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drawings/drawing12.xml" ContentType="application/vnd.openxmlformats-officedocument.drawingml.chartshapes+xml"/>
  <Override PartName="/xl/charts/chart2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drawings/drawing15.xml" ContentType="application/vnd.openxmlformats-officedocument.drawingml.chartshapes+xml"/>
  <Override PartName="/xl/charts/chart2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9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0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1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2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3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4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25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2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27.xml" ContentType="application/vnd.openxmlformats-officedocument.drawing+xml"/>
  <Override PartName="/xl/charts/chart75.xml" ContentType="application/vnd.openxmlformats-officedocument.drawingml.chart+xml"/>
  <Override PartName="/xl/drawings/drawing28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29.xml" ContentType="application/vnd.openxmlformats-officedocument.drawingml.chartshapes+xml"/>
  <Override PartName="/xl/charts/chart79.xml" ContentType="application/vnd.openxmlformats-officedocument.drawingml.chart+xml"/>
  <Override PartName="/xl/drawings/drawing30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omments1.xml" ContentType="application/vnd.openxmlformats-officedocument.spreadsheetml.comments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9435" windowHeight="5160" tabRatio="98" activeTab="1"/>
  </bookViews>
  <sheets>
    <sheet name="Introduction" sheetId="22" r:id="rId1"/>
    <sheet name="Summary" sheetId="24" r:id="rId2"/>
    <sheet name="Sector Summary" sheetId="25" r:id="rId3"/>
    <sheet name="Annual" sheetId="12" r:id="rId4"/>
    <sheet name="Quarterly" sheetId="13" r:id="rId5"/>
    <sheet name="Seasonal" sheetId="14" r:id="rId6"/>
    <sheet name="Growth Rates Annualised" sheetId="2" r:id="rId7"/>
    <sheet name="Growth Rates SeaAdj" sheetId="15" r:id="rId8"/>
    <sheet name="Prov Contributions" sheetId="3" r:id="rId9"/>
    <sheet name="National Contributions" sheetId="8" r:id="rId10"/>
    <sheet name="GDP Durban" sheetId="6" r:id="rId11"/>
    <sheet name="GDP PMB" sheetId="17" r:id="rId12"/>
    <sheet name="GDP RBay" sheetId="18" r:id="rId13"/>
    <sheet name="GDP Port Shepstone" sheetId="19" r:id="rId14"/>
    <sheet name="GDP Newcastle" sheetId="20" r:id="rId15"/>
    <sheet name="Growth Rates" sheetId="21" r:id="rId16"/>
    <sheet name="Contr Rates" sheetId="23" r:id="rId17"/>
    <sheet name="Budget" sheetId="4" r:id="rId18"/>
    <sheet name="SocioEcon" sheetId="7" r:id="rId19"/>
    <sheet name="Sector Ratings" sheetId="9" r:id="rId20"/>
    <sheet name="Economics" sheetId="26" r:id="rId21"/>
  </sheets>
  <definedNames>
    <definedName name="_xlnm._FilterDatabase" localSheetId="19" hidden="1">'Sector Ratings'!#REF!</definedName>
  </definedNames>
  <calcPr calcId="145621"/>
</workbook>
</file>

<file path=xl/calcChain.xml><?xml version="1.0" encoding="utf-8"?>
<calcChain xmlns="http://schemas.openxmlformats.org/spreadsheetml/2006/main">
  <c r="J136" i="4" l="1"/>
  <c r="K13" i="4" l="1"/>
  <c r="L13" i="4"/>
  <c r="E13" i="4"/>
  <c r="J13" i="4" s="1"/>
  <c r="C26" i="4"/>
  <c r="D84" i="4" s="1"/>
  <c r="F26" i="4"/>
  <c r="G26" i="4"/>
  <c r="O26" i="4"/>
  <c r="D13" i="4"/>
  <c r="H13" i="4" s="1"/>
  <c r="A27" i="23"/>
  <c r="A28" i="23"/>
  <c r="A69" i="23" s="1"/>
  <c r="A29" i="23"/>
  <c r="A70" i="23" s="1"/>
  <c r="A30" i="23"/>
  <c r="A71" i="23" s="1"/>
  <c r="A31" i="23"/>
  <c r="A72" i="23" s="1"/>
  <c r="A32" i="23"/>
  <c r="A73" i="23" s="1"/>
  <c r="A33" i="23"/>
  <c r="A74" i="23" s="1"/>
  <c r="A34" i="23"/>
  <c r="A75" i="23" s="1"/>
  <c r="A35" i="23"/>
  <c r="A76" i="23" s="1"/>
  <c r="A36" i="23"/>
  <c r="A77" i="23" s="1"/>
  <c r="A37" i="23"/>
  <c r="A78" i="23" s="1"/>
  <c r="A38" i="23"/>
  <c r="A79" i="23" s="1"/>
  <c r="A39" i="23"/>
  <c r="A80" i="23" s="1"/>
  <c r="A40" i="23"/>
  <c r="A81" i="23" s="1"/>
  <c r="A41" i="23"/>
  <c r="A82" i="23" s="1"/>
  <c r="A42" i="23"/>
  <c r="A83" i="23" s="1"/>
  <c r="A46" i="20"/>
  <c r="E46" i="20"/>
  <c r="A46" i="19"/>
  <c r="E46" i="19"/>
  <c r="A46" i="18"/>
  <c r="A46" i="17"/>
  <c r="E46" i="17"/>
  <c r="D46" i="6"/>
  <c r="E46" i="6"/>
  <c r="B42" i="23" s="1"/>
  <c r="BQ6" i="14"/>
  <c r="BQ9" i="14"/>
  <c r="BQ13" i="14"/>
  <c r="BQ25" i="14"/>
  <c r="BQ45" i="14" s="1"/>
  <c r="BQ65" i="14" s="1"/>
  <c r="BQ85" i="14" s="1"/>
  <c r="BQ105" i="14" s="1"/>
  <c r="BQ47" i="14"/>
  <c r="BQ48" i="14"/>
  <c r="BQ50" i="14"/>
  <c r="BQ51" i="14"/>
  <c r="BQ52" i="14"/>
  <c r="BQ54" i="14"/>
  <c r="BQ55" i="14"/>
  <c r="BQ56" i="14"/>
  <c r="BQ57" i="14"/>
  <c r="BQ58" i="14"/>
  <c r="BQ60" i="14"/>
  <c r="BQ87" i="14"/>
  <c r="BQ88" i="14"/>
  <c r="BQ90" i="14"/>
  <c r="BQ91" i="14"/>
  <c r="BQ92" i="14"/>
  <c r="BQ94" i="14"/>
  <c r="BQ95" i="14"/>
  <c r="BQ96" i="14"/>
  <c r="BQ97" i="14"/>
  <c r="BQ98" i="14"/>
  <c r="BQ100" i="14"/>
  <c r="BQ87" i="13"/>
  <c r="BQ88" i="13"/>
  <c r="BQ90" i="13"/>
  <c r="BQ91" i="13"/>
  <c r="BQ92" i="13"/>
  <c r="BQ94" i="13"/>
  <c r="BQ95" i="13"/>
  <c r="BQ96" i="13"/>
  <c r="BQ97" i="13"/>
  <c r="BQ98" i="13"/>
  <c r="BQ100" i="13"/>
  <c r="BQ47" i="13"/>
  <c r="BQ48" i="13"/>
  <c r="BQ50" i="13"/>
  <c r="BQ51" i="13"/>
  <c r="BQ52" i="13"/>
  <c r="BQ54" i="13"/>
  <c r="BQ55" i="13"/>
  <c r="BQ56" i="13"/>
  <c r="BQ57" i="13"/>
  <c r="BQ58" i="13"/>
  <c r="BQ60" i="13"/>
  <c r="BQ25" i="13"/>
  <c r="BQ45" i="13" s="1"/>
  <c r="BQ65" i="13" s="1"/>
  <c r="BQ85" i="13" s="1"/>
  <c r="BQ105" i="13" s="1"/>
  <c r="BQ6" i="13"/>
  <c r="BQ9" i="13"/>
  <c r="BQ13" i="13"/>
  <c r="R66" i="12"/>
  <c r="R67" i="12"/>
  <c r="R69" i="12"/>
  <c r="R70" i="12"/>
  <c r="R71" i="12"/>
  <c r="R73" i="12"/>
  <c r="R74" i="12"/>
  <c r="R75" i="12"/>
  <c r="R76" i="12"/>
  <c r="R77" i="12"/>
  <c r="R79" i="12"/>
  <c r="R13" i="12"/>
  <c r="R9" i="12"/>
  <c r="R6" i="12"/>
  <c r="A44" i="20"/>
  <c r="A45" i="20"/>
  <c r="A44" i="19"/>
  <c r="A45" i="19"/>
  <c r="A44" i="18"/>
  <c r="A45" i="18"/>
  <c r="A44" i="17"/>
  <c r="A45" i="17"/>
  <c r="D44" i="6"/>
  <c r="D44" i="18" s="1"/>
  <c r="E44" i="6"/>
  <c r="D45" i="6"/>
  <c r="D45" i="20" s="1"/>
  <c r="E45" i="6"/>
  <c r="N19" i="3"/>
  <c r="B67" i="15"/>
  <c r="BP6" i="14"/>
  <c r="BP9" i="14"/>
  <c r="BP13" i="14"/>
  <c r="BQ53" i="14" s="1"/>
  <c r="BP25" i="14"/>
  <c r="BP45" i="14" s="1"/>
  <c r="BP65" i="14" s="1"/>
  <c r="BP85" i="14" s="1"/>
  <c r="BP105" i="14" s="1"/>
  <c r="BP47" i="14"/>
  <c r="BP48" i="14"/>
  <c r="BP50" i="14"/>
  <c r="BP51" i="14"/>
  <c r="BP52" i="14"/>
  <c r="BP54" i="14"/>
  <c r="BP55" i="14"/>
  <c r="BP56" i="14"/>
  <c r="BP57" i="14"/>
  <c r="BP58" i="14"/>
  <c r="BP60" i="14"/>
  <c r="BP87" i="14"/>
  <c r="BP88" i="14"/>
  <c r="BP90" i="14"/>
  <c r="BP91" i="14"/>
  <c r="BP92" i="14"/>
  <c r="BP94" i="14"/>
  <c r="BP95" i="14"/>
  <c r="BP96" i="14"/>
  <c r="BP97" i="14"/>
  <c r="BP98" i="14"/>
  <c r="BP100" i="14"/>
  <c r="Q59" i="12"/>
  <c r="Q57" i="12"/>
  <c r="Q56" i="12"/>
  <c r="Q55" i="12"/>
  <c r="Q54" i="12"/>
  <c r="Q53" i="12"/>
  <c r="Q50" i="12"/>
  <c r="Q51" i="12"/>
  <c r="Q49" i="12"/>
  <c r="Q47" i="12"/>
  <c r="P167" i="12"/>
  <c r="Q29" i="12"/>
  <c r="Q26" i="12"/>
  <c r="Q33" i="12"/>
  <c r="Q46" i="12"/>
  <c r="BP6" i="13"/>
  <c r="BP9" i="13"/>
  <c r="BP13" i="13"/>
  <c r="BP25" i="13"/>
  <c r="BP45" i="13"/>
  <c r="BP65" i="13" s="1"/>
  <c r="BP85" i="13" s="1"/>
  <c r="BP105" i="13" s="1"/>
  <c r="BP47" i="13"/>
  <c r="BP48" i="13"/>
  <c r="BP50" i="13"/>
  <c r="BP51" i="13"/>
  <c r="BP52" i="13"/>
  <c r="BP54" i="13"/>
  <c r="BP55" i="13"/>
  <c r="BP56" i="13"/>
  <c r="BP57" i="13"/>
  <c r="BP58" i="13"/>
  <c r="BP60" i="13"/>
  <c r="BP87" i="13"/>
  <c r="BP88" i="13"/>
  <c r="BP90" i="13"/>
  <c r="BP91" i="13"/>
  <c r="BP92" i="13"/>
  <c r="BP94" i="13"/>
  <c r="BP95" i="13"/>
  <c r="BP96" i="13"/>
  <c r="BP97" i="13"/>
  <c r="BP98" i="13"/>
  <c r="BP100" i="13"/>
  <c r="B29" i="12"/>
  <c r="C29" i="12"/>
  <c r="B33" i="12"/>
  <c r="C33" i="12"/>
  <c r="D41" i="6"/>
  <c r="D42" i="6"/>
  <c r="D42" i="17" s="1"/>
  <c r="D43" i="6"/>
  <c r="E43" i="6"/>
  <c r="B39" i="23" s="1"/>
  <c r="BO87" i="14"/>
  <c r="BM87" i="14"/>
  <c r="BN87" i="14"/>
  <c r="BM88" i="14"/>
  <c r="BN88" i="14"/>
  <c r="BO88" i="14"/>
  <c r="BM90" i="14"/>
  <c r="BN90" i="14"/>
  <c r="BO90" i="14"/>
  <c r="BM91" i="14"/>
  <c r="BN91" i="14"/>
  <c r="BO91" i="14"/>
  <c r="BM92" i="14"/>
  <c r="BN92" i="14"/>
  <c r="BO92" i="14"/>
  <c r="BM94" i="14"/>
  <c r="BN94" i="14"/>
  <c r="BO94" i="14"/>
  <c r="BM95" i="14"/>
  <c r="BN95" i="14"/>
  <c r="BO95" i="14"/>
  <c r="BM96" i="14"/>
  <c r="BN96" i="14"/>
  <c r="BO96" i="14"/>
  <c r="BM97" i="14"/>
  <c r="BN97" i="14"/>
  <c r="BO97" i="14"/>
  <c r="BM98" i="14"/>
  <c r="BN98" i="14"/>
  <c r="BO98" i="14"/>
  <c r="BM100" i="14"/>
  <c r="BN100" i="14"/>
  <c r="BO100" i="14"/>
  <c r="BM47" i="14"/>
  <c r="BN47" i="14"/>
  <c r="BO47" i="14"/>
  <c r="BM48" i="14"/>
  <c r="BN48" i="14"/>
  <c r="BO48" i="14"/>
  <c r="BM50" i="14"/>
  <c r="BN50" i="14"/>
  <c r="BO50" i="14"/>
  <c r="BM51" i="14"/>
  <c r="BN51" i="14"/>
  <c r="BO51" i="14"/>
  <c r="BM52" i="14"/>
  <c r="BN52" i="14"/>
  <c r="BO52" i="14"/>
  <c r="BM54" i="14"/>
  <c r="BN54" i="14"/>
  <c r="BO54" i="14"/>
  <c r="BM55" i="14"/>
  <c r="BN55" i="14"/>
  <c r="BO55" i="14"/>
  <c r="BM56" i="14"/>
  <c r="BN56" i="14"/>
  <c r="BO56" i="14"/>
  <c r="BM57" i="14"/>
  <c r="BN57" i="14"/>
  <c r="BO57" i="14"/>
  <c r="BM58" i="14"/>
  <c r="BN58" i="14"/>
  <c r="BO58" i="14"/>
  <c r="BM60" i="14"/>
  <c r="BN60" i="14"/>
  <c r="BO60" i="14"/>
  <c r="BN25" i="14"/>
  <c r="BN45" i="14" s="1"/>
  <c r="BN65" i="14" s="1"/>
  <c r="BN85" i="14" s="1"/>
  <c r="BN105" i="14" s="1"/>
  <c r="BN13" i="14"/>
  <c r="BN9" i="14"/>
  <c r="BN6" i="14"/>
  <c r="BO6" i="13"/>
  <c r="BO9" i="13"/>
  <c r="BO13" i="13"/>
  <c r="BO25" i="13"/>
  <c r="BO45" i="13" s="1"/>
  <c r="BO65" i="13" s="1"/>
  <c r="BO85" i="13" s="1"/>
  <c r="BO105" i="13" s="1"/>
  <c r="BO47" i="13"/>
  <c r="BO48" i="13"/>
  <c r="BO50" i="13"/>
  <c r="BO51" i="13"/>
  <c r="BO52" i="13"/>
  <c r="BO54" i="13"/>
  <c r="BO55" i="13"/>
  <c r="BO56" i="13"/>
  <c r="BO57" i="13"/>
  <c r="BO58" i="13"/>
  <c r="BO60" i="13"/>
  <c r="BO87" i="13"/>
  <c r="BO88" i="13"/>
  <c r="BO90" i="13"/>
  <c r="BO91" i="13"/>
  <c r="BO92" i="13"/>
  <c r="BO94" i="13"/>
  <c r="BO95" i="13"/>
  <c r="BO96" i="13"/>
  <c r="BO97" i="13"/>
  <c r="BO98" i="13"/>
  <c r="BO100" i="13"/>
  <c r="C268" i="26"/>
  <c r="D268" i="26"/>
  <c r="E268" i="26"/>
  <c r="F268" i="26"/>
  <c r="G268" i="26"/>
  <c r="H268" i="26"/>
  <c r="I268" i="26"/>
  <c r="J268" i="26"/>
  <c r="K268" i="26"/>
  <c r="C269" i="26"/>
  <c r="D269" i="26"/>
  <c r="E269" i="26"/>
  <c r="F269" i="26"/>
  <c r="G269" i="26"/>
  <c r="H269" i="26"/>
  <c r="I269" i="26"/>
  <c r="J269" i="26"/>
  <c r="K269" i="26"/>
  <c r="L269" i="26"/>
  <c r="C270" i="26"/>
  <c r="D270" i="26"/>
  <c r="E270" i="26"/>
  <c r="F270" i="26"/>
  <c r="G270" i="26"/>
  <c r="H270" i="26"/>
  <c r="I270" i="26"/>
  <c r="J270" i="26"/>
  <c r="K270" i="26"/>
  <c r="C271" i="26"/>
  <c r="D271" i="26"/>
  <c r="E271" i="26"/>
  <c r="F271" i="26"/>
  <c r="G271" i="26"/>
  <c r="L271" i="26" s="1"/>
  <c r="H271" i="26"/>
  <c r="I271" i="26"/>
  <c r="J271" i="26"/>
  <c r="K271" i="26"/>
  <c r="C272" i="26"/>
  <c r="D272" i="26"/>
  <c r="E272" i="26"/>
  <c r="F272" i="26"/>
  <c r="G272" i="26"/>
  <c r="H272" i="26"/>
  <c r="I272" i="26"/>
  <c r="J272" i="26"/>
  <c r="K272" i="26"/>
  <c r="A273" i="26"/>
  <c r="A274" i="26"/>
  <c r="A275" i="26"/>
  <c r="A276" i="26"/>
  <c r="C228" i="26"/>
  <c r="D228" i="26"/>
  <c r="E228" i="26"/>
  <c r="F228" i="26"/>
  <c r="G228" i="26"/>
  <c r="H228" i="26"/>
  <c r="I228" i="26"/>
  <c r="J228" i="26"/>
  <c r="K228" i="26"/>
  <c r="C229" i="26"/>
  <c r="D229" i="26"/>
  <c r="E229" i="26"/>
  <c r="F229" i="26"/>
  <c r="G229" i="26"/>
  <c r="H229" i="26"/>
  <c r="I229" i="26"/>
  <c r="J229" i="26"/>
  <c r="K229" i="26"/>
  <c r="L229" i="26" s="1"/>
  <c r="D377" i="26" s="1"/>
  <c r="C230" i="26"/>
  <c r="D230" i="26"/>
  <c r="E230" i="26"/>
  <c r="F230" i="26"/>
  <c r="G230" i="26"/>
  <c r="H230" i="26"/>
  <c r="I230" i="26"/>
  <c r="J230" i="26"/>
  <c r="K230" i="26"/>
  <c r="A194" i="26"/>
  <c r="A216" i="26" s="1"/>
  <c r="A239" i="26" s="1"/>
  <c r="A258" i="26" s="1"/>
  <c r="A277" i="26" s="1"/>
  <c r="A173" i="26"/>
  <c r="A174" i="26" s="1"/>
  <c r="C142" i="26"/>
  <c r="D142" i="26"/>
  <c r="E142" i="26"/>
  <c r="F142" i="26"/>
  <c r="G142" i="26"/>
  <c r="H142" i="26"/>
  <c r="I142" i="26"/>
  <c r="J142" i="26"/>
  <c r="K142" i="26"/>
  <c r="C143" i="26"/>
  <c r="D143" i="26"/>
  <c r="E143" i="26"/>
  <c r="F143" i="26"/>
  <c r="G143" i="26"/>
  <c r="H143" i="26"/>
  <c r="I143" i="26"/>
  <c r="J143" i="26"/>
  <c r="K143" i="26"/>
  <c r="C144" i="26"/>
  <c r="D144" i="26"/>
  <c r="E144" i="26"/>
  <c r="F144" i="26"/>
  <c r="G144" i="26"/>
  <c r="H144" i="26"/>
  <c r="I144" i="26"/>
  <c r="J144" i="26"/>
  <c r="K144" i="26"/>
  <c r="C145" i="26"/>
  <c r="D145" i="26"/>
  <c r="E145" i="26"/>
  <c r="F145" i="26"/>
  <c r="G145" i="26"/>
  <c r="H145" i="26"/>
  <c r="I145" i="26"/>
  <c r="J145" i="26"/>
  <c r="K145" i="26"/>
  <c r="C146" i="26"/>
  <c r="D146" i="26"/>
  <c r="E146" i="26"/>
  <c r="F146" i="26"/>
  <c r="G146" i="26"/>
  <c r="H146" i="26"/>
  <c r="I146" i="26"/>
  <c r="J146" i="26"/>
  <c r="K146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V23" i="26"/>
  <c r="W23" i="26"/>
  <c r="V24" i="26"/>
  <c r="W24" i="26"/>
  <c r="V25" i="26"/>
  <c r="W25" i="26"/>
  <c r="V26" i="26"/>
  <c r="W26" i="26"/>
  <c r="V27" i="26"/>
  <c r="W27" i="26"/>
  <c r="V28" i="26"/>
  <c r="W28" i="26"/>
  <c r="V29" i="26"/>
  <c r="W29" i="26"/>
  <c r="V30" i="26"/>
  <c r="W30" i="26"/>
  <c r="V31" i="26"/>
  <c r="W31" i="26"/>
  <c r="V32" i="26"/>
  <c r="W32" i="26"/>
  <c r="X32" i="26" s="1"/>
  <c r="V33" i="26"/>
  <c r="W33" i="26"/>
  <c r="X33" i="26" s="1"/>
  <c r="V34" i="26"/>
  <c r="W34" i="26"/>
  <c r="D70" i="26" s="1"/>
  <c r="V35" i="26"/>
  <c r="W35" i="26"/>
  <c r="F71" i="26" s="1"/>
  <c r="V36" i="26"/>
  <c r="W36" i="26"/>
  <c r="D72" i="26" s="1"/>
  <c r="A22" i="26"/>
  <c r="V17" i="26"/>
  <c r="Y17" i="26" s="1"/>
  <c r="W17" i="26"/>
  <c r="E104" i="26" s="1"/>
  <c r="A6" i="26"/>
  <c r="A24" i="26" s="1"/>
  <c r="A5" i="26"/>
  <c r="A23" i="26" s="1"/>
  <c r="A43" i="20"/>
  <c r="A43" i="19"/>
  <c r="A43" i="18"/>
  <c r="A43" i="17"/>
  <c r="E42" i="6"/>
  <c r="BO25" i="14"/>
  <c r="BO45" i="14" s="1"/>
  <c r="BO65" i="14" s="1"/>
  <c r="BO85" i="14" s="1"/>
  <c r="BO105" i="14" s="1"/>
  <c r="BO6" i="14"/>
  <c r="BO9" i="14"/>
  <c r="BO49" i="14" s="1"/>
  <c r="BO13" i="14"/>
  <c r="BN6" i="13"/>
  <c r="BN9" i="13"/>
  <c r="BN13" i="13"/>
  <c r="BN25" i="13"/>
  <c r="BN45" i="13" s="1"/>
  <c r="BN65" i="13" s="1"/>
  <c r="BN85" i="13" s="1"/>
  <c r="BN105" i="13" s="1"/>
  <c r="BN47" i="13"/>
  <c r="BN48" i="13"/>
  <c r="BN50" i="13"/>
  <c r="BN51" i="13"/>
  <c r="BN52" i="13"/>
  <c r="BN54" i="13"/>
  <c r="BN55" i="13"/>
  <c r="BN56" i="13"/>
  <c r="BN57" i="13"/>
  <c r="BN58" i="13"/>
  <c r="BN60" i="13"/>
  <c r="BN87" i="13"/>
  <c r="BN88" i="13"/>
  <c r="BN90" i="13"/>
  <c r="BN91" i="13"/>
  <c r="BN92" i="13"/>
  <c r="BN94" i="13"/>
  <c r="BN95" i="13"/>
  <c r="BN96" i="13"/>
  <c r="BN97" i="13"/>
  <c r="BN98" i="13"/>
  <c r="BN100" i="13"/>
  <c r="C21" i="9"/>
  <c r="C58" i="9"/>
  <c r="B52" i="9"/>
  <c r="A53" i="9"/>
  <c r="A54" i="9"/>
  <c r="A55" i="9"/>
  <c r="A56" i="9"/>
  <c r="A57" i="9"/>
  <c r="A58" i="9"/>
  <c r="A59" i="9"/>
  <c r="A60" i="9"/>
  <c r="A61" i="9"/>
  <c r="A52" i="9"/>
  <c r="B19" i="9"/>
  <c r="A20" i="9"/>
  <c r="A21" i="9"/>
  <c r="A22" i="9"/>
  <c r="A23" i="9"/>
  <c r="A24" i="9"/>
  <c r="A25" i="9"/>
  <c r="A26" i="9"/>
  <c r="A27" i="9"/>
  <c r="A28" i="9"/>
  <c r="A19" i="9"/>
  <c r="B56" i="12"/>
  <c r="D36" i="9"/>
  <c r="D5" i="9" s="1"/>
  <c r="A36" i="9"/>
  <c r="A5" i="9" s="1"/>
  <c r="B28" i="4"/>
  <c r="B29" i="4"/>
  <c r="B30" i="4"/>
  <c r="B31" i="4"/>
  <c r="E42" i="17" l="1"/>
  <c r="B38" i="23"/>
  <c r="X35" i="26"/>
  <c r="G53" i="26"/>
  <c r="Q53" i="26" s="1"/>
  <c r="I72" i="26"/>
  <c r="K71" i="26"/>
  <c r="C71" i="26"/>
  <c r="E70" i="26"/>
  <c r="F104" i="26"/>
  <c r="L146" i="26"/>
  <c r="D362" i="26" s="1"/>
  <c r="L144" i="26"/>
  <c r="D360" i="26" s="1"/>
  <c r="L142" i="26"/>
  <c r="D358" i="26" s="1"/>
  <c r="L230" i="26"/>
  <c r="D378" i="26" s="1"/>
  <c r="L270" i="26"/>
  <c r="BP53" i="13"/>
  <c r="E45" i="19"/>
  <c r="B41" i="23"/>
  <c r="E44" i="19"/>
  <c r="B40" i="23"/>
  <c r="E45" i="17"/>
  <c r="D45" i="18"/>
  <c r="BQ53" i="13"/>
  <c r="BQ46" i="13"/>
  <c r="K53" i="26"/>
  <c r="U53" i="26" s="1"/>
  <c r="C53" i="26"/>
  <c r="M53" i="26" s="1"/>
  <c r="E72" i="26"/>
  <c r="G71" i="26"/>
  <c r="I70" i="26"/>
  <c r="J104" i="26"/>
  <c r="L145" i="26"/>
  <c r="D361" i="26" s="1"/>
  <c r="L143" i="26"/>
  <c r="D359" i="26" s="1"/>
  <c r="L228" i="26"/>
  <c r="D376" i="26" s="1"/>
  <c r="L272" i="26"/>
  <c r="L268" i="26"/>
  <c r="BP49" i="13"/>
  <c r="BP46" i="14"/>
  <c r="B37" i="21"/>
  <c r="D45" i="17"/>
  <c r="E45" i="18"/>
  <c r="D45" i="19"/>
  <c r="D46" i="20"/>
  <c r="D46" i="19"/>
  <c r="D46" i="17"/>
  <c r="B38" i="21"/>
  <c r="D46" i="18"/>
  <c r="E46" i="18"/>
  <c r="C38" i="21"/>
  <c r="M13" i="4"/>
  <c r="I13" i="4"/>
  <c r="N13" i="4"/>
  <c r="E44" i="18"/>
  <c r="E45" i="20"/>
  <c r="E44" i="20"/>
  <c r="E44" i="17"/>
  <c r="H45" i="6"/>
  <c r="D44" i="17"/>
  <c r="D44" i="19"/>
  <c r="D44" i="20"/>
  <c r="H46" i="6"/>
  <c r="BO53" i="14"/>
  <c r="BQ49" i="14"/>
  <c r="BQ19" i="14"/>
  <c r="BQ21" i="14" s="1"/>
  <c r="BQ46" i="14"/>
  <c r="BQ19" i="13"/>
  <c r="BQ49" i="13"/>
  <c r="R19" i="12"/>
  <c r="R21" i="12" s="1"/>
  <c r="H44" i="6"/>
  <c r="BP49" i="14"/>
  <c r="BP19" i="14"/>
  <c r="BP21" i="14" s="1"/>
  <c r="BP53" i="14"/>
  <c r="BP46" i="13"/>
  <c r="BP19" i="13"/>
  <c r="A196" i="26"/>
  <c r="A218" i="26" s="1"/>
  <c r="A241" i="26" s="1"/>
  <c r="A260" i="26" s="1"/>
  <c r="A279" i="26" s="1"/>
  <c r="A175" i="26"/>
  <c r="A7" i="26"/>
  <c r="X36" i="26"/>
  <c r="H53" i="26"/>
  <c r="R53" i="26" s="1"/>
  <c r="D53" i="26"/>
  <c r="N53" i="26" s="1"/>
  <c r="J72" i="26"/>
  <c r="F72" i="26"/>
  <c r="H71" i="26"/>
  <c r="D71" i="26"/>
  <c r="J70" i="26"/>
  <c r="F70" i="26"/>
  <c r="K104" i="26"/>
  <c r="G104" i="26"/>
  <c r="C104" i="26"/>
  <c r="BO46" i="13"/>
  <c r="Z17" i="26"/>
  <c r="I53" i="26"/>
  <c r="S53" i="26" s="1"/>
  <c r="E53" i="26"/>
  <c r="O53" i="26" s="1"/>
  <c r="K72" i="26"/>
  <c r="G72" i="26"/>
  <c r="C72" i="26"/>
  <c r="I71" i="26"/>
  <c r="E71" i="26"/>
  <c r="K70" i="26"/>
  <c r="G70" i="26"/>
  <c r="C70" i="26"/>
  <c r="H104" i="26"/>
  <c r="D104" i="26"/>
  <c r="A195" i="26"/>
  <c r="A217" i="26" s="1"/>
  <c r="A240" i="26" s="1"/>
  <c r="A259" i="26" s="1"/>
  <c r="A278" i="26" s="1"/>
  <c r="BO46" i="14"/>
  <c r="X34" i="26"/>
  <c r="J53" i="26"/>
  <c r="T53" i="26" s="1"/>
  <c r="F53" i="26"/>
  <c r="P53" i="26" s="1"/>
  <c r="H72" i="26"/>
  <c r="J71" i="26"/>
  <c r="H70" i="26"/>
  <c r="I104" i="26"/>
  <c r="H43" i="6"/>
  <c r="D42" i="20"/>
  <c r="H42" i="6"/>
  <c r="D42" i="18"/>
  <c r="D42" i="19"/>
  <c r="E42" i="20"/>
  <c r="E42" i="18"/>
  <c r="E42" i="19"/>
  <c r="BO19" i="14"/>
  <c r="BN19" i="14"/>
  <c r="BO53" i="13"/>
  <c r="BO19" i="13"/>
  <c r="BO49" i="13"/>
  <c r="BN19" i="13"/>
  <c r="BN21" i="13" s="1"/>
  <c r="O17" i="4"/>
  <c r="O18" i="4"/>
  <c r="O19" i="4"/>
  <c r="O20" i="4"/>
  <c r="O21" i="4"/>
  <c r="O22" i="4"/>
  <c r="O23" i="4"/>
  <c r="O24" i="4"/>
  <c r="O25" i="4"/>
  <c r="O16" i="4"/>
  <c r="K12" i="4"/>
  <c r="K26" i="4" s="1"/>
  <c r="L12" i="4"/>
  <c r="L26" i="4" s="1"/>
  <c r="E3" i="4"/>
  <c r="E4" i="4"/>
  <c r="E5" i="4"/>
  <c r="E6" i="4"/>
  <c r="E7" i="4"/>
  <c r="E8" i="4"/>
  <c r="E9" i="4"/>
  <c r="E10" i="4"/>
  <c r="E11" i="4"/>
  <c r="E12" i="4"/>
  <c r="E26" i="4" s="1"/>
  <c r="E2" i="4"/>
  <c r="D3" i="4"/>
  <c r="D4" i="4"/>
  <c r="D5" i="4"/>
  <c r="D6" i="4"/>
  <c r="D7" i="4"/>
  <c r="D8" i="4"/>
  <c r="D9" i="4"/>
  <c r="D10" i="4"/>
  <c r="D11" i="4"/>
  <c r="D12" i="4"/>
  <c r="N12" i="4" s="1"/>
  <c r="D2" i="4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G166" i="12"/>
  <c r="H166" i="12"/>
  <c r="I166" i="12"/>
  <c r="J166" i="12"/>
  <c r="K166" i="12"/>
  <c r="L166" i="12"/>
  <c r="M166" i="12"/>
  <c r="N166" i="12"/>
  <c r="O166" i="12"/>
  <c r="P166" i="12"/>
  <c r="G167" i="12"/>
  <c r="H167" i="12"/>
  <c r="I167" i="12"/>
  <c r="J167" i="12"/>
  <c r="K167" i="12"/>
  <c r="L167" i="12"/>
  <c r="M167" i="12"/>
  <c r="N167" i="12"/>
  <c r="O167" i="12"/>
  <c r="G168" i="12"/>
  <c r="H168" i="12"/>
  <c r="I168" i="12"/>
  <c r="J168" i="12"/>
  <c r="K168" i="12"/>
  <c r="L168" i="12"/>
  <c r="M168" i="12"/>
  <c r="N168" i="12"/>
  <c r="O168" i="12"/>
  <c r="P168" i="12"/>
  <c r="G169" i="12"/>
  <c r="H169" i="12"/>
  <c r="I169" i="12"/>
  <c r="J169" i="12"/>
  <c r="K169" i="12"/>
  <c r="L169" i="12"/>
  <c r="M169" i="12"/>
  <c r="N169" i="12"/>
  <c r="O169" i="12"/>
  <c r="P169" i="12"/>
  <c r="G170" i="12"/>
  <c r="H170" i="12"/>
  <c r="I170" i="12"/>
  <c r="J170" i="12"/>
  <c r="K170" i="12"/>
  <c r="L170" i="12"/>
  <c r="M170" i="12"/>
  <c r="N170" i="12"/>
  <c r="O170" i="12"/>
  <c r="P170" i="12"/>
  <c r="G171" i="12"/>
  <c r="H171" i="12"/>
  <c r="I171" i="12"/>
  <c r="J171" i="12"/>
  <c r="K171" i="12"/>
  <c r="L171" i="12"/>
  <c r="M171" i="12"/>
  <c r="N171" i="12"/>
  <c r="O171" i="12"/>
  <c r="P171" i="12"/>
  <c r="G172" i="12"/>
  <c r="H172" i="12"/>
  <c r="I172" i="12"/>
  <c r="J172" i="12"/>
  <c r="K172" i="12"/>
  <c r="L172" i="12"/>
  <c r="M172" i="12"/>
  <c r="N172" i="12"/>
  <c r="O172" i="12"/>
  <c r="P172" i="12"/>
  <c r="G173" i="12"/>
  <c r="H173" i="12"/>
  <c r="I173" i="12"/>
  <c r="J173" i="12"/>
  <c r="K173" i="12"/>
  <c r="L173" i="12"/>
  <c r="M173" i="12"/>
  <c r="N173" i="12"/>
  <c r="O173" i="12"/>
  <c r="P173" i="12"/>
  <c r="G174" i="12"/>
  <c r="H174" i="12"/>
  <c r="I174" i="12"/>
  <c r="J174" i="12"/>
  <c r="K174" i="12"/>
  <c r="L174" i="12"/>
  <c r="M174" i="12"/>
  <c r="N174" i="12"/>
  <c r="O174" i="12"/>
  <c r="P174" i="12"/>
  <c r="G175" i="12"/>
  <c r="H175" i="12"/>
  <c r="I175" i="12"/>
  <c r="J175" i="12"/>
  <c r="K175" i="12"/>
  <c r="L175" i="12"/>
  <c r="M175" i="12"/>
  <c r="N175" i="12"/>
  <c r="O175" i="12"/>
  <c r="P175" i="12"/>
  <c r="G176" i="12"/>
  <c r="H176" i="12"/>
  <c r="I176" i="12"/>
  <c r="J176" i="12"/>
  <c r="K176" i="12"/>
  <c r="L176" i="12"/>
  <c r="M176" i="12"/>
  <c r="N176" i="12"/>
  <c r="O176" i="12"/>
  <c r="P176" i="12"/>
  <c r="G177" i="12"/>
  <c r="H177" i="12"/>
  <c r="I177" i="12"/>
  <c r="J177" i="12"/>
  <c r="K177" i="12"/>
  <c r="L177" i="12"/>
  <c r="M177" i="12"/>
  <c r="N177" i="12"/>
  <c r="O177" i="12"/>
  <c r="P177" i="12"/>
  <c r="G178" i="12"/>
  <c r="H178" i="12"/>
  <c r="I178" i="12"/>
  <c r="J178" i="12"/>
  <c r="K178" i="12"/>
  <c r="L178" i="12"/>
  <c r="M178" i="12"/>
  <c r="N178" i="12"/>
  <c r="O178" i="12"/>
  <c r="P178" i="12"/>
  <c r="G179" i="12"/>
  <c r="H179" i="12"/>
  <c r="I179" i="12"/>
  <c r="J179" i="12"/>
  <c r="K179" i="12"/>
  <c r="L179" i="12"/>
  <c r="M179" i="12"/>
  <c r="N179" i="12"/>
  <c r="O179" i="12"/>
  <c r="P179" i="12"/>
  <c r="G180" i="12"/>
  <c r="H180" i="12"/>
  <c r="I180" i="12"/>
  <c r="J180" i="12"/>
  <c r="K180" i="12"/>
  <c r="L180" i="12"/>
  <c r="M180" i="12"/>
  <c r="N180" i="12"/>
  <c r="O180" i="12"/>
  <c r="P180" i="12"/>
  <c r="G181" i="12"/>
  <c r="H181" i="12"/>
  <c r="I181" i="12"/>
  <c r="J181" i="12"/>
  <c r="K181" i="12"/>
  <c r="L181" i="12"/>
  <c r="M181" i="12"/>
  <c r="N181" i="12"/>
  <c r="O181" i="12"/>
  <c r="P181" i="1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Q85" i="12"/>
  <c r="BM6" i="14"/>
  <c r="BQ86" i="14" s="1"/>
  <c r="BM9" i="14"/>
  <c r="BQ89" i="14" s="1"/>
  <c r="BM13" i="14"/>
  <c r="BQ93" i="14" s="1"/>
  <c r="BM25" i="14"/>
  <c r="BM45" i="14"/>
  <c r="BM65" i="14" s="1"/>
  <c r="BM85" i="14" s="1"/>
  <c r="BM105" i="14" s="1"/>
  <c r="Q66" i="12"/>
  <c r="P46" i="12"/>
  <c r="S46" i="12" s="1"/>
  <c r="P47" i="12"/>
  <c r="S47" i="12" s="1"/>
  <c r="P49" i="12"/>
  <c r="S49" i="12" s="1"/>
  <c r="P50" i="12"/>
  <c r="S50" i="12" s="1"/>
  <c r="P51" i="12"/>
  <c r="S51" i="12" s="1"/>
  <c r="P53" i="12"/>
  <c r="S53" i="12" s="1"/>
  <c r="R34" i="12" s="1"/>
  <c r="P54" i="12"/>
  <c r="S54" i="12" s="1"/>
  <c r="P55" i="12"/>
  <c r="S55" i="12" s="1"/>
  <c r="P56" i="12"/>
  <c r="S56" i="12" s="1"/>
  <c r="P57" i="12"/>
  <c r="S57" i="12" s="1"/>
  <c r="P59" i="12"/>
  <c r="S59" i="12" s="1"/>
  <c r="BM6" i="13"/>
  <c r="BN46" i="13" s="1"/>
  <c r="BM9" i="13"/>
  <c r="BN49" i="13" s="1"/>
  <c r="BM13" i="13"/>
  <c r="BN53" i="13" s="1"/>
  <c r="BM25" i="13"/>
  <c r="BM45" i="13" s="1"/>
  <c r="BM65" i="13" s="1"/>
  <c r="BM85" i="13" s="1"/>
  <c r="BM105" i="13" s="1"/>
  <c r="BM47" i="13"/>
  <c r="BM48" i="13"/>
  <c r="BM50" i="13"/>
  <c r="BM51" i="13"/>
  <c r="BM52" i="13"/>
  <c r="BM54" i="13"/>
  <c r="BM55" i="13"/>
  <c r="BM56" i="13"/>
  <c r="BM57" i="13"/>
  <c r="BM58" i="13"/>
  <c r="BM60" i="13"/>
  <c r="BM87" i="13"/>
  <c r="BM88" i="13"/>
  <c r="BM90" i="13"/>
  <c r="BM91" i="13"/>
  <c r="BM92" i="13"/>
  <c r="BM94" i="13"/>
  <c r="BM95" i="13"/>
  <c r="BM96" i="13"/>
  <c r="BM97" i="13"/>
  <c r="BM98" i="13"/>
  <c r="BM100" i="13"/>
  <c r="Q67" i="12"/>
  <c r="Q69" i="12"/>
  <c r="Q70" i="12"/>
  <c r="Q71" i="12"/>
  <c r="Q73" i="12"/>
  <c r="Q74" i="12"/>
  <c r="Q75" i="12"/>
  <c r="Q76" i="12"/>
  <c r="Q77" i="12"/>
  <c r="Q79" i="12"/>
  <c r="Q6" i="12"/>
  <c r="R65" i="12" s="1"/>
  <c r="Q9" i="12"/>
  <c r="R68" i="12" s="1"/>
  <c r="Q13" i="12"/>
  <c r="J135" i="4"/>
  <c r="T59" i="12" l="1"/>
  <c r="U59" i="12" s="1"/>
  <c r="R40" i="12"/>
  <c r="T56" i="12"/>
  <c r="U56" i="12" s="1"/>
  <c r="R37" i="12"/>
  <c r="T54" i="12"/>
  <c r="U54" i="12" s="1"/>
  <c r="R35" i="12"/>
  <c r="R32" i="12"/>
  <c r="T51" i="12"/>
  <c r="U51" i="12" s="1"/>
  <c r="R30" i="12"/>
  <c r="T49" i="12"/>
  <c r="U49" i="12" s="1"/>
  <c r="T46" i="12"/>
  <c r="U46" i="12" s="1"/>
  <c r="R27" i="12"/>
  <c r="R38" i="12"/>
  <c r="T57" i="12"/>
  <c r="U57" i="12" s="1"/>
  <c r="T55" i="12"/>
  <c r="U55" i="12" s="1"/>
  <c r="R36" i="12"/>
  <c r="T50" i="12"/>
  <c r="U50" i="12" s="1"/>
  <c r="R31" i="12"/>
  <c r="R28" i="12"/>
  <c r="T47" i="12"/>
  <c r="U47" i="12" s="1"/>
  <c r="T53" i="12"/>
  <c r="U53" i="12" s="1"/>
  <c r="R93" i="12"/>
  <c r="D26" i="4"/>
  <c r="E84" i="4" s="1"/>
  <c r="BQ86" i="13"/>
  <c r="L71" i="26"/>
  <c r="V53" i="26"/>
  <c r="R53" i="12"/>
  <c r="BQ34" i="13" s="1"/>
  <c r="BQ59" i="13"/>
  <c r="N26" i="4"/>
  <c r="BQ89" i="13"/>
  <c r="BQ93" i="13"/>
  <c r="BQ59" i="14"/>
  <c r="BQ61" i="14"/>
  <c r="BQ21" i="13"/>
  <c r="Q52" i="12"/>
  <c r="R72" i="12"/>
  <c r="R94" i="12"/>
  <c r="R54" i="12"/>
  <c r="BQ35" i="13" s="1"/>
  <c r="R56" i="12"/>
  <c r="BQ37" i="13" s="1"/>
  <c r="R96" i="12"/>
  <c r="R97" i="12"/>
  <c r="R57" i="12"/>
  <c r="BQ38" i="13" s="1"/>
  <c r="R33" i="12"/>
  <c r="R90" i="12"/>
  <c r="R50" i="12"/>
  <c r="BQ31" i="13" s="1"/>
  <c r="R86" i="12"/>
  <c r="R46" i="12"/>
  <c r="BQ27" i="13" s="1"/>
  <c r="R26" i="12"/>
  <c r="Q45" i="12"/>
  <c r="BP59" i="14"/>
  <c r="BP21" i="13"/>
  <c r="BP59" i="13"/>
  <c r="W53" i="26"/>
  <c r="E361" i="26"/>
  <c r="BO21" i="14"/>
  <c r="BO59" i="14"/>
  <c r="B361" i="26"/>
  <c r="A176" i="26"/>
  <c r="A197" i="26"/>
  <c r="A219" i="26" s="1"/>
  <c r="A242" i="26" s="1"/>
  <c r="A261" i="26" s="1"/>
  <c r="A280" i="26" s="1"/>
  <c r="L72" i="26"/>
  <c r="BN53" i="14"/>
  <c r="O28" i="4"/>
  <c r="L70" i="26"/>
  <c r="BN46" i="14"/>
  <c r="A8" i="26"/>
  <c r="A25" i="26"/>
  <c r="L104" i="26"/>
  <c r="C361" i="26" s="1"/>
  <c r="BN49" i="14"/>
  <c r="E43" i="17"/>
  <c r="E43" i="20"/>
  <c r="E43" i="19"/>
  <c r="E43" i="18"/>
  <c r="D43" i="17"/>
  <c r="D43" i="20"/>
  <c r="D43" i="19"/>
  <c r="D43" i="18"/>
  <c r="BN21" i="14"/>
  <c r="BO21" i="13"/>
  <c r="BO59" i="13"/>
  <c r="O31" i="4"/>
  <c r="M12" i="4"/>
  <c r="M26" i="4" s="1"/>
  <c r="O30" i="4"/>
  <c r="O29" i="4"/>
  <c r="BM19" i="14"/>
  <c r="BQ99" i="14" s="1"/>
  <c r="Q19" i="12"/>
  <c r="BM19" i="13"/>
  <c r="BQ99" i="13" s="1"/>
  <c r="E364" i="26"/>
  <c r="D364" i="26"/>
  <c r="C364" i="26"/>
  <c r="B364" i="26"/>
  <c r="E347" i="26"/>
  <c r="D347" i="26"/>
  <c r="A349" i="26"/>
  <c r="A365" i="26" s="1"/>
  <c r="C347" i="26"/>
  <c r="B347" i="26"/>
  <c r="A41" i="26"/>
  <c r="A42" i="26" s="1"/>
  <c r="C266" i="26"/>
  <c r="D266" i="26"/>
  <c r="E266" i="26"/>
  <c r="F266" i="26"/>
  <c r="G266" i="26"/>
  <c r="H266" i="26"/>
  <c r="I266" i="26"/>
  <c r="J266" i="26"/>
  <c r="K266" i="26"/>
  <c r="C267" i="26"/>
  <c r="D267" i="26"/>
  <c r="E267" i="26"/>
  <c r="F267" i="26"/>
  <c r="G267" i="26"/>
  <c r="H267" i="26"/>
  <c r="I267" i="26"/>
  <c r="J267" i="26"/>
  <c r="K267" i="26"/>
  <c r="C273" i="26"/>
  <c r="L273" i="26" s="1"/>
  <c r="D273" i="26"/>
  <c r="E273" i="26"/>
  <c r="F273" i="26"/>
  <c r="G273" i="26"/>
  <c r="H273" i="26"/>
  <c r="I273" i="26"/>
  <c r="J273" i="26"/>
  <c r="K273" i="26"/>
  <c r="C275" i="26"/>
  <c r="D275" i="26"/>
  <c r="E275" i="26"/>
  <c r="F275" i="26"/>
  <c r="G275" i="26"/>
  <c r="H275" i="26"/>
  <c r="I275" i="26"/>
  <c r="J275" i="26"/>
  <c r="K275" i="26"/>
  <c r="C276" i="26"/>
  <c r="D276" i="26"/>
  <c r="E276" i="26"/>
  <c r="F276" i="26"/>
  <c r="G276" i="26"/>
  <c r="H276" i="26"/>
  <c r="I276" i="26"/>
  <c r="J276" i="26"/>
  <c r="K276" i="26"/>
  <c r="C277" i="26"/>
  <c r="D277" i="26"/>
  <c r="E277" i="26"/>
  <c r="F277" i="26"/>
  <c r="G277" i="26"/>
  <c r="H277" i="26"/>
  <c r="I277" i="26"/>
  <c r="J277" i="26"/>
  <c r="K277" i="26"/>
  <c r="C278" i="26"/>
  <c r="D278" i="26"/>
  <c r="E278" i="26"/>
  <c r="F278" i="26"/>
  <c r="G278" i="26"/>
  <c r="H278" i="26"/>
  <c r="I278" i="26"/>
  <c r="J278" i="26"/>
  <c r="K278" i="26"/>
  <c r="C279" i="26"/>
  <c r="D279" i="26"/>
  <c r="E279" i="26"/>
  <c r="F279" i="26"/>
  <c r="G279" i="26"/>
  <c r="H279" i="26"/>
  <c r="I279" i="26"/>
  <c r="J279" i="26"/>
  <c r="K279" i="26"/>
  <c r="C280" i="26"/>
  <c r="D280" i="26"/>
  <c r="E280" i="26"/>
  <c r="F280" i="26"/>
  <c r="G280" i="26"/>
  <c r="H280" i="26"/>
  <c r="I280" i="26"/>
  <c r="J280" i="26"/>
  <c r="K280" i="26"/>
  <c r="C281" i="26"/>
  <c r="D281" i="26"/>
  <c r="E281" i="26"/>
  <c r="F281" i="26"/>
  <c r="G281" i="26"/>
  <c r="H281" i="26"/>
  <c r="I281" i="26"/>
  <c r="J281" i="26"/>
  <c r="K281" i="26"/>
  <c r="C282" i="26"/>
  <c r="D282" i="26"/>
  <c r="E282" i="26"/>
  <c r="F282" i="26"/>
  <c r="G282" i="26"/>
  <c r="H282" i="26"/>
  <c r="I282" i="26"/>
  <c r="J282" i="26"/>
  <c r="K282" i="26"/>
  <c r="C283" i="26"/>
  <c r="D283" i="26"/>
  <c r="E283" i="26"/>
  <c r="F283" i="26"/>
  <c r="G283" i="26"/>
  <c r="H283" i="26"/>
  <c r="I283" i="26"/>
  <c r="J283" i="26"/>
  <c r="K283" i="26"/>
  <c r="C284" i="26"/>
  <c r="D284" i="26"/>
  <c r="E284" i="26"/>
  <c r="F284" i="26"/>
  <c r="G284" i="26"/>
  <c r="H284" i="26"/>
  <c r="I284" i="26"/>
  <c r="J284" i="26"/>
  <c r="K284" i="26"/>
  <c r="C285" i="26"/>
  <c r="D285" i="26"/>
  <c r="E285" i="26"/>
  <c r="F285" i="26"/>
  <c r="G285" i="26"/>
  <c r="H285" i="26"/>
  <c r="I285" i="26"/>
  <c r="J285" i="26"/>
  <c r="K285" i="26"/>
  <c r="C286" i="26"/>
  <c r="D286" i="26"/>
  <c r="E286" i="26"/>
  <c r="F286" i="26"/>
  <c r="G286" i="26"/>
  <c r="H286" i="26"/>
  <c r="I286" i="26"/>
  <c r="J286" i="26"/>
  <c r="K286" i="26"/>
  <c r="C287" i="26"/>
  <c r="D287" i="26"/>
  <c r="E287" i="26"/>
  <c r="F287" i="26"/>
  <c r="G287" i="26"/>
  <c r="H287" i="26"/>
  <c r="I287" i="26"/>
  <c r="J287" i="26"/>
  <c r="K287" i="26"/>
  <c r="V115" i="26"/>
  <c r="W115" i="26"/>
  <c r="V116" i="26"/>
  <c r="W116" i="26"/>
  <c r="V117" i="26"/>
  <c r="W117" i="26"/>
  <c r="V118" i="26"/>
  <c r="W118" i="26"/>
  <c r="V119" i="26"/>
  <c r="W119" i="26"/>
  <c r="V120" i="26"/>
  <c r="W120" i="26"/>
  <c r="V121" i="26"/>
  <c r="W121" i="26"/>
  <c r="V122" i="26"/>
  <c r="W122" i="26"/>
  <c r="V123" i="26"/>
  <c r="W123" i="26"/>
  <c r="V124" i="26"/>
  <c r="W124" i="26"/>
  <c r="V125" i="26"/>
  <c r="W125" i="26"/>
  <c r="V126" i="26"/>
  <c r="W126" i="26"/>
  <c r="V128" i="26"/>
  <c r="W128" i="26"/>
  <c r="X24" i="26"/>
  <c r="M156" i="26" s="1"/>
  <c r="X25" i="26"/>
  <c r="X26" i="26"/>
  <c r="M158" i="26" s="1"/>
  <c r="X27" i="26"/>
  <c r="X28" i="26"/>
  <c r="M160" i="26" s="1"/>
  <c r="X29" i="26"/>
  <c r="X30" i="26"/>
  <c r="X31" i="26"/>
  <c r="M164" i="26"/>
  <c r="M166" i="26"/>
  <c r="V6" i="26"/>
  <c r="Y6" i="26" s="1"/>
  <c r="W6" i="26"/>
  <c r="V7" i="26"/>
  <c r="Y7" i="26" s="1"/>
  <c r="W7" i="26"/>
  <c r="V8" i="26"/>
  <c r="Y8" i="26" s="1"/>
  <c r="W8" i="26"/>
  <c r="V9" i="26"/>
  <c r="Y9" i="26" s="1"/>
  <c r="W9" i="26"/>
  <c r="V10" i="26"/>
  <c r="W10" i="26"/>
  <c r="Y10" i="26"/>
  <c r="V11" i="26"/>
  <c r="Y11" i="26" s="1"/>
  <c r="W11" i="26"/>
  <c r="V12" i="26"/>
  <c r="Y12" i="26" s="1"/>
  <c r="W12" i="26"/>
  <c r="V13" i="26"/>
  <c r="Y13" i="26" s="1"/>
  <c r="W13" i="26"/>
  <c r="V14" i="26"/>
  <c r="Y14" i="26" s="1"/>
  <c r="W14" i="26"/>
  <c r="V15" i="26"/>
  <c r="Y15" i="26" s="1"/>
  <c r="W15" i="26"/>
  <c r="V16" i="26"/>
  <c r="Y16" i="26" s="1"/>
  <c r="W16" i="26"/>
  <c r="V18" i="26"/>
  <c r="Y18" i="26" s="1"/>
  <c r="W18" i="26"/>
  <c r="I233" i="26"/>
  <c r="A128" i="26"/>
  <c r="A114" i="26"/>
  <c r="K265" i="26"/>
  <c r="J265" i="26"/>
  <c r="I265" i="26"/>
  <c r="H265" i="26"/>
  <c r="G265" i="26"/>
  <c r="F265" i="26"/>
  <c r="E265" i="26"/>
  <c r="D265" i="26"/>
  <c r="C265" i="26"/>
  <c r="K264" i="26"/>
  <c r="J264" i="26"/>
  <c r="I264" i="26"/>
  <c r="H264" i="26"/>
  <c r="G264" i="26"/>
  <c r="F264" i="26"/>
  <c r="E264" i="26"/>
  <c r="D264" i="26"/>
  <c r="C264" i="26"/>
  <c r="K263" i="26"/>
  <c r="J263" i="26"/>
  <c r="I263" i="26"/>
  <c r="H263" i="26"/>
  <c r="G263" i="26"/>
  <c r="F263" i="26"/>
  <c r="E263" i="26"/>
  <c r="D263" i="26"/>
  <c r="C263" i="26"/>
  <c r="K262" i="26"/>
  <c r="J262" i="26"/>
  <c r="I262" i="26"/>
  <c r="H262" i="26"/>
  <c r="G262" i="26"/>
  <c r="F262" i="26"/>
  <c r="E262" i="26"/>
  <c r="D262" i="26"/>
  <c r="C262" i="26"/>
  <c r="K261" i="26"/>
  <c r="J261" i="26"/>
  <c r="I261" i="26"/>
  <c r="H261" i="26"/>
  <c r="G261" i="26"/>
  <c r="F261" i="26"/>
  <c r="E261" i="26"/>
  <c r="D261" i="26"/>
  <c r="C261" i="26"/>
  <c r="K260" i="26"/>
  <c r="J260" i="26"/>
  <c r="I260" i="26"/>
  <c r="H260" i="26"/>
  <c r="G260" i="26"/>
  <c r="F260" i="26"/>
  <c r="E260" i="26"/>
  <c r="D260" i="26"/>
  <c r="C260" i="26"/>
  <c r="K259" i="26"/>
  <c r="J259" i="26"/>
  <c r="I259" i="26"/>
  <c r="H259" i="26"/>
  <c r="G259" i="26"/>
  <c r="F259" i="26"/>
  <c r="E259" i="26"/>
  <c r="D259" i="26"/>
  <c r="C259" i="26"/>
  <c r="K233" i="26"/>
  <c r="J233" i="26"/>
  <c r="H233" i="26"/>
  <c r="G233" i="26"/>
  <c r="F233" i="26"/>
  <c r="E233" i="26"/>
  <c r="D233" i="26"/>
  <c r="K227" i="26"/>
  <c r="J227" i="26"/>
  <c r="I227" i="26"/>
  <c r="H227" i="26"/>
  <c r="G227" i="26"/>
  <c r="F227" i="26"/>
  <c r="E227" i="26"/>
  <c r="D227" i="26"/>
  <c r="C227" i="26"/>
  <c r="K226" i="26"/>
  <c r="J226" i="26"/>
  <c r="I226" i="26"/>
  <c r="H226" i="26"/>
  <c r="G226" i="26"/>
  <c r="F226" i="26"/>
  <c r="E226" i="26"/>
  <c r="D226" i="26"/>
  <c r="C226" i="26"/>
  <c r="K225" i="26"/>
  <c r="J225" i="26"/>
  <c r="I225" i="26"/>
  <c r="H225" i="26"/>
  <c r="G225" i="26"/>
  <c r="F225" i="26"/>
  <c r="E225" i="26"/>
  <c r="D225" i="26"/>
  <c r="C225" i="26"/>
  <c r="K224" i="26"/>
  <c r="J224" i="26"/>
  <c r="I224" i="26"/>
  <c r="H224" i="26"/>
  <c r="G224" i="26"/>
  <c r="F224" i="26"/>
  <c r="E224" i="26"/>
  <c r="D224" i="26"/>
  <c r="C224" i="26"/>
  <c r="K223" i="26"/>
  <c r="J223" i="26"/>
  <c r="I223" i="26"/>
  <c r="H223" i="26"/>
  <c r="G223" i="26"/>
  <c r="F223" i="26"/>
  <c r="E223" i="26"/>
  <c r="D223" i="26"/>
  <c r="C223" i="26"/>
  <c r="K222" i="26"/>
  <c r="J222" i="26"/>
  <c r="I222" i="26"/>
  <c r="H222" i="26"/>
  <c r="G222" i="26"/>
  <c r="F222" i="26"/>
  <c r="E222" i="26"/>
  <c r="D222" i="26"/>
  <c r="C222" i="26"/>
  <c r="K221" i="26"/>
  <c r="J221" i="26"/>
  <c r="I221" i="26"/>
  <c r="H221" i="26"/>
  <c r="G221" i="26"/>
  <c r="F221" i="26"/>
  <c r="E221" i="26"/>
  <c r="D221" i="26"/>
  <c r="C221" i="26"/>
  <c r="K220" i="26"/>
  <c r="J220" i="26"/>
  <c r="I220" i="26"/>
  <c r="H220" i="26"/>
  <c r="G220" i="26"/>
  <c r="F220" i="26"/>
  <c r="E220" i="26"/>
  <c r="D220" i="26"/>
  <c r="C220" i="26"/>
  <c r="K219" i="26"/>
  <c r="J219" i="26"/>
  <c r="I219" i="26"/>
  <c r="H219" i="26"/>
  <c r="G219" i="26"/>
  <c r="F219" i="26"/>
  <c r="E219" i="26"/>
  <c r="D219" i="26"/>
  <c r="C219" i="26"/>
  <c r="K218" i="26"/>
  <c r="J218" i="26"/>
  <c r="I218" i="26"/>
  <c r="H218" i="26"/>
  <c r="G218" i="26"/>
  <c r="F218" i="26"/>
  <c r="E218" i="26"/>
  <c r="D218" i="26"/>
  <c r="C218" i="26"/>
  <c r="K217" i="26"/>
  <c r="J217" i="26"/>
  <c r="I217" i="26"/>
  <c r="H217" i="26"/>
  <c r="G217" i="26"/>
  <c r="F217" i="26"/>
  <c r="E217" i="26"/>
  <c r="D217" i="26"/>
  <c r="C217" i="26"/>
  <c r="K166" i="26"/>
  <c r="J166" i="26"/>
  <c r="I166" i="26"/>
  <c r="H166" i="26"/>
  <c r="G166" i="26"/>
  <c r="F166" i="26"/>
  <c r="E166" i="26"/>
  <c r="D166" i="26"/>
  <c r="K165" i="26"/>
  <c r="J165" i="26"/>
  <c r="I165" i="26"/>
  <c r="H165" i="26"/>
  <c r="G165" i="26"/>
  <c r="F165" i="26"/>
  <c r="E165" i="26"/>
  <c r="D165" i="26"/>
  <c r="K164" i="26"/>
  <c r="J164" i="26"/>
  <c r="I164" i="26"/>
  <c r="H164" i="26"/>
  <c r="G164" i="26"/>
  <c r="F164" i="26"/>
  <c r="E164" i="26"/>
  <c r="D164" i="26"/>
  <c r="K163" i="26"/>
  <c r="J163" i="26"/>
  <c r="I163" i="26"/>
  <c r="H163" i="26"/>
  <c r="G163" i="26"/>
  <c r="F163" i="26"/>
  <c r="E163" i="26"/>
  <c r="D163" i="26"/>
  <c r="K162" i="26"/>
  <c r="J162" i="26"/>
  <c r="I162" i="26"/>
  <c r="H162" i="26"/>
  <c r="G162" i="26"/>
  <c r="F162" i="26"/>
  <c r="E162" i="26"/>
  <c r="D162" i="26"/>
  <c r="K161" i="26"/>
  <c r="J161" i="26"/>
  <c r="I161" i="26"/>
  <c r="H161" i="26"/>
  <c r="G161" i="26"/>
  <c r="F161" i="26"/>
  <c r="E161" i="26"/>
  <c r="D161" i="26"/>
  <c r="K160" i="26"/>
  <c r="J160" i="26"/>
  <c r="I160" i="26"/>
  <c r="H160" i="26"/>
  <c r="G160" i="26"/>
  <c r="F160" i="26"/>
  <c r="E160" i="26"/>
  <c r="D160" i="26"/>
  <c r="K159" i="26"/>
  <c r="J159" i="26"/>
  <c r="I159" i="26"/>
  <c r="H159" i="26"/>
  <c r="G159" i="26"/>
  <c r="F159" i="26"/>
  <c r="E159" i="26"/>
  <c r="D159" i="26"/>
  <c r="K158" i="26"/>
  <c r="J158" i="26"/>
  <c r="I158" i="26"/>
  <c r="H158" i="26"/>
  <c r="G158" i="26"/>
  <c r="F158" i="26"/>
  <c r="E158" i="26"/>
  <c r="D158" i="26"/>
  <c r="K157" i="26"/>
  <c r="J157" i="26"/>
  <c r="I157" i="26"/>
  <c r="H157" i="26"/>
  <c r="G157" i="26"/>
  <c r="F157" i="26"/>
  <c r="E157" i="26"/>
  <c r="D157" i="26"/>
  <c r="K156" i="26"/>
  <c r="J156" i="26"/>
  <c r="I156" i="26"/>
  <c r="H156" i="26"/>
  <c r="G156" i="26"/>
  <c r="F156" i="26"/>
  <c r="E156" i="26"/>
  <c r="D156" i="26"/>
  <c r="K155" i="26"/>
  <c r="J155" i="26"/>
  <c r="I155" i="26"/>
  <c r="H155" i="26"/>
  <c r="G155" i="26"/>
  <c r="F155" i="26"/>
  <c r="E155" i="26"/>
  <c r="D155" i="26"/>
  <c r="K141" i="26"/>
  <c r="J141" i="26"/>
  <c r="I141" i="26"/>
  <c r="H141" i="26"/>
  <c r="G141" i="26"/>
  <c r="F141" i="26"/>
  <c r="E141" i="26"/>
  <c r="D141" i="26"/>
  <c r="C141" i="26"/>
  <c r="K140" i="26"/>
  <c r="J140" i="26"/>
  <c r="I140" i="26"/>
  <c r="H140" i="26"/>
  <c r="G140" i="26"/>
  <c r="F140" i="26"/>
  <c r="E140" i="26"/>
  <c r="D140" i="26"/>
  <c r="C140" i="26"/>
  <c r="K139" i="26"/>
  <c r="J139" i="26"/>
  <c r="I139" i="26"/>
  <c r="H139" i="26"/>
  <c r="G139" i="26"/>
  <c r="F139" i="26"/>
  <c r="E139" i="26"/>
  <c r="D139" i="26"/>
  <c r="C139" i="26"/>
  <c r="K138" i="26"/>
  <c r="J138" i="26"/>
  <c r="I138" i="26"/>
  <c r="H138" i="26"/>
  <c r="G138" i="26"/>
  <c r="F138" i="26"/>
  <c r="E138" i="26"/>
  <c r="D138" i="26"/>
  <c r="C138" i="26"/>
  <c r="K137" i="26"/>
  <c r="J137" i="26"/>
  <c r="I137" i="26"/>
  <c r="H137" i="26"/>
  <c r="G137" i="26"/>
  <c r="F137" i="26"/>
  <c r="E137" i="26"/>
  <c r="D137" i="26"/>
  <c r="C137" i="26"/>
  <c r="K136" i="26"/>
  <c r="J136" i="26"/>
  <c r="I136" i="26"/>
  <c r="H136" i="26"/>
  <c r="G136" i="26"/>
  <c r="F136" i="26"/>
  <c r="E136" i="26"/>
  <c r="D136" i="26"/>
  <c r="C136" i="26"/>
  <c r="K135" i="26"/>
  <c r="J135" i="26"/>
  <c r="I135" i="26"/>
  <c r="H135" i="26"/>
  <c r="G135" i="26"/>
  <c r="F135" i="26"/>
  <c r="E135" i="26"/>
  <c r="D135" i="26"/>
  <c r="C135" i="26"/>
  <c r="K134" i="26"/>
  <c r="J134" i="26"/>
  <c r="I134" i="26"/>
  <c r="H134" i="26"/>
  <c r="G134" i="26"/>
  <c r="F134" i="26"/>
  <c r="E134" i="26"/>
  <c r="D134" i="26"/>
  <c r="C134" i="26"/>
  <c r="K133" i="26"/>
  <c r="J133" i="26"/>
  <c r="I133" i="26"/>
  <c r="H133" i="26"/>
  <c r="G133" i="26"/>
  <c r="F133" i="26"/>
  <c r="E133" i="26"/>
  <c r="D133" i="26"/>
  <c r="C133" i="26"/>
  <c r="K132" i="26"/>
  <c r="J132" i="26"/>
  <c r="I132" i="26"/>
  <c r="H132" i="26"/>
  <c r="G132" i="26"/>
  <c r="F132" i="26"/>
  <c r="E132" i="26"/>
  <c r="D132" i="26"/>
  <c r="C132" i="26"/>
  <c r="W114" i="26"/>
  <c r="V114" i="26"/>
  <c r="E113" i="26"/>
  <c r="G113" i="26" s="1"/>
  <c r="I113" i="26" s="1"/>
  <c r="K113" i="26" s="1"/>
  <c r="M113" i="26" s="1"/>
  <c r="O113" i="26" s="1"/>
  <c r="Q113" i="26" s="1"/>
  <c r="S113" i="26" s="1"/>
  <c r="J87" i="26"/>
  <c r="I87" i="26"/>
  <c r="J86" i="26"/>
  <c r="I86" i="26"/>
  <c r="J85" i="26"/>
  <c r="I85" i="26"/>
  <c r="J84" i="26"/>
  <c r="I84" i="26"/>
  <c r="J83" i="26"/>
  <c r="I83" i="26"/>
  <c r="J82" i="26"/>
  <c r="I82" i="26"/>
  <c r="J81" i="26"/>
  <c r="I81" i="26"/>
  <c r="J80" i="26"/>
  <c r="I80" i="26"/>
  <c r="J79" i="26"/>
  <c r="I79" i="26"/>
  <c r="A59" i="26"/>
  <c r="A58" i="26"/>
  <c r="L41" i="26"/>
  <c r="L40" i="26"/>
  <c r="K68" i="26"/>
  <c r="K66" i="26"/>
  <c r="K64" i="26"/>
  <c r="K62" i="26"/>
  <c r="K60" i="26"/>
  <c r="W22" i="26"/>
  <c r="V22" i="26"/>
  <c r="C21" i="26"/>
  <c r="C274" i="26" s="1"/>
  <c r="L274" i="26" s="1"/>
  <c r="W5" i="26"/>
  <c r="V5" i="26"/>
  <c r="Y5" i="26" s="1"/>
  <c r="W4" i="26"/>
  <c r="V4" i="26"/>
  <c r="Y4" i="26" s="1"/>
  <c r="E3" i="26"/>
  <c r="E21" i="26" s="1"/>
  <c r="D274" i="26" s="1"/>
  <c r="E41" i="6"/>
  <c r="BK87" i="14"/>
  <c r="BL6" i="14"/>
  <c r="BP86" i="14" s="1"/>
  <c r="BL9" i="14"/>
  <c r="BL13" i="14"/>
  <c r="BL25" i="14"/>
  <c r="BL45" i="14" s="1"/>
  <c r="BL65" i="14" s="1"/>
  <c r="BL85" i="14" s="1"/>
  <c r="BL105" i="14" s="1"/>
  <c r="BL47" i="14"/>
  <c r="BL48" i="14"/>
  <c r="BL50" i="14"/>
  <c r="BL51" i="14"/>
  <c r="BL52" i="14"/>
  <c r="BL54" i="14"/>
  <c r="BL55" i="14"/>
  <c r="BL56" i="14"/>
  <c r="BL57" i="14"/>
  <c r="BL58" i="14"/>
  <c r="BL60" i="14"/>
  <c r="BL87" i="14"/>
  <c r="BL88" i="14"/>
  <c r="BL90" i="14"/>
  <c r="BL91" i="14"/>
  <c r="BL92" i="14"/>
  <c r="BL94" i="14"/>
  <c r="BL95" i="14"/>
  <c r="BL96" i="14"/>
  <c r="BL97" i="14"/>
  <c r="BL98" i="14"/>
  <c r="BL100" i="14"/>
  <c r="BL6" i="13"/>
  <c r="BP86" i="13" s="1"/>
  <c r="BL9" i="13"/>
  <c r="BP89" i="13" s="1"/>
  <c r="BL13" i="13"/>
  <c r="BL25" i="13"/>
  <c r="BL45" i="13" s="1"/>
  <c r="BL65" i="13" s="1"/>
  <c r="BL85" i="13" s="1"/>
  <c r="BL105" i="13" s="1"/>
  <c r="BL47" i="13"/>
  <c r="BL48" i="13"/>
  <c r="BL50" i="13"/>
  <c r="BL51" i="13"/>
  <c r="BL52" i="13"/>
  <c r="BL54" i="13"/>
  <c r="BL55" i="13"/>
  <c r="BL56" i="13"/>
  <c r="BL57" i="13"/>
  <c r="BL58" i="13"/>
  <c r="BL60" i="13"/>
  <c r="BL87" i="13"/>
  <c r="BL88" i="13"/>
  <c r="BL90" i="13"/>
  <c r="BL91" i="13"/>
  <c r="BL92" i="13"/>
  <c r="BL94" i="13"/>
  <c r="BL95" i="13"/>
  <c r="BL96" i="13"/>
  <c r="BL97" i="13"/>
  <c r="BL98" i="13"/>
  <c r="BL100" i="13"/>
  <c r="E40" i="6"/>
  <c r="D40" i="6"/>
  <c r="B36" i="21" s="1"/>
  <c r="BI87" i="14"/>
  <c r="BJ87" i="14"/>
  <c r="BI88" i="14"/>
  <c r="BJ88" i="14"/>
  <c r="BK88" i="14"/>
  <c r="BI90" i="14"/>
  <c r="BJ90" i="14"/>
  <c r="BK90" i="14"/>
  <c r="BI91" i="14"/>
  <c r="BJ91" i="14"/>
  <c r="BK91" i="14"/>
  <c r="BI92" i="14"/>
  <c r="BJ92" i="14"/>
  <c r="BK92" i="14"/>
  <c r="BI94" i="14"/>
  <c r="BJ94" i="14"/>
  <c r="BK94" i="14"/>
  <c r="BI95" i="14"/>
  <c r="BJ95" i="14"/>
  <c r="BK95" i="14"/>
  <c r="BI96" i="14"/>
  <c r="BJ96" i="14"/>
  <c r="BK96" i="14"/>
  <c r="BI97" i="14"/>
  <c r="BJ97" i="14"/>
  <c r="BK97" i="14"/>
  <c r="BI98" i="14"/>
  <c r="BJ98" i="14"/>
  <c r="BK98" i="14"/>
  <c r="BI100" i="14"/>
  <c r="BJ100" i="14"/>
  <c r="BK100" i="14"/>
  <c r="BI47" i="14"/>
  <c r="BJ47" i="14"/>
  <c r="BK47" i="14"/>
  <c r="BI48" i="14"/>
  <c r="BJ48" i="14"/>
  <c r="BK48" i="14"/>
  <c r="BI50" i="14"/>
  <c r="BJ50" i="14"/>
  <c r="BK50" i="14"/>
  <c r="BI51" i="14"/>
  <c r="BJ51" i="14"/>
  <c r="BK51" i="14"/>
  <c r="BI52" i="14"/>
  <c r="BJ52" i="14"/>
  <c r="BK52" i="14"/>
  <c r="BI54" i="14"/>
  <c r="BJ54" i="14"/>
  <c r="BK54" i="14"/>
  <c r="BI55" i="14"/>
  <c r="BJ55" i="14"/>
  <c r="BK55" i="14"/>
  <c r="BI56" i="14"/>
  <c r="BJ56" i="14"/>
  <c r="BK56" i="14"/>
  <c r="BI57" i="14"/>
  <c r="BJ57" i="14"/>
  <c r="BK57" i="14"/>
  <c r="BI58" i="14"/>
  <c r="BJ58" i="14"/>
  <c r="BK58" i="14"/>
  <c r="BI60" i="14"/>
  <c r="BJ60" i="14"/>
  <c r="BK60" i="14"/>
  <c r="BJ25" i="14"/>
  <c r="BJ45" i="14" s="1"/>
  <c r="BJ65" i="14" s="1"/>
  <c r="BJ85" i="14" s="1"/>
  <c r="BJ105" i="14" s="1"/>
  <c r="BJ13" i="14"/>
  <c r="BN93" i="14" s="1"/>
  <c r="BJ9" i="14"/>
  <c r="BN89" i="14" s="1"/>
  <c r="BJ6" i="14"/>
  <c r="BN86" i="14" s="1"/>
  <c r="BH87" i="13"/>
  <c r="BI87" i="13"/>
  <c r="BJ87" i="13"/>
  <c r="BK87" i="13"/>
  <c r="BH88" i="13"/>
  <c r="BI88" i="13"/>
  <c r="BJ88" i="13"/>
  <c r="BK88" i="13"/>
  <c r="BH90" i="13"/>
  <c r="BI90" i="13"/>
  <c r="BJ90" i="13"/>
  <c r="BK90" i="13"/>
  <c r="BH91" i="13"/>
  <c r="BI91" i="13"/>
  <c r="BJ91" i="13"/>
  <c r="BK91" i="13"/>
  <c r="BH92" i="13"/>
  <c r="BI92" i="13"/>
  <c r="BJ92" i="13"/>
  <c r="BK92" i="13"/>
  <c r="BH94" i="13"/>
  <c r="BI94" i="13"/>
  <c r="BJ94" i="13"/>
  <c r="BK94" i="13"/>
  <c r="BH95" i="13"/>
  <c r="BI95" i="13"/>
  <c r="BJ95" i="13"/>
  <c r="BK95" i="13"/>
  <c r="BH96" i="13"/>
  <c r="BI96" i="13"/>
  <c r="BJ96" i="13"/>
  <c r="BK96" i="13"/>
  <c r="BH97" i="13"/>
  <c r="BI97" i="13"/>
  <c r="BJ97" i="13"/>
  <c r="BK97" i="13"/>
  <c r="BH98" i="13"/>
  <c r="BI98" i="13"/>
  <c r="BJ98" i="13"/>
  <c r="BK98" i="13"/>
  <c r="BH100" i="13"/>
  <c r="BI100" i="13"/>
  <c r="BJ100" i="13"/>
  <c r="BK100" i="13"/>
  <c r="BH47" i="13"/>
  <c r="BI47" i="13"/>
  <c r="BJ47" i="13"/>
  <c r="BK47" i="13"/>
  <c r="BH48" i="13"/>
  <c r="BI48" i="13"/>
  <c r="BJ48" i="13"/>
  <c r="BK48" i="13"/>
  <c r="BH50" i="13"/>
  <c r="BI50" i="13"/>
  <c r="BJ50" i="13"/>
  <c r="BK50" i="13"/>
  <c r="BH51" i="13"/>
  <c r="BI51" i="13"/>
  <c r="BJ51" i="13"/>
  <c r="BK51" i="13"/>
  <c r="BH52" i="13"/>
  <c r="BI52" i="13"/>
  <c r="BJ52" i="13"/>
  <c r="BK52" i="13"/>
  <c r="BH54" i="13"/>
  <c r="BI54" i="13"/>
  <c r="BJ54" i="13"/>
  <c r="BK54" i="13"/>
  <c r="BH55" i="13"/>
  <c r="BI55" i="13"/>
  <c r="BJ55" i="13"/>
  <c r="BK55" i="13"/>
  <c r="BH56" i="13"/>
  <c r="BI56" i="13"/>
  <c r="BJ56" i="13"/>
  <c r="BK56" i="13"/>
  <c r="BH57" i="13"/>
  <c r="BI57" i="13"/>
  <c r="BJ57" i="13"/>
  <c r="BK57" i="13"/>
  <c r="BH58" i="13"/>
  <c r="BI58" i="13"/>
  <c r="BJ58" i="13"/>
  <c r="BK58" i="13"/>
  <c r="BH60" i="13"/>
  <c r="BI60" i="13"/>
  <c r="BJ60" i="13"/>
  <c r="BK60" i="13"/>
  <c r="BJ25" i="13"/>
  <c r="BJ45" i="13" s="1"/>
  <c r="BJ65" i="13" s="1"/>
  <c r="BJ85" i="13" s="1"/>
  <c r="BJ105" i="13" s="1"/>
  <c r="BJ13" i="13"/>
  <c r="BN93" i="13" s="1"/>
  <c r="BJ9" i="13"/>
  <c r="BN89" i="13" s="1"/>
  <c r="BJ6" i="13"/>
  <c r="BN86" i="13" s="1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I39" i="6"/>
  <c r="E4" i="6"/>
  <c r="E4" i="17" s="1"/>
  <c r="E5" i="6"/>
  <c r="E5" i="17" s="1"/>
  <c r="E6" i="6"/>
  <c r="E6" i="17" s="1"/>
  <c r="E7" i="6"/>
  <c r="B3" i="23" s="1"/>
  <c r="E8" i="6"/>
  <c r="K8" i="6" s="1"/>
  <c r="E9" i="6"/>
  <c r="E9" i="17" s="1"/>
  <c r="E10" i="6"/>
  <c r="B6" i="23" s="1"/>
  <c r="E11" i="6"/>
  <c r="E11" i="17" s="1"/>
  <c r="E12" i="6"/>
  <c r="K12" i="6" s="1"/>
  <c r="E13" i="6"/>
  <c r="E13" i="17" s="1"/>
  <c r="E14" i="6"/>
  <c r="E15" i="6"/>
  <c r="E16" i="6"/>
  <c r="K16" i="6" s="1"/>
  <c r="E17" i="6"/>
  <c r="B13" i="23" s="1"/>
  <c r="E18" i="6"/>
  <c r="K18" i="6" s="1"/>
  <c r="E19" i="6"/>
  <c r="E20" i="6"/>
  <c r="K20" i="6" s="1"/>
  <c r="E21" i="6"/>
  <c r="E21" i="17" s="1"/>
  <c r="E22" i="6"/>
  <c r="K22" i="6" s="1"/>
  <c r="E23" i="6"/>
  <c r="E23" i="17" s="1"/>
  <c r="E24" i="6"/>
  <c r="K24" i="6" s="1"/>
  <c r="E25" i="6"/>
  <c r="E25" i="17" s="1"/>
  <c r="E26" i="6"/>
  <c r="B22" i="23" s="1"/>
  <c r="E27" i="6"/>
  <c r="E27" i="17" s="1"/>
  <c r="E28" i="6"/>
  <c r="K28" i="6" s="1"/>
  <c r="E29" i="6"/>
  <c r="E29" i="17" s="1"/>
  <c r="E30" i="6"/>
  <c r="E30" i="17" s="1"/>
  <c r="K30" i="17" s="1"/>
  <c r="E31" i="6"/>
  <c r="E32" i="6"/>
  <c r="B28" i="23" s="1"/>
  <c r="E33" i="6"/>
  <c r="B29" i="23" s="1"/>
  <c r="E34" i="6"/>
  <c r="B30" i="23" s="1"/>
  <c r="E35" i="6"/>
  <c r="E36" i="6"/>
  <c r="E37" i="6"/>
  <c r="E38" i="6"/>
  <c r="E39" i="6"/>
  <c r="B35" i="23" s="1"/>
  <c r="E3" i="6"/>
  <c r="E3" i="17" s="1"/>
  <c r="D4" i="6"/>
  <c r="D4" i="17" s="1"/>
  <c r="D5" i="6"/>
  <c r="D5" i="17" s="1"/>
  <c r="D6" i="6"/>
  <c r="D6" i="17" s="1"/>
  <c r="D7" i="6"/>
  <c r="J7" i="6" s="1"/>
  <c r="D8" i="6"/>
  <c r="D8" i="17" s="1"/>
  <c r="J8" i="17" s="1"/>
  <c r="D9" i="6"/>
  <c r="D9" i="17" s="1"/>
  <c r="J9" i="17" s="1"/>
  <c r="D10" i="6"/>
  <c r="D10" i="17" s="1"/>
  <c r="J10" i="17" s="1"/>
  <c r="D11" i="6"/>
  <c r="D11" i="17" s="1"/>
  <c r="J11" i="17" s="1"/>
  <c r="D12" i="6"/>
  <c r="D12" i="17" s="1"/>
  <c r="J12" i="17" s="1"/>
  <c r="D13" i="6"/>
  <c r="D13" i="17" s="1"/>
  <c r="J13" i="17" s="1"/>
  <c r="D14" i="6"/>
  <c r="J14" i="6" s="1"/>
  <c r="D15" i="6"/>
  <c r="D15" i="17" s="1"/>
  <c r="J15" i="17" s="1"/>
  <c r="D16" i="6"/>
  <c r="D16" i="17" s="1"/>
  <c r="J16" i="17" s="1"/>
  <c r="D17" i="6"/>
  <c r="D17" i="17" s="1"/>
  <c r="J17" i="17" s="1"/>
  <c r="D18" i="6"/>
  <c r="D18" i="17" s="1"/>
  <c r="J18" i="17" s="1"/>
  <c r="D19" i="6"/>
  <c r="D19" i="17" s="1"/>
  <c r="J19" i="17" s="1"/>
  <c r="D20" i="6"/>
  <c r="D20" i="17" s="1"/>
  <c r="J20" i="17" s="1"/>
  <c r="D21" i="6"/>
  <c r="D21" i="17" s="1"/>
  <c r="J21" i="17" s="1"/>
  <c r="D22" i="6"/>
  <c r="J22" i="6" s="1"/>
  <c r="D23" i="6"/>
  <c r="D23" i="17" s="1"/>
  <c r="J23" i="17" s="1"/>
  <c r="D24" i="6"/>
  <c r="D24" i="17" s="1"/>
  <c r="J24" i="17" s="1"/>
  <c r="D25" i="6"/>
  <c r="D25" i="17" s="1"/>
  <c r="J25" i="17" s="1"/>
  <c r="D26" i="6"/>
  <c r="D26" i="17" s="1"/>
  <c r="J26" i="17" s="1"/>
  <c r="D27" i="6"/>
  <c r="D27" i="17" s="1"/>
  <c r="J27" i="17" s="1"/>
  <c r="D28" i="6"/>
  <c r="D28" i="17" s="1"/>
  <c r="J28" i="17" s="1"/>
  <c r="D29" i="6"/>
  <c r="D29" i="17" s="1"/>
  <c r="J29" i="17" s="1"/>
  <c r="D30" i="6"/>
  <c r="J30" i="6" s="1"/>
  <c r="D31" i="6"/>
  <c r="B23" i="21" s="1"/>
  <c r="D32" i="6"/>
  <c r="D32" i="17" s="1"/>
  <c r="J32" i="17" s="1"/>
  <c r="D33" i="6"/>
  <c r="D33" i="17" s="1"/>
  <c r="J33" i="17" s="1"/>
  <c r="D34" i="6"/>
  <c r="B26" i="21" s="1"/>
  <c r="D35" i="6"/>
  <c r="D35" i="17" s="1"/>
  <c r="D36" i="6"/>
  <c r="D36" i="17" s="1"/>
  <c r="D37" i="6"/>
  <c r="D37" i="17" s="1"/>
  <c r="D38" i="6"/>
  <c r="J38" i="6" s="1"/>
  <c r="D39" i="6"/>
  <c r="D3" i="6"/>
  <c r="D3" i="17" s="1"/>
  <c r="BK25" i="14"/>
  <c r="BK45" i="14"/>
  <c r="BK65" i="14" s="1"/>
  <c r="BK85" i="14" s="1"/>
  <c r="BK105" i="14" s="1"/>
  <c r="BK6" i="14"/>
  <c r="BK9" i="14"/>
  <c r="BO89" i="14" s="1"/>
  <c r="BK13" i="14"/>
  <c r="BO93" i="14" s="1"/>
  <c r="BK6" i="13"/>
  <c r="BO86" i="13" s="1"/>
  <c r="BK9" i="13"/>
  <c r="BK13" i="13"/>
  <c r="BO93" i="13" s="1"/>
  <c r="BK25" i="13"/>
  <c r="BK45" i="13" s="1"/>
  <c r="BK65" i="13" s="1"/>
  <c r="BK85" i="13" s="1"/>
  <c r="BK105" i="13" s="1"/>
  <c r="R13" i="6"/>
  <c r="R14" i="6" s="1"/>
  <c r="R15" i="6" s="1"/>
  <c r="R16" i="6" s="1"/>
  <c r="R17" i="6" s="1"/>
  <c r="R18" i="6" s="1"/>
  <c r="R19" i="6" s="1"/>
  <c r="R20" i="6" s="1"/>
  <c r="R21" i="6" s="1"/>
  <c r="R22" i="6" s="1"/>
  <c r="R13" i="17"/>
  <c r="R14" i="17"/>
  <c r="R15" i="17" s="1"/>
  <c r="R16" i="17" s="1"/>
  <c r="R17" i="17" s="1"/>
  <c r="R18" i="17" s="1"/>
  <c r="R19" i="17" s="1"/>
  <c r="R20" i="17" s="1"/>
  <c r="R21" i="17" s="1"/>
  <c r="R22" i="17" s="1"/>
  <c r="R13" i="18"/>
  <c r="R14" i="18" s="1"/>
  <c r="R15" i="18" s="1"/>
  <c r="R16" i="18" s="1"/>
  <c r="R17" i="18" s="1"/>
  <c r="R18" i="18" s="1"/>
  <c r="R19" i="18" s="1"/>
  <c r="R20" i="18" s="1"/>
  <c r="R21" i="18" s="1"/>
  <c r="R22" i="18" s="1"/>
  <c r="R13" i="20"/>
  <c r="R14" i="20"/>
  <c r="R15" i="20" s="1"/>
  <c r="R16" i="20" s="1"/>
  <c r="R17" i="20" s="1"/>
  <c r="R18" i="20" s="1"/>
  <c r="R19" i="20" s="1"/>
  <c r="R20" i="20" s="1"/>
  <c r="R21" i="20" s="1"/>
  <c r="R22" i="20" s="1"/>
  <c r="I38" i="20"/>
  <c r="J38" i="20"/>
  <c r="R13" i="19"/>
  <c r="R14" i="19" s="1"/>
  <c r="R15" i="19" s="1"/>
  <c r="R16" i="19" s="1"/>
  <c r="R17" i="19" s="1"/>
  <c r="R18" i="19" s="1"/>
  <c r="R19" i="19" s="1"/>
  <c r="R20" i="19" s="1"/>
  <c r="R21" i="19" s="1"/>
  <c r="R22" i="19" s="1"/>
  <c r="M38" i="19"/>
  <c r="G34" i="23" s="1"/>
  <c r="I38" i="18"/>
  <c r="J38" i="18"/>
  <c r="I38" i="17"/>
  <c r="I38" i="6"/>
  <c r="L15" i="17"/>
  <c r="L16" i="17"/>
  <c r="L17" i="17"/>
  <c r="L18" i="17"/>
  <c r="L19" i="17"/>
  <c r="L20" i="17"/>
  <c r="L14" i="17"/>
  <c r="L19" i="6"/>
  <c r="L20" i="6"/>
  <c r="L21" i="6"/>
  <c r="L22" i="6"/>
  <c r="L23" i="6"/>
  <c r="L24" i="6"/>
  <c r="L18" i="6"/>
  <c r="L25" i="20"/>
  <c r="K38" i="20"/>
  <c r="M38" i="20" s="1"/>
  <c r="F34" i="23" s="1"/>
  <c r="H38" i="20"/>
  <c r="K37" i="20"/>
  <c r="M37" i="20" s="1"/>
  <c r="J37" i="20"/>
  <c r="I37" i="20"/>
  <c r="H37" i="20"/>
  <c r="K36" i="20"/>
  <c r="J36" i="20"/>
  <c r="I36" i="20"/>
  <c r="H36" i="20"/>
  <c r="K35" i="20"/>
  <c r="J35" i="20"/>
  <c r="I35" i="20"/>
  <c r="H35" i="20"/>
  <c r="K34" i="20"/>
  <c r="M34" i="20" s="1"/>
  <c r="J34" i="20"/>
  <c r="I34" i="20"/>
  <c r="H34" i="20"/>
  <c r="K33" i="20"/>
  <c r="M33" i="20" s="1"/>
  <c r="J33" i="20"/>
  <c r="I33" i="20"/>
  <c r="H33" i="20"/>
  <c r="K32" i="20"/>
  <c r="J32" i="20"/>
  <c r="I32" i="20"/>
  <c r="H32" i="20"/>
  <c r="K31" i="20"/>
  <c r="J31" i="20"/>
  <c r="I31" i="20"/>
  <c r="H31" i="20"/>
  <c r="K30" i="20"/>
  <c r="J30" i="20"/>
  <c r="I30" i="20"/>
  <c r="H30" i="20"/>
  <c r="K29" i="20"/>
  <c r="J29" i="20"/>
  <c r="I29" i="20"/>
  <c r="H29" i="20"/>
  <c r="K28" i="20"/>
  <c r="J28" i="20"/>
  <c r="I28" i="20"/>
  <c r="H28" i="20"/>
  <c r="K27" i="20"/>
  <c r="J27" i="20"/>
  <c r="I27" i="20"/>
  <c r="H27" i="20"/>
  <c r="K26" i="20"/>
  <c r="J26" i="20"/>
  <c r="I26" i="20"/>
  <c r="H26" i="20"/>
  <c r="K25" i="20"/>
  <c r="J25" i="20"/>
  <c r="I25" i="20"/>
  <c r="H25" i="20"/>
  <c r="K24" i="20"/>
  <c r="J24" i="20"/>
  <c r="I24" i="20"/>
  <c r="H24" i="20"/>
  <c r="K23" i="20"/>
  <c r="J23" i="20"/>
  <c r="I23" i="20"/>
  <c r="H23" i="20"/>
  <c r="K22" i="20"/>
  <c r="J22" i="20"/>
  <c r="I22" i="20"/>
  <c r="H22" i="20"/>
  <c r="K21" i="20"/>
  <c r="J21" i="20"/>
  <c r="I21" i="20"/>
  <c r="H21" i="20"/>
  <c r="K20" i="20"/>
  <c r="J20" i="20"/>
  <c r="I20" i="20"/>
  <c r="H20" i="20"/>
  <c r="K19" i="20"/>
  <c r="J19" i="20"/>
  <c r="I19" i="20"/>
  <c r="H19" i="20"/>
  <c r="K18" i="20"/>
  <c r="J18" i="20"/>
  <c r="I18" i="20"/>
  <c r="H18" i="20"/>
  <c r="K17" i="20"/>
  <c r="J17" i="20"/>
  <c r="I17" i="20"/>
  <c r="H17" i="20"/>
  <c r="K16" i="20"/>
  <c r="J16" i="20"/>
  <c r="I16" i="20"/>
  <c r="H16" i="20"/>
  <c r="K15" i="20"/>
  <c r="J15" i="20"/>
  <c r="I15" i="20"/>
  <c r="H15" i="20"/>
  <c r="K14" i="20"/>
  <c r="J14" i="20"/>
  <c r="I14" i="20"/>
  <c r="H14" i="20"/>
  <c r="K13" i="20"/>
  <c r="J13" i="20"/>
  <c r="I13" i="20"/>
  <c r="H13" i="20"/>
  <c r="K12" i="20"/>
  <c r="J12" i="20"/>
  <c r="I12" i="20"/>
  <c r="H12" i="20"/>
  <c r="K11" i="20"/>
  <c r="J11" i="20"/>
  <c r="I11" i="20"/>
  <c r="H11" i="20"/>
  <c r="K10" i="20"/>
  <c r="J10" i="20"/>
  <c r="I10" i="20"/>
  <c r="H10" i="20"/>
  <c r="K9" i="20"/>
  <c r="J9" i="20"/>
  <c r="I9" i="20"/>
  <c r="H9" i="20"/>
  <c r="K8" i="20"/>
  <c r="J8" i="20"/>
  <c r="I8" i="20"/>
  <c r="H8" i="20"/>
  <c r="K7" i="20"/>
  <c r="J7" i="20"/>
  <c r="I7" i="20"/>
  <c r="H7" i="20"/>
  <c r="L25" i="19"/>
  <c r="I38" i="19"/>
  <c r="J38" i="19"/>
  <c r="K38" i="19"/>
  <c r="H38" i="19"/>
  <c r="K37" i="19"/>
  <c r="M37" i="19" s="1"/>
  <c r="G33" i="23" s="1"/>
  <c r="J37" i="19"/>
  <c r="I37" i="19"/>
  <c r="H37" i="19"/>
  <c r="K36" i="19"/>
  <c r="M36" i="19" s="1"/>
  <c r="G32" i="23" s="1"/>
  <c r="J36" i="19"/>
  <c r="I36" i="19"/>
  <c r="H36" i="19"/>
  <c r="K35" i="19"/>
  <c r="M35" i="19" s="1"/>
  <c r="J35" i="19"/>
  <c r="I35" i="19"/>
  <c r="H35" i="19"/>
  <c r="K34" i="19"/>
  <c r="J34" i="19"/>
  <c r="I34" i="19"/>
  <c r="H34" i="19"/>
  <c r="K33" i="19"/>
  <c r="J33" i="19"/>
  <c r="I33" i="19"/>
  <c r="H33" i="19"/>
  <c r="K32" i="19"/>
  <c r="J32" i="19"/>
  <c r="I32" i="19"/>
  <c r="H32" i="19"/>
  <c r="K31" i="19"/>
  <c r="J31" i="19"/>
  <c r="I31" i="19"/>
  <c r="H31" i="19"/>
  <c r="K30" i="19"/>
  <c r="J30" i="19"/>
  <c r="I30" i="19"/>
  <c r="H30" i="19"/>
  <c r="K29" i="19"/>
  <c r="J29" i="19"/>
  <c r="I29" i="19"/>
  <c r="H29" i="19"/>
  <c r="K28" i="19"/>
  <c r="J28" i="19"/>
  <c r="I28" i="19"/>
  <c r="H28" i="19"/>
  <c r="K27" i="19"/>
  <c r="J27" i="19"/>
  <c r="I27" i="19"/>
  <c r="H27" i="19"/>
  <c r="K26" i="19"/>
  <c r="J26" i="19"/>
  <c r="I26" i="19"/>
  <c r="H26" i="19"/>
  <c r="K25" i="19"/>
  <c r="J25" i="19"/>
  <c r="I25" i="19"/>
  <c r="H25" i="19"/>
  <c r="K24" i="19"/>
  <c r="J24" i="19"/>
  <c r="I24" i="19"/>
  <c r="H24" i="19"/>
  <c r="K23" i="19"/>
  <c r="J23" i="19"/>
  <c r="I23" i="19"/>
  <c r="H23" i="19"/>
  <c r="K22" i="19"/>
  <c r="J22" i="19"/>
  <c r="I22" i="19"/>
  <c r="H22" i="19"/>
  <c r="K21" i="19"/>
  <c r="J21" i="19"/>
  <c r="I21" i="19"/>
  <c r="H21" i="19"/>
  <c r="K20" i="19"/>
  <c r="J20" i="19"/>
  <c r="I20" i="19"/>
  <c r="H20" i="19"/>
  <c r="K19" i="19"/>
  <c r="J19" i="19"/>
  <c r="I19" i="19"/>
  <c r="H19" i="19"/>
  <c r="K18" i="19"/>
  <c r="J18" i="19"/>
  <c r="I18" i="19"/>
  <c r="H18" i="19"/>
  <c r="K17" i="19"/>
  <c r="J17" i="19"/>
  <c r="I17" i="19"/>
  <c r="H17" i="19"/>
  <c r="K16" i="19"/>
  <c r="J16" i="19"/>
  <c r="I16" i="19"/>
  <c r="H16" i="19"/>
  <c r="K15" i="19"/>
  <c r="J15" i="19"/>
  <c r="I15" i="19"/>
  <c r="H15" i="19"/>
  <c r="K14" i="19"/>
  <c r="J14" i="19"/>
  <c r="I14" i="19"/>
  <c r="H14" i="19"/>
  <c r="K13" i="19"/>
  <c r="J13" i="19"/>
  <c r="I13" i="19"/>
  <c r="H13" i="19"/>
  <c r="K12" i="19"/>
  <c r="J12" i="19"/>
  <c r="I12" i="19"/>
  <c r="H12" i="19"/>
  <c r="K11" i="19"/>
  <c r="J11" i="19"/>
  <c r="I11" i="19"/>
  <c r="H11" i="19"/>
  <c r="K10" i="19"/>
  <c r="J10" i="19"/>
  <c r="I10" i="19"/>
  <c r="H10" i="19"/>
  <c r="K9" i="19"/>
  <c r="J9" i="19"/>
  <c r="I9" i="19"/>
  <c r="H9" i="19"/>
  <c r="K8" i="19"/>
  <c r="J8" i="19"/>
  <c r="I8" i="19"/>
  <c r="H8" i="19"/>
  <c r="K7" i="19"/>
  <c r="J7" i="19"/>
  <c r="I7" i="19"/>
  <c r="H7" i="19"/>
  <c r="K38" i="18"/>
  <c r="M38" i="18" s="1"/>
  <c r="E34" i="23" s="1"/>
  <c r="H38" i="18"/>
  <c r="K37" i="18"/>
  <c r="M37" i="18" s="1"/>
  <c r="E33" i="23" s="1"/>
  <c r="J37" i="18"/>
  <c r="I37" i="18"/>
  <c r="H37" i="18"/>
  <c r="K36" i="18"/>
  <c r="M36" i="18" s="1"/>
  <c r="E32" i="23" s="1"/>
  <c r="J36" i="18"/>
  <c r="I36" i="18"/>
  <c r="H36" i="18"/>
  <c r="K35" i="18"/>
  <c r="M35" i="18" s="1"/>
  <c r="E31" i="23" s="1"/>
  <c r="J35" i="18"/>
  <c r="I35" i="18"/>
  <c r="H35" i="18"/>
  <c r="K34" i="18"/>
  <c r="M34" i="18" s="1"/>
  <c r="E30" i="23" s="1"/>
  <c r="E71" i="23" s="1"/>
  <c r="J34" i="18"/>
  <c r="I34" i="18"/>
  <c r="H34" i="18"/>
  <c r="K33" i="18"/>
  <c r="M33" i="18" s="1"/>
  <c r="E29" i="23" s="1"/>
  <c r="E70" i="23" s="1"/>
  <c r="J33" i="18"/>
  <c r="I33" i="18"/>
  <c r="H33" i="18"/>
  <c r="K32" i="18"/>
  <c r="M32" i="18" s="1"/>
  <c r="E28" i="23" s="1"/>
  <c r="E69" i="23" s="1"/>
  <c r="J32" i="18"/>
  <c r="I32" i="18"/>
  <c r="H32" i="18"/>
  <c r="K31" i="18"/>
  <c r="M31" i="18" s="1"/>
  <c r="E27" i="23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J28" i="18"/>
  <c r="I28" i="18"/>
  <c r="H28" i="18"/>
  <c r="K27" i="18"/>
  <c r="J27" i="18"/>
  <c r="I27" i="18"/>
  <c r="H27" i="18"/>
  <c r="K26" i="18"/>
  <c r="J26" i="18"/>
  <c r="I26" i="18"/>
  <c r="H26" i="18"/>
  <c r="K25" i="18"/>
  <c r="J25" i="18"/>
  <c r="I25" i="18"/>
  <c r="H25" i="18"/>
  <c r="K24" i="18"/>
  <c r="J24" i="18"/>
  <c r="I24" i="18"/>
  <c r="H24" i="18"/>
  <c r="K23" i="18"/>
  <c r="J23" i="18"/>
  <c r="I23" i="18"/>
  <c r="H23" i="18"/>
  <c r="K22" i="18"/>
  <c r="J22" i="18"/>
  <c r="I22" i="18"/>
  <c r="H22" i="18"/>
  <c r="K21" i="18"/>
  <c r="J21" i="18"/>
  <c r="I21" i="18"/>
  <c r="H21" i="18"/>
  <c r="K20" i="18"/>
  <c r="J20" i="18"/>
  <c r="I20" i="18"/>
  <c r="H20" i="18"/>
  <c r="K19" i="18"/>
  <c r="J19" i="18"/>
  <c r="I19" i="18"/>
  <c r="H19" i="18"/>
  <c r="K18" i="18"/>
  <c r="J18" i="18"/>
  <c r="I18" i="18"/>
  <c r="H18" i="18"/>
  <c r="K17" i="18"/>
  <c r="J17" i="18"/>
  <c r="I17" i="18"/>
  <c r="H17" i="18"/>
  <c r="K16" i="18"/>
  <c r="J16" i="18"/>
  <c r="I16" i="18"/>
  <c r="H16" i="18"/>
  <c r="K15" i="18"/>
  <c r="J15" i="18"/>
  <c r="I15" i="18"/>
  <c r="H15" i="18"/>
  <c r="K14" i="18"/>
  <c r="J14" i="18"/>
  <c r="I14" i="18"/>
  <c r="H14" i="18"/>
  <c r="K13" i="18"/>
  <c r="J13" i="18"/>
  <c r="I13" i="18"/>
  <c r="H13" i="18"/>
  <c r="K12" i="18"/>
  <c r="J12" i="18"/>
  <c r="I12" i="18"/>
  <c r="H12" i="18"/>
  <c r="K11" i="18"/>
  <c r="J11" i="18"/>
  <c r="I11" i="18"/>
  <c r="H11" i="18"/>
  <c r="K10" i="18"/>
  <c r="J10" i="18"/>
  <c r="I10" i="18"/>
  <c r="H10" i="18"/>
  <c r="K9" i="18"/>
  <c r="J9" i="18"/>
  <c r="I9" i="18"/>
  <c r="H9" i="18"/>
  <c r="K8" i="18"/>
  <c r="J8" i="18"/>
  <c r="I8" i="18"/>
  <c r="H8" i="18"/>
  <c r="K7" i="18"/>
  <c r="J7" i="18"/>
  <c r="I7" i="18"/>
  <c r="H7" i="18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E12" i="17"/>
  <c r="K12" i="17" s="1"/>
  <c r="E24" i="17"/>
  <c r="K24" i="17" s="1"/>
  <c r="E28" i="17"/>
  <c r="K28" i="17" s="1"/>
  <c r="I37" i="6"/>
  <c r="F25" i="4"/>
  <c r="G25" i="4"/>
  <c r="J12" i="4"/>
  <c r="J26" i="4" s="1"/>
  <c r="I12" i="4"/>
  <c r="I26" i="4" s="1"/>
  <c r="E25" i="4"/>
  <c r="C20" i="8"/>
  <c r="D20" i="8"/>
  <c r="E20" i="8"/>
  <c r="F20" i="8"/>
  <c r="G20" i="8"/>
  <c r="H20" i="8"/>
  <c r="I20" i="8"/>
  <c r="J20" i="8"/>
  <c r="K20" i="8"/>
  <c r="L20" i="8"/>
  <c r="M20" i="8"/>
  <c r="N20" i="8"/>
  <c r="B20" i="8"/>
  <c r="C149" i="12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C152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C153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C154" i="12"/>
  <c r="D154" i="12"/>
  <c r="E154" i="12"/>
  <c r="F154" i="12"/>
  <c r="G154" i="12"/>
  <c r="H154" i="12"/>
  <c r="I154" i="12"/>
  <c r="J154" i="12"/>
  <c r="K154" i="12"/>
  <c r="L154" i="12"/>
  <c r="M154" i="12"/>
  <c r="N154" i="12"/>
  <c r="O154" i="12"/>
  <c r="C156" i="12"/>
  <c r="D156" i="12"/>
  <c r="E156" i="12"/>
  <c r="F156" i="12"/>
  <c r="G156" i="12"/>
  <c r="H156" i="12"/>
  <c r="I156" i="12"/>
  <c r="J156" i="12"/>
  <c r="K156" i="12"/>
  <c r="L156" i="12"/>
  <c r="M156" i="12"/>
  <c r="N156" i="12"/>
  <c r="O156" i="12"/>
  <c r="C157" i="12"/>
  <c r="D157" i="12"/>
  <c r="E157" i="12"/>
  <c r="F157" i="12"/>
  <c r="G157" i="12"/>
  <c r="H157" i="12"/>
  <c r="I157" i="12"/>
  <c r="J157" i="12"/>
  <c r="K157" i="12"/>
  <c r="L157" i="12"/>
  <c r="M157" i="12"/>
  <c r="N157" i="12"/>
  <c r="O157" i="12"/>
  <c r="C158" i="12"/>
  <c r="D158" i="12"/>
  <c r="E158" i="12"/>
  <c r="F158" i="12"/>
  <c r="G158" i="12"/>
  <c r="H158" i="12"/>
  <c r="I158" i="12"/>
  <c r="J158" i="12"/>
  <c r="K158" i="12"/>
  <c r="L158" i="12"/>
  <c r="M158" i="12"/>
  <c r="N158" i="12"/>
  <c r="O158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B160" i="12"/>
  <c r="B149" i="12"/>
  <c r="B150" i="12"/>
  <c r="B152" i="12"/>
  <c r="B153" i="12"/>
  <c r="B154" i="12"/>
  <c r="B156" i="12"/>
  <c r="B157" i="12"/>
  <c r="B158" i="12"/>
  <c r="B159" i="12"/>
  <c r="Q19" i="2"/>
  <c r="P19" i="2"/>
  <c r="O19" i="2"/>
  <c r="K19" i="2"/>
  <c r="L19" i="2"/>
  <c r="M19" i="2"/>
  <c r="N19" i="2"/>
  <c r="J19" i="2"/>
  <c r="I19" i="2"/>
  <c r="G19" i="2"/>
  <c r="H19" i="2"/>
  <c r="F19" i="2"/>
  <c r="E19" i="2"/>
  <c r="D19" i="2"/>
  <c r="C19" i="2"/>
  <c r="B19" i="2"/>
  <c r="BI6" i="14"/>
  <c r="BM86" i="14" s="1"/>
  <c r="BI9" i="14"/>
  <c r="BM89" i="14" s="1"/>
  <c r="BI13" i="14"/>
  <c r="BM93" i="14" s="1"/>
  <c r="P66" i="12"/>
  <c r="P67" i="12"/>
  <c r="P69" i="12"/>
  <c r="P70" i="12"/>
  <c r="P71" i="12"/>
  <c r="P73" i="12"/>
  <c r="P74" i="12"/>
  <c r="P75" i="12"/>
  <c r="P76" i="12"/>
  <c r="P77" i="12"/>
  <c r="P79" i="12"/>
  <c r="BI25" i="13"/>
  <c r="BI45" i="13" s="1"/>
  <c r="BI65" i="13" s="1"/>
  <c r="BI85" i="13" s="1"/>
  <c r="BI105" i="13" s="1"/>
  <c r="BI6" i="13"/>
  <c r="BI9" i="13"/>
  <c r="BI13" i="13"/>
  <c r="O67" i="12"/>
  <c r="D25" i="4"/>
  <c r="E83" i="4" s="1"/>
  <c r="J134" i="4"/>
  <c r="J133" i="4"/>
  <c r="BH100" i="14"/>
  <c r="BG100" i="14"/>
  <c r="BF100" i="14"/>
  <c r="BE100" i="14"/>
  <c r="BD100" i="14"/>
  <c r="BC100" i="14"/>
  <c r="BB100" i="14"/>
  <c r="BA100" i="14"/>
  <c r="AZ100" i="14"/>
  <c r="AY100" i="14"/>
  <c r="AX100" i="14"/>
  <c r="AW100" i="14"/>
  <c r="AV100" i="14"/>
  <c r="AU100" i="14"/>
  <c r="AT100" i="14"/>
  <c r="AS100" i="14"/>
  <c r="AR100" i="14"/>
  <c r="AQ100" i="14"/>
  <c r="AP100" i="14"/>
  <c r="AO100" i="14"/>
  <c r="AN100" i="14"/>
  <c r="AM100" i="14"/>
  <c r="AL100" i="14"/>
  <c r="AK100" i="14"/>
  <c r="AJ100" i="14"/>
  <c r="AI100" i="14"/>
  <c r="AH100" i="14"/>
  <c r="AG100" i="14"/>
  <c r="AF100" i="14"/>
  <c r="AE100" i="14"/>
  <c r="AD100" i="14"/>
  <c r="AC100" i="14"/>
  <c r="AB100" i="14"/>
  <c r="AA100" i="14"/>
  <c r="Z100" i="14"/>
  <c r="Y100" i="14"/>
  <c r="X100" i="14"/>
  <c r="W100" i="14"/>
  <c r="V100" i="14"/>
  <c r="U100" i="14"/>
  <c r="T100" i="14"/>
  <c r="S100" i="14"/>
  <c r="R100" i="14"/>
  <c r="Q100" i="14"/>
  <c r="P100" i="14"/>
  <c r="O100" i="14"/>
  <c r="N100" i="14"/>
  <c r="M100" i="14"/>
  <c r="L100" i="14"/>
  <c r="K100" i="14"/>
  <c r="J100" i="14"/>
  <c r="I100" i="14"/>
  <c r="H100" i="14"/>
  <c r="G100" i="14"/>
  <c r="F100" i="14"/>
  <c r="BH98" i="14"/>
  <c r="BG98" i="14"/>
  <c r="BF98" i="14"/>
  <c r="BE98" i="14"/>
  <c r="BD98" i="14"/>
  <c r="BC98" i="14"/>
  <c r="BB98" i="14"/>
  <c r="BA98" i="14"/>
  <c r="AZ98" i="14"/>
  <c r="AY98" i="14"/>
  <c r="AX98" i="14"/>
  <c r="AW98" i="14"/>
  <c r="AV98" i="14"/>
  <c r="AU98" i="14"/>
  <c r="AT98" i="14"/>
  <c r="AS98" i="14"/>
  <c r="AR98" i="14"/>
  <c r="AQ98" i="14"/>
  <c r="AP98" i="14"/>
  <c r="AO98" i="14"/>
  <c r="AN98" i="14"/>
  <c r="AM98" i="14"/>
  <c r="AL98" i="14"/>
  <c r="AK98" i="14"/>
  <c r="AJ98" i="14"/>
  <c r="AI98" i="14"/>
  <c r="AH98" i="14"/>
  <c r="AG98" i="14"/>
  <c r="AF98" i="14"/>
  <c r="AE98" i="14"/>
  <c r="AD98" i="14"/>
  <c r="AC98" i="14"/>
  <c r="AB98" i="14"/>
  <c r="AA98" i="14"/>
  <c r="Z98" i="14"/>
  <c r="Y98" i="14"/>
  <c r="X98" i="14"/>
  <c r="W98" i="14"/>
  <c r="V98" i="14"/>
  <c r="U98" i="14"/>
  <c r="T98" i="14"/>
  <c r="S98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BH97" i="14"/>
  <c r="BG97" i="14"/>
  <c r="BF97" i="14"/>
  <c r="BE97" i="14"/>
  <c r="BD97" i="14"/>
  <c r="BC97" i="14"/>
  <c r="BB97" i="14"/>
  <c r="BA97" i="14"/>
  <c r="AZ97" i="14"/>
  <c r="AY97" i="14"/>
  <c r="AX97" i="14"/>
  <c r="AW97" i="14"/>
  <c r="AV97" i="14"/>
  <c r="AU97" i="14"/>
  <c r="AT97" i="14"/>
  <c r="AS97" i="14"/>
  <c r="AR97" i="14"/>
  <c r="AQ97" i="14"/>
  <c r="AP97" i="14"/>
  <c r="AO97" i="14"/>
  <c r="AN97" i="14"/>
  <c r="AM97" i="14"/>
  <c r="AL97" i="14"/>
  <c r="AK97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BH96" i="14"/>
  <c r="BG96" i="14"/>
  <c r="BF96" i="14"/>
  <c r="BE96" i="14"/>
  <c r="BD96" i="14"/>
  <c r="BC96" i="14"/>
  <c r="BB96" i="14"/>
  <c r="BA96" i="14"/>
  <c r="AZ96" i="14"/>
  <c r="AY96" i="14"/>
  <c r="AX96" i="14"/>
  <c r="AW96" i="14"/>
  <c r="AV96" i="14"/>
  <c r="AU96" i="14"/>
  <c r="AT96" i="14"/>
  <c r="AS96" i="14"/>
  <c r="AR96" i="14"/>
  <c r="AQ96" i="14"/>
  <c r="AP96" i="14"/>
  <c r="AO96" i="14"/>
  <c r="AN96" i="14"/>
  <c r="AM96" i="14"/>
  <c r="AL96" i="14"/>
  <c r="AK96" i="14"/>
  <c r="AJ96" i="14"/>
  <c r="AI96" i="14"/>
  <c r="AH96" i="14"/>
  <c r="AG96" i="14"/>
  <c r="AF96" i="14"/>
  <c r="AE96" i="14"/>
  <c r="AD96" i="14"/>
  <c r="AC96" i="14"/>
  <c r="AB96" i="14"/>
  <c r="AA96" i="14"/>
  <c r="Z96" i="14"/>
  <c r="Y96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J96" i="14"/>
  <c r="I96" i="14"/>
  <c r="H96" i="14"/>
  <c r="G96" i="14"/>
  <c r="F96" i="14"/>
  <c r="BH95" i="14"/>
  <c r="BG95" i="14"/>
  <c r="BF95" i="14"/>
  <c r="BE95" i="14"/>
  <c r="BD95" i="14"/>
  <c r="BC95" i="14"/>
  <c r="BB95" i="14"/>
  <c r="BA95" i="14"/>
  <c r="AZ95" i="14"/>
  <c r="AY95" i="14"/>
  <c r="AX95" i="14"/>
  <c r="AW95" i="14"/>
  <c r="AV95" i="14"/>
  <c r="AU95" i="14"/>
  <c r="AT95" i="14"/>
  <c r="AS95" i="14"/>
  <c r="AR95" i="14"/>
  <c r="AQ95" i="14"/>
  <c r="AP95" i="14"/>
  <c r="AO95" i="14"/>
  <c r="AN95" i="14"/>
  <c r="AM95" i="14"/>
  <c r="AL95" i="14"/>
  <c r="AK95" i="14"/>
  <c r="AJ95" i="14"/>
  <c r="AI95" i="14"/>
  <c r="AH95" i="14"/>
  <c r="AG95" i="14"/>
  <c r="AF95" i="14"/>
  <c r="AE95" i="14"/>
  <c r="AD95" i="14"/>
  <c r="AC95" i="14"/>
  <c r="AB95" i="14"/>
  <c r="AA95" i="14"/>
  <c r="Z95" i="14"/>
  <c r="Y95" i="14"/>
  <c r="X95" i="14"/>
  <c r="W95" i="14"/>
  <c r="V95" i="14"/>
  <c r="U95" i="14"/>
  <c r="T95" i="14"/>
  <c r="S95" i="14"/>
  <c r="R9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BH94" i="14"/>
  <c r="BG94" i="14"/>
  <c r="BF94" i="14"/>
  <c r="BE94" i="14"/>
  <c r="BD94" i="14"/>
  <c r="BC94" i="14"/>
  <c r="BB94" i="14"/>
  <c r="BA94" i="14"/>
  <c r="AZ94" i="14"/>
  <c r="AY94" i="14"/>
  <c r="AX94" i="14"/>
  <c r="AW94" i="14"/>
  <c r="AV94" i="14"/>
  <c r="AU94" i="14"/>
  <c r="AT94" i="14"/>
  <c r="AS94" i="14"/>
  <c r="AR94" i="14"/>
  <c r="AQ94" i="14"/>
  <c r="AP94" i="14"/>
  <c r="AO94" i="14"/>
  <c r="AN94" i="14"/>
  <c r="AM94" i="14"/>
  <c r="AL94" i="14"/>
  <c r="AK94" i="14"/>
  <c r="AJ94" i="14"/>
  <c r="AI94" i="14"/>
  <c r="AH94" i="14"/>
  <c r="AG94" i="14"/>
  <c r="AF94" i="14"/>
  <c r="AE94" i="14"/>
  <c r="AD94" i="14"/>
  <c r="AC94" i="14"/>
  <c r="AB94" i="14"/>
  <c r="AA94" i="14"/>
  <c r="Z94" i="14"/>
  <c r="Y94" i="14"/>
  <c r="X94" i="14"/>
  <c r="W94" i="14"/>
  <c r="V94" i="14"/>
  <c r="U94" i="14"/>
  <c r="T94" i="14"/>
  <c r="S94" i="14"/>
  <c r="R94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BH92" i="14"/>
  <c r="BG92" i="14"/>
  <c r="BF92" i="14"/>
  <c r="BE92" i="14"/>
  <c r="BD92" i="14"/>
  <c r="BC92" i="14"/>
  <c r="BB92" i="14"/>
  <c r="BA92" i="14"/>
  <c r="AZ92" i="14"/>
  <c r="AY92" i="14"/>
  <c r="AX92" i="14"/>
  <c r="AW92" i="14"/>
  <c r="AV92" i="14"/>
  <c r="AU92" i="14"/>
  <c r="AT92" i="14"/>
  <c r="AS92" i="14"/>
  <c r="AR92" i="14"/>
  <c r="AQ92" i="14"/>
  <c r="AP92" i="14"/>
  <c r="AO92" i="14"/>
  <c r="AN92" i="14"/>
  <c r="AM92" i="14"/>
  <c r="AL92" i="14"/>
  <c r="AK92" i="14"/>
  <c r="AJ92" i="14"/>
  <c r="AI92" i="14"/>
  <c r="AH92" i="14"/>
  <c r="AG92" i="14"/>
  <c r="AF92" i="14"/>
  <c r="AE92" i="14"/>
  <c r="AD92" i="14"/>
  <c r="AC92" i="14"/>
  <c r="AB92" i="14"/>
  <c r="AA92" i="14"/>
  <c r="Z92" i="14"/>
  <c r="Y92" i="14"/>
  <c r="X92" i="14"/>
  <c r="W92" i="14"/>
  <c r="V92" i="14"/>
  <c r="U92" i="14"/>
  <c r="T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BH91" i="14"/>
  <c r="BG91" i="14"/>
  <c r="BF91" i="14"/>
  <c r="BE91" i="14"/>
  <c r="BD91" i="14"/>
  <c r="BC91" i="14"/>
  <c r="BB91" i="14"/>
  <c r="BA91" i="14"/>
  <c r="AZ91" i="14"/>
  <c r="AY91" i="14"/>
  <c r="AX91" i="14"/>
  <c r="AW91" i="14"/>
  <c r="AV91" i="14"/>
  <c r="AU91" i="14"/>
  <c r="AT91" i="14"/>
  <c r="AS91" i="14"/>
  <c r="AR91" i="14"/>
  <c r="AQ91" i="14"/>
  <c r="AP91" i="14"/>
  <c r="AO91" i="14"/>
  <c r="AN91" i="14"/>
  <c r="AM91" i="14"/>
  <c r="AL91" i="14"/>
  <c r="AK91" i="14"/>
  <c r="AJ91" i="14"/>
  <c r="AI91" i="14"/>
  <c r="AH91" i="14"/>
  <c r="AG91" i="14"/>
  <c r="AF91" i="14"/>
  <c r="AE91" i="14"/>
  <c r="AD91" i="14"/>
  <c r="AC91" i="14"/>
  <c r="AB91" i="14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BH90" i="14"/>
  <c r="BG90" i="14"/>
  <c r="BF90" i="14"/>
  <c r="BE90" i="14"/>
  <c r="BD90" i="14"/>
  <c r="BC90" i="14"/>
  <c r="BB90" i="14"/>
  <c r="BA90" i="14"/>
  <c r="AZ90" i="14"/>
  <c r="AY90" i="14"/>
  <c r="AX90" i="14"/>
  <c r="AW90" i="14"/>
  <c r="AV90" i="14"/>
  <c r="AU90" i="14"/>
  <c r="AT90" i="14"/>
  <c r="AS90" i="14"/>
  <c r="AR90" i="14"/>
  <c r="AQ90" i="14"/>
  <c r="AP90" i="14"/>
  <c r="AO90" i="14"/>
  <c r="AN90" i="14"/>
  <c r="AM90" i="14"/>
  <c r="AL90" i="14"/>
  <c r="AK90" i="14"/>
  <c r="AJ90" i="14"/>
  <c r="AI90" i="14"/>
  <c r="AH90" i="14"/>
  <c r="AG90" i="14"/>
  <c r="AF90" i="14"/>
  <c r="AE90" i="14"/>
  <c r="AD90" i="14"/>
  <c r="AC90" i="14"/>
  <c r="AB90" i="14"/>
  <c r="AA90" i="14"/>
  <c r="Z90" i="14"/>
  <c r="Y90" i="14"/>
  <c r="X90" i="14"/>
  <c r="W90" i="14"/>
  <c r="V90" i="14"/>
  <c r="U90" i="14"/>
  <c r="T90" i="14"/>
  <c r="S90" i="14"/>
  <c r="R90" i="14"/>
  <c r="Q90" i="14"/>
  <c r="P90" i="14"/>
  <c r="O90" i="14"/>
  <c r="N90" i="14"/>
  <c r="M90" i="14"/>
  <c r="L90" i="14"/>
  <c r="K90" i="14"/>
  <c r="J90" i="14"/>
  <c r="I90" i="14"/>
  <c r="H90" i="14"/>
  <c r="G90" i="14"/>
  <c r="F90" i="14"/>
  <c r="BH88" i="14"/>
  <c r="BG88" i="14"/>
  <c r="BF88" i="14"/>
  <c r="BE88" i="14"/>
  <c r="BD88" i="14"/>
  <c r="BC88" i="14"/>
  <c r="BB88" i="14"/>
  <c r="BA88" i="14"/>
  <c r="AZ88" i="14"/>
  <c r="AY88" i="14"/>
  <c r="AX88" i="14"/>
  <c r="AW88" i="14"/>
  <c r="AV88" i="14"/>
  <c r="AU88" i="14"/>
  <c r="AT88" i="14"/>
  <c r="AS88" i="14"/>
  <c r="AR88" i="14"/>
  <c r="AQ88" i="14"/>
  <c r="AP88" i="14"/>
  <c r="AO88" i="14"/>
  <c r="AN88" i="14"/>
  <c r="AM88" i="14"/>
  <c r="AL88" i="14"/>
  <c r="AK88" i="14"/>
  <c r="AJ88" i="14"/>
  <c r="AI88" i="14"/>
  <c r="AH88" i="14"/>
  <c r="AG88" i="14"/>
  <c r="AF88" i="14"/>
  <c r="AE88" i="14"/>
  <c r="AD88" i="14"/>
  <c r="AC88" i="14"/>
  <c r="AB88" i="14"/>
  <c r="AA88" i="14"/>
  <c r="Z88" i="14"/>
  <c r="Y88" i="14"/>
  <c r="X88" i="14"/>
  <c r="W88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BH87" i="14"/>
  <c r="BG87" i="14"/>
  <c r="BF87" i="14"/>
  <c r="BE87" i="14"/>
  <c r="BD87" i="14"/>
  <c r="BC87" i="14"/>
  <c r="BB87" i="14"/>
  <c r="BA87" i="14"/>
  <c r="AZ87" i="14"/>
  <c r="AY87" i="14"/>
  <c r="AX87" i="14"/>
  <c r="AW87" i="14"/>
  <c r="AV87" i="14"/>
  <c r="AU87" i="14"/>
  <c r="AT87" i="14"/>
  <c r="AS87" i="14"/>
  <c r="AR87" i="14"/>
  <c r="AQ87" i="14"/>
  <c r="AP87" i="14"/>
  <c r="AO87" i="14"/>
  <c r="AN87" i="14"/>
  <c r="AM87" i="14"/>
  <c r="AL87" i="14"/>
  <c r="AK87" i="14"/>
  <c r="AJ87" i="14"/>
  <c r="AI87" i="14"/>
  <c r="AH87" i="14"/>
  <c r="AG87" i="14"/>
  <c r="AF87" i="14"/>
  <c r="AE87" i="14"/>
  <c r="AD87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B6" i="14"/>
  <c r="F86" i="14" s="1"/>
  <c r="C6" i="14"/>
  <c r="D6" i="14"/>
  <c r="D46" i="14" s="1"/>
  <c r="E6" i="14"/>
  <c r="F6" i="14"/>
  <c r="G6" i="14"/>
  <c r="H6" i="14"/>
  <c r="I6" i="14"/>
  <c r="J6" i="14"/>
  <c r="K6" i="14"/>
  <c r="L6" i="14"/>
  <c r="L86" i="14"/>
  <c r="M6" i="14"/>
  <c r="M86" i="14" s="1"/>
  <c r="N6" i="14"/>
  <c r="O6" i="14"/>
  <c r="P6" i="14"/>
  <c r="P86" i="14"/>
  <c r="Q6" i="14"/>
  <c r="Q86" i="14" s="1"/>
  <c r="R6" i="14"/>
  <c r="S6" i="14"/>
  <c r="T6" i="14"/>
  <c r="T86" i="14"/>
  <c r="U6" i="14"/>
  <c r="U86" i="14" s="1"/>
  <c r="V6" i="14"/>
  <c r="W6" i="14"/>
  <c r="X6" i="14"/>
  <c r="X86" i="14"/>
  <c r="Y6" i="14"/>
  <c r="Y86" i="14" s="1"/>
  <c r="Z6" i="14"/>
  <c r="B9" i="14"/>
  <c r="C9" i="14"/>
  <c r="C49" i="14"/>
  <c r="D9" i="14"/>
  <c r="D49" i="14" s="1"/>
  <c r="E9" i="14"/>
  <c r="F9" i="14"/>
  <c r="F89" i="14"/>
  <c r="G9" i="14"/>
  <c r="G89" i="14" s="1"/>
  <c r="H9" i="14"/>
  <c r="I9" i="14"/>
  <c r="J9" i="14"/>
  <c r="J89" i="14" s="1"/>
  <c r="K9" i="14"/>
  <c r="L9" i="14"/>
  <c r="M9" i="14"/>
  <c r="M89" i="14" s="1"/>
  <c r="N9" i="14"/>
  <c r="O9" i="14"/>
  <c r="O89" i="14"/>
  <c r="P9" i="14"/>
  <c r="Q9" i="14"/>
  <c r="Q89" i="14" s="1"/>
  <c r="R9" i="14"/>
  <c r="S9" i="14"/>
  <c r="S89" i="14"/>
  <c r="T9" i="14"/>
  <c r="U9" i="14"/>
  <c r="V9" i="14"/>
  <c r="W49" i="14" s="1"/>
  <c r="W9" i="14"/>
  <c r="W89" i="14"/>
  <c r="X9" i="14"/>
  <c r="Y9" i="14"/>
  <c r="Z49" i="14" s="1"/>
  <c r="Z9" i="14"/>
  <c r="Z89" i="14"/>
  <c r="B13" i="14"/>
  <c r="C13" i="14"/>
  <c r="D13" i="14"/>
  <c r="E13" i="14"/>
  <c r="F13" i="14"/>
  <c r="G13" i="14"/>
  <c r="H13" i="14"/>
  <c r="H93" i="14"/>
  <c r="I13" i="14"/>
  <c r="J13" i="14"/>
  <c r="K13" i="14"/>
  <c r="L13" i="14"/>
  <c r="L93" i="14"/>
  <c r="M13" i="14"/>
  <c r="N13" i="14"/>
  <c r="O13" i="14"/>
  <c r="O19" i="14" s="1"/>
  <c r="P13" i="14"/>
  <c r="P93" i="14"/>
  <c r="Q13" i="14"/>
  <c r="R13" i="14"/>
  <c r="R93" i="14" s="1"/>
  <c r="S13" i="14"/>
  <c r="T53" i="14" s="1"/>
  <c r="T13" i="14"/>
  <c r="T93" i="14"/>
  <c r="U13" i="14"/>
  <c r="V13" i="14"/>
  <c r="W13" i="14"/>
  <c r="W19" i="14" s="1"/>
  <c r="W21" i="14" s="1"/>
  <c r="X13" i="14"/>
  <c r="X93" i="14"/>
  <c r="Y13" i="14"/>
  <c r="Z13" i="14"/>
  <c r="Z93" i="14" s="1"/>
  <c r="F19" i="14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B87" i="13"/>
  <c r="BC87" i="13"/>
  <c r="BD87" i="13"/>
  <c r="BE87" i="13"/>
  <c r="BF87" i="13"/>
  <c r="BG87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B88" i="13"/>
  <c r="BC88" i="13"/>
  <c r="BD88" i="13"/>
  <c r="BE88" i="13"/>
  <c r="BF88" i="13"/>
  <c r="BG88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B90" i="13"/>
  <c r="BC90" i="13"/>
  <c r="BD90" i="13"/>
  <c r="BE90" i="13"/>
  <c r="BF90" i="13"/>
  <c r="BG90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B91" i="13"/>
  <c r="BC91" i="13"/>
  <c r="BD91" i="13"/>
  <c r="BE91" i="13"/>
  <c r="BF91" i="13"/>
  <c r="BG91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B92" i="13"/>
  <c r="BC92" i="13"/>
  <c r="BD92" i="13"/>
  <c r="BE92" i="13"/>
  <c r="BF92" i="13"/>
  <c r="BG92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B94" i="13"/>
  <c r="BC94" i="13"/>
  <c r="BD94" i="13"/>
  <c r="BE94" i="13"/>
  <c r="BF94" i="13"/>
  <c r="BG94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B95" i="13"/>
  <c r="BC95" i="13"/>
  <c r="BD95" i="13"/>
  <c r="BE95" i="13"/>
  <c r="BF95" i="13"/>
  <c r="BG95" i="13"/>
  <c r="G96" i="13"/>
  <c r="H96" i="13"/>
  <c r="I96" i="13"/>
  <c r="J96" i="13"/>
  <c r="K96" i="13"/>
  <c r="L96" i="13"/>
  <c r="M96" i="13"/>
  <c r="N96" i="13"/>
  <c r="O96" i="13"/>
  <c r="P96" i="13"/>
  <c r="Q96" i="13"/>
  <c r="R96" i="13"/>
  <c r="S96" i="13"/>
  <c r="T96" i="13"/>
  <c r="U96" i="13"/>
  <c r="V96" i="13"/>
  <c r="W96" i="13"/>
  <c r="X96" i="13"/>
  <c r="Y96" i="13"/>
  <c r="Z96" i="13"/>
  <c r="AA96" i="13"/>
  <c r="AB96" i="13"/>
  <c r="AC96" i="13"/>
  <c r="AD96" i="13"/>
  <c r="AE96" i="13"/>
  <c r="AF96" i="13"/>
  <c r="AG96" i="13"/>
  <c r="AH96" i="13"/>
  <c r="AI96" i="13"/>
  <c r="AJ96" i="13"/>
  <c r="AK96" i="13"/>
  <c r="AL96" i="13"/>
  <c r="AM96" i="13"/>
  <c r="AN96" i="13"/>
  <c r="AO96" i="13"/>
  <c r="AP96" i="13"/>
  <c r="AQ96" i="13"/>
  <c r="AR96" i="13"/>
  <c r="AS96" i="13"/>
  <c r="AT96" i="13"/>
  <c r="AU96" i="13"/>
  <c r="AV96" i="13"/>
  <c r="AW96" i="13"/>
  <c r="AX96" i="13"/>
  <c r="AY96" i="13"/>
  <c r="AZ96" i="13"/>
  <c r="BA96" i="13"/>
  <c r="BB96" i="13"/>
  <c r="BC96" i="13"/>
  <c r="BD96" i="13"/>
  <c r="BE96" i="13"/>
  <c r="BF96" i="13"/>
  <c r="BG96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B97" i="13"/>
  <c r="BC97" i="13"/>
  <c r="BD97" i="13"/>
  <c r="BE97" i="13"/>
  <c r="BF97" i="13"/>
  <c r="BG97" i="13"/>
  <c r="G98" i="13"/>
  <c r="H98" i="13"/>
  <c r="I98" i="13"/>
  <c r="J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X98" i="13"/>
  <c r="Y98" i="13"/>
  <c r="Z98" i="13"/>
  <c r="AA98" i="13"/>
  <c r="AB98" i="13"/>
  <c r="AC98" i="13"/>
  <c r="AD98" i="13"/>
  <c r="AE98" i="13"/>
  <c r="AF98" i="13"/>
  <c r="AG98" i="13"/>
  <c r="AH98" i="13"/>
  <c r="AI98" i="13"/>
  <c r="AJ98" i="13"/>
  <c r="AK98" i="13"/>
  <c r="AL98" i="13"/>
  <c r="AM98" i="13"/>
  <c r="AN98" i="13"/>
  <c r="AO98" i="13"/>
  <c r="AP98" i="13"/>
  <c r="AQ98" i="13"/>
  <c r="AR98" i="13"/>
  <c r="AS98" i="13"/>
  <c r="AT98" i="13"/>
  <c r="AU98" i="13"/>
  <c r="AV98" i="13"/>
  <c r="AW98" i="13"/>
  <c r="AX98" i="13"/>
  <c r="AY98" i="13"/>
  <c r="AZ98" i="13"/>
  <c r="BA98" i="13"/>
  <c r="BB98" i="13"/>
  <c r="BC98" i="13"/>
  <c r="BD98" i="13"/>
  <c r="BE98" i="13"/>
  <c r="BF98" i="13"/>
  <c r="BG98" i="13"/>
  <c r="G100" i="13"/>
  <c r="H100" i="13"/>
  <c r="I100" i="13"/>
  <c r="J100" i="13"/>
  <c r="K100" i="13"/>
  <c r="L100" i="13"/>
  <c r="M100" i="13"/>
  <c r="N100" i="13"/>
  <c r="O100" i="13"/>
  <c r="P100" i="13"/>
  <c r="Q100" i="13"/>
  <c r="R100" i="13"/>
  <c r="S100" i="13"/>
  <c r="T100" i="13"/>
  <c r="U100" i="13"/>
  <c r="V100" i="13"/>
  <c r="W100" i="13"/>
  <c r="X100" i="13"/>
  <c r="Y100" i="13"/>
  <c r="Z100" i="13"/>
  <c r="AA100" i="13"/>
  <c r="AB100" i="13"/>
  <c r="AC100" i="13"/>
  <c r="AD100" i="13"/>
  <c r="AE100" i="13"/>
  <c r="AF100" i="13"/>
  <c r="AG100" i="13"/>
  <c r="AH100" i="13"/>
  <c r="AI100" i="13"/>
  <c r="AJ100" i="13"/>
  <c r="AK100" i="13"/>
  <c r="AL100" i="13"/>
  <c r="AM100" i="13"/>
  <c r="AN100" i="13"/>
  <c r="AO100" i="13"/>
  <c r="AP100" i="13"/>
  <c r="AQ100" i="13"/>
  <c r="AR100" i="13"/>
  <c r="AS100" i="13"/>
  <c r="AT100" i="13"/>
  <c r="AU100" i="13"/>
  <c r="AV100" i="13"/>
  <c r="AW100" i="13"/>
  <c r="AX100" i="13"/>
  <c r="AY100" i="13"/>
  <c r="AZ100" i="13"/>
  <c r="BA100" i="13"/>
  <c r="BB100" i="13"/>
  <c r="BC100" i="13"/>
  <c r="BD100" i="13"/>
  <c r="BE100" i="13"/>
  <c r="BF100" i="13"/>
  <c r="BG100" i="13"/>
  <c r="F100" i="13"/>
  <c r="F97" i="13"/>
  <c r="F98" i="13"/>
  <c r="F96" i="13"/>
  <c r="F95" i="13"/>
  <c r="F94" i="13"/>
  <c r="F90" i="13"/>
  <c r="F91" i="13"/>
  <c r="F92" i="13"/>
  <c r="F87" i="13"/>
  <c r="F88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O59" i="12"/>
  <c r="BE40" i="13" s="1"/>
  <c r="O53" i="12"/>
  <c r="BD34" i="13" s="1"/>
  <c r="BD34" i="14" s="1"/>
  <c r="O54" i="12"/>
  <c r="O55" i="12"/>
  <c r="BE36" i="13" s="1"/>
  <c r="O56" i="12"/>
  <c r="P96" i="12" s="1"/>
  <c r="O57" i="12"/>
  <c r="BB38" i="13" s="1"/>
  <c r="BB38" i="14" s="1"/>
  <c r="O49" i="12"/>
  <c r="O50" i="12"/>
  <c r="BF31" i="13" s="1"/>
  <c r="O51" i="12"/>
  <c r="BE32" i="13" s="1"/>
  <c r="O47" i="12"/>
  <c r="P87" i="12" s="1"/>
  <c r="O46" i="12"/>
  <c r="V25" i="13"/>
  <c r="V45" i="13" s="1"/>
  <c r="V65" i="13" s="1"/>
  <c r="V85" i="13" s="1"/>
  <c r="V105" i="13" s="1"/>
  <c r="W25" i="13"/>
  <c r="W45" i="13" s="1"/>
  <c r="W65" i="13" s="1"/>
  <c r="W85" i="13" s="1"/>
  <c r="W105" i="13" s="1"/>
  <c r="X25" i="13"/>
  <c r="X45" i="13" s="1"/>
  <c r="X65" i="13" s="1"/>
  <c r="X85" i="13" s="1"/>
  <c r="X105" i="13" s="1"/>
  <c r="Y25" i="13"/>
  <c r="Y45" i="13" s="1"/>
  <c r="Y65" i="13" s="1"/>
  <c r="Y85" i="13" s="1"/>
  <c r="Y105" i="13" s="1"/>
  <c r="V13" i="13"/>
  <c r="W13" i="13"/>
  <c r="X13" i="13"/>
  <c r="X53" i="13" s="1"/>
  <c r="Y13" i="13"/>
  <c r="V9" i="13"/>
  <c r="W9" i="13"/>
  <c r="X9" i="13"/>
  <c r="X49" i="13" s="1"/>
  <c r="Y9" i="13"/>
  <c r="Z9" i="13"/>
  <c r="Z89" i="13" s="1"/>
  <c r="V6" i="13"/>
  <c r="W6" i="13"/>
  <c r="W46" i="13" s="1"/>
  <c r="X6" i="13"/>
  <c r="Y6" i="13"/>
  <c r="B6" i="13"/>
  <c r="C6" i="13"/>
  <c r="C46" i="13" s="1"/>
  <c r="D6" i="13"/>
  <c r="E6" i="13"/>
  <c r="F6" i="13"/>
  <c r="F86" i="13" s="1"/>
  <c r="G6" i="13"/>
  <c r="H6" i="13"/>
  <c r="H86" i="13" s="1"/>
  <c r="I6" i="13"/>
  <c r="J46" i="13" s="1"/>
  <c r="J6" i="13"/>
  <c r="K6" i="13"/>
  <c r="K86" i="13" s="1"/>
  <c r="L6" i="13"/>
  <c r="M6" i="13"/>
  <c r="N6" i="13"/>
  <c r="N86" i="13" s="1"/>
  <c r="O6" i="13"/>
  <c r="P6" i="13"/>
  <c r="Q6" i="13"/>
  <c r="Q86" i="13"/>
  <c r="R6" i="13"/>
  <c r="S6" i="13"/>
  <c r="T6" i="13"/>
  <c r="U6" i="13"/>
  <c r="U86" i="13" s="1"/>
  <c r="B9" i="13"/>
  <c r="C9" i="13"/>
  <c r="D9" i="13"/>
  <c r="E9" i="13"/>
  <c r="F9" i="13"/>
  <c r="F89" i="13" s="1"/>
  <c r="G9" i="13"/>
  <c r="G89" i="13" s="1"/>
  <c r="H9" i="13"/>
  <c r="H89" i="13" s="1"/>
  <c r="I9" i="13"/>
  <c r="J9" i="13"/>
  <c r="J89" i="13" s="1"/>
  <c r="K9" i="13"/>
  <c r="K89" i="13" s="1"/>
  <c r="L9" i="13"/>
  <c r="L89" i="13" s="1"/>
  <c r="M9" i="13"/>
  <c r="N9" i="13"/>
  <c r="O9" i="13"/>
  <c r="O89" i="13" s="1"/>
  <c r="P9" i="13"/>
  <c r="P89" i="13" s="1"/>
  <c r="Q9" i="13"/>
  <c r="R9" i="13"/>
  <c r="R89" i="13" s="1"/>
  <c r="S9" i="13"/>
  <c r="S89" i="13" s="1"/>
  <c r="T9" i="13"/>
  <c r="T89" i="13" s="1"/>
  <c r="U9" i="13"/>
  <c r="B13" i="13"/>
  <c r="C13" i="13"/>
  <c r="D13" i="13"/>
  <c r="E13" i="13"/>
  <c r="F13" i="13"/>
  <c r="F93" i="13" s="1"/>
  <c r="G13" i="13"/>
  <c r="H13" i="13"/>
  <c r="I13" i="13"/>
  <c r="I93" i="13" s="1"/>
  <c r="J13" i="13"/>
  <c r="K13" i="13"/>
  <c r="L13" i="13"/>
  <c r="M13" i="13"/>
  <c r="N13" i="13"/>
  <c r="O53" i="13" s="1"/>
  <c r="O13" i="13"/>
  <c r="P13" i="13"/>
  <c r="Q13" i="13"/>
  <c r="Q93" i="13" s="1"/>
  <c r="R13" i="13"/>
  <c r="R93" i="13" s="1"/>
  <c r="S13" i="13"/>
  <c r="T13" i="13"/>
  <c r="U13" i="13"/>
  <c r="J19" i="13"/>
  <c r="C25" i="13"/>
  <c r="C45" i="13" s="1"/>
  <c r="C65" i="13" s="1"/>
  <c r="C85" i="13" s="1"/>
  <c r="C105" i="13" s="1"/>
  <c r="D25" i="13"/>
  <c r="D45" i="13" s="1"/>
  <c r="D65" i="13" s="1"/>
  <c r="D85" i="13" s="1"/>
  <c r="D105" i="13" s="1"/>
  <c r="E25" i="13"/>
  <c r="E45" i="13" s="1"/>
  <c r="E65" i="13" s="1"/>
  <c r="E85" i="13" s="1"/>
  <c r="E105" i="13" s="1"/>
  <c r="F25" i="13"/>
  <c r="F45" i="13" s="1"/>
  <c r="F65" i="13" s="1"/>
  <c r="F85" i="13" s="1"/>
  <c r="F105" i="13" s="1"/>
  <c r="G25" i="13"/>
  <c r="G45" i="13" s="1"/>
  <c r="G65" i="13" s="1"/>
  <c r="G85" i="13" s="1"/>
  <c r="G105" i="13" s="1"/>
  <c r="H25" i="13"/>
  <c r="H45" i="13" s="1"/>
  <c r="H65" i="13" s="1"/>
  <c r="H85" i="13" s="1"/>
  <c r="H105" i="13" s="1"/>
  <c r="I25" i="13"/>
  <c r="I45" i="13" s="1"/>
  <c r="I65" i="13" s="1"/>
  <c r="I85" i="13" s="1"/>
  <c r="I105" i="13" s="1"/>
  <c r="J25" i="13"/>
  <c r="J45" i="13" s="1"/>
  <c r="J65" i="13" s="1"/>
  <c r="J85" i="13" s="1"/>
  <c r="J105" i="13" s="1"/>
  <c r="K25" i="13"/>
  <c r="K45" i="13" s="1"/>
  <c r="K65" i="13" s="1"/>
  <c r="K85" i="13" s="1"/>
  <c r="K105" i="13" s="1"/>
  <c r="L25" i="13"/>
  <c r="L45" i="13" s="1"/>
  <c r="L65" i="13" s="1"/>
  <c r="L85" i="13" s="1"/>
  <c r="L105" i="13" s="1"/>
  <c r="M25" i="13"/>
  <c r="M45" i="13" s="1"/>
  <c r="M65" i="13" s="1"/>
  <c r="M85" i="13" s="1"/>
  <c r="M105" i="13" s="1"/>
  <c r="N25" i="13"/>
  <c r="N45" i="13" s="1"/>
  <c r="N65" i="13" s="1"/>
  <c r="N85" i="13" s="1"/>
  <c r="N105" i="13" s="1"/>
  <c r="O25" i="13"/>
  <c r="O45" i="13" s="1"/>
  <c r="O65" i="13" s="1"/>
  <c r="O85" i="13" s="1"/>
  <c r="O105" i="13" s="1"/>
  <c r="P25" i="13"/>
  <c r="P45" i="13" s="1"/>
  <c r="P65" i="13" s="1"/>
  <c r="P85" i="13" s="1"/>
  <c r="P105" i="13" s="1"/>
  <c r="Q25" i="13"/>
  <c r="Q45" i="13" s="1"/>
  <c r="Q65" i="13" s="1"/>
  <c r="Q85" i="13" s="1"/>
  <c r="Q105" i="13" s="1"/>
  <c r="R25" i="13"/>
  <c r="R45" i="13" s="1"/>
  <c r="R65" i="13" s="1"/>
  <c r="R85" i="13" s="1"/>
  <c r="R105" i="13" s="1"/>
  <c r="S25" i="13"/>
  <c r="S45" i="13"/>
  <c r="S65" i="13" s="1"/>
  <c r="S85" i="13" s="1"/>
  <c r="S105" i="13" s="1"/>
  <c r="T25" i="13"/>
  <c r="T45" i="13" s="1"/>
  <c r="T65" i="13" s="1"/>
  <c r="T85" i="13" s="1"/>
  <c r="T105" i="13" s="1"/>
  <c r="U25" i="13"/>
  <c r="U45" i="13" s="1"/>
  <c r="U65" i="13" s="1"/>
  <c r="U85" i="13" s="1"/>
  <c r="U105" i="13" s="1"/>
  <c r="Z25" i="13"/>
  <c r="Z45" i="13" s="1"/>
  <c r="Z65" i="13" s="1"/>
  <c r="Z85" i="13" s="1"/>
  <c r="Z105" i="13" s="1"/>
  <c r="AA25" i="13"/>
  <c r="AA45" i="13" s="1"/>
  <c r="AA65" i="13" s="1"/>
  <c r="AA85" i="13" s="1"/>
  <c r="AA105" i="13" s="1"/>
  <c r="AB25" i="13"/>
  <c r="AB45" i="13" s="1"/>
  <c r="AB65" i="13" s="1"/>
  <c r="AB85" i="13" s="1"/>
  <c r="AB105" i="13" s="1"/>
  <c r="AC25" i="13"/>
  <c r="AC45" i="13" s="1"/>
  <c r="AC65" i="13" s="1"/>
  <c r="AC85" i="13" s="1"/>
  <c r="AC105" i="13" s="1"/>
  <c r="AD25" i="13"/>
  <c r="AD45" i="13" s="1"/>
  <c r="AD65" i="13" s="1"/>
  <c r="AD85" i="13" s="1"/>
  <c r="AD105" i="13" s="1"/>
  <c r="AE25" i="13"/>
  <c r="AE45" i="13" s="1"/>
  <c r="AE65" i="13" s="1"/>
  <c r="AE85" i="13" s="1"/>
  <c r="AE105" i="13" s="1"/>
  <c r="AF25" i="13"/>
  <c r="AF45" i="13" s="1"/>
  <c r="AF65" i="13" s="1"/>
  <c r="AF85" i="13" s="1"/>
  <c r="AF105" i="13" s="1"/>
  <c r="AG25" i="13"/>
  <c r="AG45" i="13" s="1"/>
  <c r="AG65" i="13" s="1"/>
  <c r="AG85" i="13" s="1"/>
  <c r="AG105" i="13" s="1"/>
  <c r="AH25" i="13"/>
  <c r="AH45" i="13" s="1"/>
  <c r="AH65" i="13" s="1"/>
  <c r="AH85" i="13" s="1"/>
  <c r="AH105" i="13" s="1"/>
  <c r="AI25" i="13"/>
  <c r="AI45" i="13" s="1"/>
  <c r="AI65" i="13" s="1"/>
  <c r="AI85" i="13" s="1"/>
  <c r="AI105" i="13" s="1"/>
  <c r="AJ25" i="13"/>
  <c r="AJ45" i="13" s="1"/>
  <c r="AJ65" i="13" s="1"/>
  <c r="AJ85" i="13" s="1"/>
  <c r="AJ105" i="13" s="1"/>
  <c r="AK25" i="13"/>
  <c r="AK45" i="13" s="1"/>
  <c r="AK65" i="13" s="1"/>
  <c r="AK85" i="13" s="1"/>
  <c r="AK105" i="13" s="1"/>
  <c r="AL25" i="13"/>
  <c r="AL45" i="13" s="1"/>
  <c r="AL65" i="13" s="1"/>
  <c r="AL85" i="13" s="1"/>
  <c r="AL105" i="13" s="1"/>
  <c r="AM25" i="13"/>
  <c r="AM45" i="13" s="1"/>
  <c r="AM65" i="13" s="1"/>
  <c r="AM85" i="13" s="1"/>
  <c r="AM105" i="13" s="1"/>
  <c r="AN25" i="13"/>
  <c r="AN45" i="13" s="1"/>
  <c r="AN65" i="13" s="1"/>
  <c r="AN85" i="13" s="1"/>
  <c r="AN105" i="13" s="1"/>
  <c r="AO25" i="13"/>
  <c r="AO45" i="13" s="1"/>
  <c r="AO65" i="13" s="1"/>
  <c r="AO85" i="13" s="1"/>
  <c r="AO105" i="13" s="1"/>
  <c r="AP25" i="13"/>
  <c r="AP45" i="13" s="1"/>
  <c r="AP65" i="13" s="1"/>
  <c r="AP85" i="13" s="1"/>
  <c r="AP105" i="13" s="1"/>
  <c r="AQ25" i="13"/>
  <c r="AQ45" i="13" s="1"/>
  <c r="AQ65" i="13" s="1"/>
  <c r="AQ85" i="13" s="1"/>
  <c r="AQ105" i="13" s="1"/>
  <c r="AR25" i="13"/>
  <c r="AR45" i="13" s="1"/>
  <c r="AR65" i="13" s="1"/>
  <c r="AR85" i="13" s="1"/>
  <c r="AR105" i="13" s="1"/>
  <c r="AS25" i="13"/>
  <c r="AS45" i="13" s="1"/>
  <c r="AS65" i="13" s="1"/>
  <c r="AS85" i="13" s="1"/>
  <c r="AS105" i="13" s="1"/>
  <c r="AT25" i="13"/>
  <c r="AT45" i="13" s="1"/>
  <c r="AT65" i="13" s="1"/>
  <c r="AT85" i="13" s="1"/>
  <c r="AT105" i="13" s="1"/>
  <c r="AU25" i="13"/>
  <c r="AU45" i="13" s="1"/>
  <c r="AU65" i="13" s="1"/>
  <c r="AU85" i="13" s="1"/>
  <c r="AU105" i="13" s="1"/>
  <c r="AV25" i="13"/>
  <c r="AV45" i="13" s="1"/>
  <c r="AV65" i="13" s="1"/>
  <c r="AV85" i="13" s="1"/>
  <c r="AV105" i="13" s="1"/>
  <c r="AW25" i="13"/>
  <c r="AW45" i="13" s="1"/>
  <c r="AW65" i="13" s="1"/>
  <c r="AW85" i="13" s="1"/>
  <c r="AW105" i="13" s="1"/>
  <c r="AX25" i="13"/>
  <c r="AX45" i="13" s="1"/>
  <c r="AX65" i="13" s="1"/>
  <c r="AX85" i="13" s="1"/>
  <c r="AX105" i="13" s="1"/>
  <c r="AY25" i="13"/>
  <c r="AY45" i="13" s="1"/>
  <c r="AY65" i="13" s="1"/>
  <c r="AY85" i="13" s="1"/>
  <c r="AY105" i="13" s="1"/>
  <c r="AZ25" i="13"/>
  <c r="AZ45" i="13" s="1"/>
  <c r="AZ65" i="13" s="1"/>
  <c r="AZ85" i="13" s="1"/>
  <c r="AZ105" i="13" s="1"/>
  <c r="BA25" i="13"/>
  <c r="BA45" i="13" s="1"/>
  <c r="BA65" i="13" s="1"/>
  <c r="BA85" i="13" s="1"/>
  <c r="BA105" i="13" s="1"/>
  <c r="BB25" i="13"/>
  <c r="BB45" i="13" s="1"/>
  <c r="BB65" i="13" s="1"/>
  <c r="BB85" i="13" s="1"/>
  <c r="BB105" i="13" s="1"/>
  <c r="BC25" i="13"/>
  <c r="BC45" i="13" s="1"/>
  <c r="BC65" i="13" s="1"/>
  <c r="BC85" i="13" s="1"/>
  <c r="BC105" i="13" s="1"/>
  <c r="BD25" i="13"/>
  <c r="BD45" i="13" s="1"/>
  <c r="BD65" i="13" s="1"/>
  <c r="BD85" i="13" s="1"/>
  <c r="BD105" i="13" s="1"/>
  <c r="BE25" i="13"/>
  <c r="BE45" i="13" s="1"/>
  <c r="BE65" i="13" s="1"/>
  <c r="BE85" i="13" s="1"/>
  <c r="BE105" i="13" s="1"/>
  <c r="BF25" i="13"/>
  <c r="BF45" i="13" s="1"/>
  <c r="BF65" i="13" s="1"/>
  <c r="BF85" i="13" s="1"/>
  <c r="BF105" i="13" s="1"/>
  <c r="BG25" i="13"/>
  <c r="BG45" i="13" s="1"/>
  <c r="BG65" i="13" s="1"/>
  <c r="BG85" i="13" s="1"/>
  <c r="BG105" i="13" s="1"/>
  <c r="BH25" i="13"/>
  <c r="BH45" i="13" s="1"/>
  <c r="BH65" i="13" s="1"/>
  <c r="BH85" i="13" s="1"/>
  <c r="BH105" i="13" s="1"/>
  <c r="B25" i="13"/>
  <c r="B45" i="13" s="1"/>
  <c r="B65" i="13" s="1"/>
  <c r="B85" i="13" s="1"/>
  <c r="B105" i="13" s="1"/>
  <c r="D33" i="12"/>
  <c r="D92" i="12" s="1"/>
  <c r="E33" i="12"/>
  <c r="F33" i="12"/>
  <c r="G92" i="12" s="1"/>
  <c r="B26" i="12"/>
  <c r="B39" i="12" s="1"/>
  <c r="B41" i="12" s="1"/>
  <c r="C26" i="12"/>
  <c r="C45" i="12" s="1"/>
  <c r="D26" i="12"/>
  <c r="E26" i="12"/>
  <c r="F85" i="12" s="1"/>
  <c r="F26" i="12"/>
  <c r="D29" i="12"/>
  <c r="E88" i="12" s="1"/>
  <c r="E29" i="12"/>
  <c r="F29" i="12"/>
  <c r="F88" i="12" s="1"/>
  <c r="C86" i="12"/>
  <c r="D86" i="12"/>
  <c r="E86" i="12"/>
  <c r="F86" i="12"/>
  <c r="G86" i="12"/>
  <c r="C87" i="12"/>
  <c r="D87" i="12"/>
  <c r="E87" i="12"/>
  <c r="F87" i="12"/>
  <c r="G87" i="12"/>
  <c r="G88" i="12"/>
  <c r="C89" i="12"/>
  <c r="D89" i="12"/>
  <c r="E89" i="12"/>
  <c r="F89" i="12"/>
  <c r="G89" i="12"/>
  <c r="C90" i="12"/>
  <c r="D90" i="12"/>
  <c r="E90" i="12"/>
  <c r="F90" i="12"/>
  <c r="G90" i="12"/>
  <c r="C91" i="12"/>
  <c r="D91" i="12"/>
  <c r="E91" i="12"/>
  <c r="F91" i="12"/>
  <c r="G91" i="12"/>
  <c r="C92" i="12"/>
  <c r="C93" i="12"/>
  <c r="D93" i="12"/>
  <c r="E93" i="12"/>
  <c r="F93" i="12"/>
  <c r="G93" i="12"/>
  <c r="C94" i="12"/>
  <c r="D94" i="12"/>
  <c r="E94" i="12"/>
  <c r="F94" i="12"/>
  <c r="G94" i="12"/>
  <c r="C95" i="12"/>
  <c r="D95" i="12"/>
  <c r="E95" i="12"/>
  <c r="F95" i="12"/>
  <c r="G95" i="12"/>
  <c r="C96" i="12"/>
  <c r="D96" i="12"/>
  <c r="E96" i="12"/>
  <c r="F96" i="12"/>
  <c r="G96" i="12"/>
  <c r="C97" i="12"/>
  <c r="D97" i="12"/>
  <c r="E97" i="12"/>
  <c r="F97" i="12"/>
  <c r="G97" i="12"/>
  <c r="C99" i="12"/>
  <c r="D99" i="12"/>
  <c r="E99" i="12"/>
  <c r="F99" i="12"/>
  <c r="G99" i="12"/>
  <c r="C66" i="12"/>
  <c r="D66" i="12"/>
  <c r="E66" i="12"/>
  <c r="F66" i="12"/>
  <c r="G66" i="12"/>
  <c r="C67" i="12"/>
  <c r="D67" i="12"/>
  <c r="E67" i="12"/>
  <c r="F67" i="12"/>
  <c r="G67" i="12"/>
  <c r="C69" i="12"/>
  <c r="D69" i="12"/>
  <c r="E69" i="12"/>
  <c r="F69" i="12"/>
  <c r="G69" i="12"/>
  <c r="C70" i="12"/>
  <c r="D70" i="12"/>
  <c r="E70" i="12"/>
  <c r="F70" i="12"/>
  <c r="G70" i="12"/>
  <c r="C71" i="12"/>
  <c r="D71" i="12"/>
  <c r="E71" i="12"/>
  <c r="F71" i="12"/>
  <c r="G71" i="12"/>
  <c r="C73" i="12"/>
  <c r="D73" i="12"/>
  <c r="E73" i="12"/>
  <c r="F73" i="12"/>
  <c r="G73" i="12"/>
  <c r="C74" i="12"/>
  <c r="D74" i="12"/>
  <c r="E74" i="12"/>
  <c r="F74" i="12"/>
  <c r="G74" i="12"/>
  <c r="C75" i="12"/>
  <c r="D75" i="12"/>
  <c r="E75" i="12"/>
  <c r="F75" i="12"/>
  <c r="G75" i="12"/>
  <c r="C76" i="12"/>
  <c r="D76" i="12"/>
  <c r="E76" i="12"/>
  <c r="F76" i="12"/>
  <c r="G76" i="12"/>
  <c r="C77" i="12"/>
  <c r="D77" i="12"/>
  <c r="E77" i="12"/>
  <c r="F77" i="12"/>
  <c r="G77" i="12"/>
  <c r="C79" i="12"/>
  <c r="D79" i="12"/>
  <c r="E79" i="12"/>
  <c r="F79" i="12"/>
  <c r="G79" i="12"/>
  <c r="B46" i="12"/>
  <c r="E27" i="13"/>
  <c r="C46" i="12"/>
  <c r="G27" i="13" s="1"/>
  <c r="D46" i="12"/>
  <c r="K27" i="13" s="1"/>
  <c r="K27" i="14" s="1"/>
  <c r="E46" i="12"/>
  <c r="P27" i="13" s="1"/>
  <c r="F46" i="12"/>
  <c r="U27" i="13"/>
  <c r="B47" i="12"/>
  <c r="C28" i="13" s="1"/>
  <c r="C28" i="14" s="1"/>
  <c r="C47" i="12"/>
  <c r="F28" i="13" s="1"/>
  <c r="F28" i="14" s="1"/>
  <c r="D47" i="12"/>
  <c r="L28" i="13" s="1"/>
  <c r="E47" i="12"/>
  <c r="N28" i="13" s="1"/>
  <c r="F47" i="12"/>
  <c r="T28" i="13" s="1"/>
  <c r="B49" i="12"/>
  <c r="E30" i="13" s="1"/>
  <c r="E30" i="14" s="1"/>
  <c r="C49" i="12"/>
  <c r="G30" i="13" s="1"/>
  <c r="D49" i="12"/>
  <c r="L30" i="13" s="1"/>
  <c r="E49" i="12"/>
  <c r="O30" i="13" s="1"/>
  <c r="O30" i="14" s="1"/>
  <c r="F49" i="12"/>
  <c r="T30" i="13" s="1"/>
  <c r="B50" i="12"/>
  <c r="C31" i="13" s="1"/>
  <c r="C50" i="12"/>
  <c r="F31" i="13" s="1"/>
  <c r="D50" i="12"/>
  <c r="K31" i="13" s="1"/>
  <c r="K31" i="14" s="1"/>
  <c r="E50" i="12"/>
  <c r="Q31" i="13" s="1"/>
  <c r="F50" i="12"/>
  <c r="B51" i="12"/>
  <c r="E32" i="13" s="1"/>
  <c r="C51" i="12"/>
  <c r="H32" i="13" s="1"/>
  <c r="D51" i="12"/>
  <c r="M32" i="13" s="1"/>
  <c r="E51" i="12"/>
  <c r="F51" i="12"/>
  <c r="U32" i="13" s="1"/>
  <c r="B53" i="12"/>
  <c r="C34" i="13" s="1"/>
  <c r="C34" i="14" s="1"/>
  <c r="C53" i="12"/>
  <c r="F34" i="13" s="1"/>
  <c r="D53" i="12"/>
  <c r="L34" i="13" s="1"/>
  <c r="L34" i="14" s="1"/>
  <c r="E53" i="12"/>
  <c r="P34" i="13" s="1"/>
  <c r="P34" i="14" s="1"/>
  <c r="F53" i="12"/>
  <c r="B54" i="12"/>
  <c r="B35" i="13" s="1"/>
  <c r="C54" i="12"/>
  <c r="F35" i="13" s="1"/>
  <c r="D54" i="12"/>
  <c r="L35" i="13" s="1"/>
  <c r="L35" i="14" s="1"/>
  <c r="E54" i="12"/>
  <c r="F54" i="12"/>
  <c r="U35" i="13" s="1"/>
  <c r="U35" i="14" s="1"/>
  <c r="B55" i="12"/>
  <c r="D36" i="13" s="1"/>
  <c r="C55" i="12"/>
  <c r="H36" i="13" s="1"/>
  <c r="H36" i="14" s="1"/>
  <c r="D55" i="12"/>
  <c r="E55" i="12"/>
  <c r="P36" i="13" s="1"/>
  <c r="F55" i="12"/>
  <c r="T36" i="13" s="1"/>
  <c r="T36" i="14" s="1"/>
  <c r="C56" i="12"/>
  <c r="H37" i="13" s="1"/>
  <c r="D56" i="12"/>
  <c r="E56" i="12"/>
  <c r="Q37" i="13" s="1"/>
  <c r="Q37" i="14" s="1"/>
  <c r="F56" i="12"/>
  <c r="U37" i="13" s="1"/>
  <c r="U37" i="14" s="1"/>
  <c r="B57" i="12"/>
  <c r="D38" i="13" s="1"/>
  <c r="C57" i="12"/>
  <c r="G38" i="13" s="1"/>
  <c r="G38" i="14" s="1"/>
  <c r="D57" i="12"/>
  <c r="K38" i="13" s="1"/>
  <c r="K38" i="14" s="1"/>
  <c r="E57" i="12"/>
  <c r="O38" i="13" s="1"/>
  <c r="O38" i="14" s="1"/>
  <c r="F57" i="12"/>
  <c r="R38" i="13" s="1"/>
  <c r="B59" i="12"/>
  <c r="E40" i="13" s="1"/>
  <c r="E40" i="14" s="1"/>
  <c r="C59" i="12"/>
  <c r="I40" i="13" s="1"/>
  <c r="D59" i="12"/>
  <c r="J40" i="13" s="1"/>
  <c r="E59" i="12"/>
  <c r="P40" i="13" s="1"/>
  <c r="P40" i="14" s="1"/>
  <c r="F59" i="12"/>
  <c r="B6" i="12"/>
  <c r="C6" i="12"/>
  <c r="D6" i="12"/>
  <c r="E65" i="12" s="1"/>
  <c r="E6" i="12"/>
  <c r="F6" i="12"/>
  <c r="F65" i="12" s="1"/>
  <c r="B9" i="12"/>
  <c r="B151" i="12" s="1"/>
  <c r="C9" i="12"/>
  <c r="D9" i="12"/>
  <c r="E9" i="12"/>
  <c r="E68" i="12" s="1"/>
  <c r="F9" i="12"/>
  <c r="B13" i="12"/>
  <c r="B155" i="12" s="1"/>
  <c r="C13" i="12"/>
  <c r="C155" i="12" s="1"/>
  <c r="D13" i="12"/>
  <c r="E72" i="12" s="1"/>
  <c r="E13" i="12"/>
  <c r="F13" i="12"/>
  <c r="F155" i="12" s="1"/>
  <c r="A4" i="23"/>
  <c r="A45" i="23" s="1"/>
  <c r="A5" i="23"/>
  <c r="A46" i="23" s="1"/>
  <c r="A6" i="23"/>
  <c r="A47" i="23" s="1"/>
  <c r="A7" i="23"/>
  <c r="A48" i="23" s="1"/>
  <c r="A8" i="23"/>
  <c r="A49" i="23" s="1"/>
  <c r="A9" i="23"/>
  <c r="A50" i="23" s="1"/>
  <c r="A10" i="23"/>
  <c r="A51" i="23" s="1"/>
  <c r="A11" i="23"/>
  <c r="A52" i="23" s="1"/>
  <c r="A12" i="23"/>
  <c r="A53" i="23" s="1"/>
  <c r="A13" i="23"/>
  <c r="A54" i="23" s="1"/>
  <c r="A14" i="23"/>
  <c r="A55" i="23" s="1"/>
  <c r="A15" i="23"/>
  <c r="A56" i="23" s="1"/>
  <c r="A16" i="23"/>
  <c r="A57" i="23" s="1"/>
  <c r="A17" i="23"/>
  <c r="A58" i="23" s="1"/>
  <c r="A18" i="23"/>
  <c r="A59" i="23" s="1"/>
  <c r="A19" i="23"/>
  <c r="A60" i="23" s="1"/>
  <c r="A20" i="23"/>
  <c r="A61" i="23" s="1"/>
  <c r="A21" i="23"/>
  <c r="A62" i="23" s="1"/>
  <c r="A22" i="23"/>
  <c r="A63" i="23" s="1"/>
  <c r="A23" i="23"/>
  <c r="A64" i="23" s="1"/>
  <c r="A24" i="23"/>
  <c r="A65" i="23" s="1"/>
  <c r="A25" i="23"/>
  <c r="A66" i="23" s="1"/>
  <c r="A26" i="23"/>
  <c r="A67" i="23" s="1"/>
  <c r="A68" i="23"/>
  <c r="A3" i="23"/>
  <c r="A44" i="23" s="1"/>
  <c r="M36" i="20"/>
  <c r="M32" i="20"/>
  <c r="F28" i="23" s="1"/>
  <c r="F69" i="23" s="1"/>
  <c r="M34" i="19"/>
  <c r="M32" i="19"/>
  <c r="X19" i="14"/>
  <c r="X89" i="14"/>
  <c r="P19" i="14"/>
  <c r="P89" i="14"/>
  <c r="L19" i="14"/>
  <c r="L89" i="14"/>
  <c r="D19" i="14"/>
  <c r="X49" i="14"/>
  <c r="P49" i="14"/>
  <c r="F49" i="14"/>
  <c r="X46" i="14"/>
  <c r="T46" i="14"/>
  <c r="P46" i="14"/>
  <c r="L46" i="14"/>
  <c r="H46" i="14"/>
  <c r="S53" i="14"/>
  <c r="M49" i="14"/>
  <c r="G49" i="14"/>
  <c r="Y46" i="14"/>
  <c r="U46" i="14"/>
  <c r="Q46" i="14"/>
  <c r="M46" i="14"/>
  <c r="I46" i="14"/>
  <c r="G19" i="14"/>
  <c r="O36" i="20"/>
  <c r="H28" i="21" s="1"/>
  <c r="M31" i="20"/>
  <c r="M35" i="20"/>
  <c r="L22" i="19"/>
  <c r="M31" i="19"/>
  <c r="G27" i="23" s="1"/>
  <c r="M33" i="19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7" i="6"/>
  <c r="L21" i="14"/>
  <c r="P21" i="14"/>
  <c r="P99" i="14"/>
  <c r="X21" i="14"/>
  <c r="N35" i="20"/>
  <c r="L21" i="20"/>
  <c r="N34" i="20"/>
  <c r="N35" i="19"/>
  <c r="N33" i="19"/>
  <c r="N34" i="19"/>
  <c r="P101" i="14"/>
  <c r="F24" i="4"/>
  <c r="G24" i="4"/>
  <c r="E23" i="4"/>
  <c r="F23" i="4"/>
  <c r="G23" i="4"/>
  <c r="E24" i="4"/>
  <c r="BH60" i="14"/>
  <c r="BG60" i="14"/>
  <c r="BF60" i="14"/>
  <c r="BE60" i="14"/>
  <c r="BD60" i="14"/>
  <c r="BC60" i="14"/>
  <c r="BB60" i="14"/>
  <c r="BA60" i="14"/>
  <c r="AZ60" i="14"/>
  <c r="AY60" i="14"/>
  <c r="AX60" i="14"/>
  <c r="AW60" i="14"/>
  <c r="AV60" i="14"/>
  <c r="AU60" i="14"/>
  <c r="AT60" i="14"/>
  <c r="AS60" i="14"/>
  <c r="AR60" i="14"/>
  <c r="AQ60" i="14"/>
  <c r="AP60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BH58" i="14"/>
  <c r="BG58" i="14"/>
  <c r="BF58" i="14"/>
  <c r="BE58" i="14"/>
  <c r="BD58" i="14"/>
  <c r="BC58" i="14"/>
  <c r="BB58" i="14"/>
  <c r="BA58" i="14"/>
  <c r="AZ58" i="14"/>
  <c r="AY58" i="14"/>
  <c r="AX58" i="14"/>
  <c r="AW58" i="14"/>
  <c r="AV58" i="14"/>
  <c r="AU58" i="14"/>
  <c r="AT58" i="14"/>
  <c r="AS58" i="14"/>
  <c r="AR58" i="14"/>
  <c r="AQ58" i="14"/>
  <c r="AP58" i="14"/>
  <c r="AO58" i="14"/>
  <c r="AN58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BH56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BH55" i="14"/>
  <c r="BG55" i="14"/>
  <c r="BF55" i="14"/>
  <c r="BE55" i="14"/>
  <c r="BD55" i="14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AB6" i="14"/>
  <c r="AB86" i="14"/>
  <c r="AC6" i="14"/>
  <c r="AD6" i="14"/>
  <c r="AD86" i="14" s="1"/>
  <c r="AE6" i="14"/>
  <c r="AF6" i="14"/>
  <c r="AF86" i="14" s="1"/>
  <c r="AG6" i="14"/>
  <c r="AG46" i="14" s="1"/>
  <c r="AH6" i="14"/>
  <c r="AI6" i="14"/>
  <c r="AJ6" i="14"/>
  <c r="AJ86" i="14" s="1"/>
  <c r="AK6" i="14"/>
  <c r="AK86" i="14" s="1"/>
  <c r="AL6" i="14"/>
  <c r="AL86" i="14" s="1"/>
  <c r="AM6" i="14"/>
  <c r="AN6" i="14"/>
  <c r="AN86" i="14" s="1"/>
  <c r="AO6" i="14"/>
  <c r="AO46" i="14" s="1"/>
  <c r="AP6" i="14"/>
  <c r="AP86" i="14" s="1"/>
  <c r="AQ6" i="14"/>
  <c r="AR6" i="14"/>
  <c r="AR86" i="14" s="1"/>
  <c r="AS6" i="14"/>
  <c r="AS86" i="14" s="1"/>
  <c r="AT6" i="14"/>
  <c r="AT86" i="14" s="1"/>
  <c r="AU6" i="14"/>
  <c r="AV6" i="14"/>
  <c r="AV86" i="14" s="1"/>
  <c r="AW6" i="14"/>
  <c r="AX6" i="14"/>
  <c r="AX86" i="14" s="1"/>
  <c r="AY6" i="14"/>
  <c r="AZ6" i="14"/>
  <c r="AZ86" i="14" s="1"/>
  <c r="BA6" i="14"/>
  <c r="BB6" i="14"/>
  <c r="BB86" i="14" s="1"/>
  <c r="BC6" i="14"/>
  <c r="BD6" i="14"/>
  <c r="BD86" i="14" s="1"/>
  <c r="BE6" i="14"/>
  <c r="BF6" i="14"/>
  <c r="BF86" i="14" s="1"/>
  <c r="BG6" i="14"/>
  <c r="BH6" i="14"/>
  <c r="AB9" i="14"/>
  <c r="AC9" i="14"/>
  <c r="AD9" i="14"/>
  <c r="AD89" i="14"/>
  <c r="AE9" i="14"/>
  <c r="AF9" i="14"/>
  <c r="AF89" i="14" s="1"/>
  <c r="AG9" i="14"/>
  <c r="AH9" i="14"/>
  <c r="AH89" i="14" s="1"/>
  <c r="AI9" i="14"/>
  <c r="AJ9" i="14"/>
  <c r="AK9" i="14"/>
  <c r="AK89" i="14" s="1"/>
  <c r="AL9" i="14"/>
  <c r="AM9" i="14"/>
  <c r="AN9" i="14"/>
  <c r="AO9" i="14"/>
  <c r="AP9" i="14"/>
  <c r="AP89" i="14" s="1"/>
  <c r="AQ9" i="14"/>
  <c r="AR9" i="14"/>
  <c r="AS9" i="14"/>
  <c r="AS89" i="14" s="1"/>
  <c r="AT9" i="14"/>
  <c r="AT89" i="14" s="1"/>
  <c r="AU9" i="14"/>
  <c r="AV9" i="14"/>
  <c r="AV89" i="14" s="1"/>
  <c r="AW9" i="14"/>
  <c r="AW89" i="14" s="1"/>
  <c r="AX9" i="14"/>
  <c r="AX89" i="14" s="1"/>
  <c r="AY9" i="14"/>
  <c r="AZ9" i="14"/>
  <c r="BA9" i="14"/>
  <c r="BA89" i="14" s="1"/>
  <c r="BB9" i="14"/>
  <c r="BB89" i="14" s="1"/>
  <c r="BC9" i="14"/>
  <c r="BD9" i="14"/>
  <c r="BD89" i="14" s="1"/>
  <c r="BE9" i="14"/>
  <c r="BE89" i="14" s="1"/>
  <c r="BF9" i="14"/>
  <c r="BF89" i="14" s="1"/>
  <c r="BG9" i="14"/>
  <c r="BH9" i="14"/>
  <c r="BH89" i="14" s="1"/>
  <c r="AB13" i="14"/>
  <c r="AB93" i="14"/>
  <c r="AC13" i="14"/>
  <c r="AD13" i="14"/>
  <c r="AE13" i="14"/>
  <c r="AF13" i="14"/>
  <c r="AF93" i="14" s="1"/>
  <c r="AG13" i="14"/>
  <c r="AH13" i="14"/>
  <c r="AI13" i="14"/>
  <c r="AJ13" i="14"/>
  <c r="AK13" i="14"/>
  <c r="AK19" i="14" s="1"/>
  <c r="AK21" i="14" s="1"/>
  <c r="AL13" i="14"/>
  <c r="AL93" i="14" s="1"/>
  <c r="AM13" i="14"/>
  <c r="AN13" i="14"/>
  <c r="AO13" i="14"/>
  <c r="AO19" i="14" s="1"/>
  <c r="AO21" i="14" s="1"/>
  <c r="AP13" i="14"/>
  <c r="AQ13" i="14"/>
  <c r="AQ53" i="14" s="1"/>
  <c r="AR13" i="14"/>
  <c r="AR93" i="14" s="1"/>
  <c r="AS13" i="14"/>
  <c r="AS19" i="14" s="1"/>
  <c r="AS21" i="14" s="1"/>
  <c r="AT13" i="14"/>
  <c r="AU13" i="14"/>
  <c r="AV13" i="14"/>
  <c r="AW13" i="14"/>
  <c r="AX13" i="14"/>
  <c r="AY13" i="14"/>
  <c r="AZ13" i="14"/>
  <c r="AZ93" i="14"/>
  <c r="BA13" i="14"/>
  <c r="BB13" i="14"/>
  <c r="BC53" i="14" s="1"/>
  <c r="BC13" i="14"/>
  <c r="BD13" i="14"/>
  <c r="BE13" i="14"/>
  <c r="BF13" i="14"/>
  <c r="BG13" i="14"/>
  <c r="BG93" i="14" s="1"/>
  <c r="BH13" i="14"/>
  <c r="AA6" i="14"/>
  <c r="AA86" i="14" s="1"/>
  <c r="AA9" i="14"/>
  <c r="AA13" i="14"/>
  <c r="AA53" i="14" s="1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B50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B51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B55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B56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B57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B58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Z6" i="13"/>
  <c r="AA6" i="13"/>
  <c r="AB6" i="13"/>
  <c r="AC6" i="13"/>
  <c r="AD6" i="13"/>
  <c r="AD86" i="13" s="1"/>
  <c r="AE6" i="13"/>
  <c r="AF6" i="13"/>
  <c r="AF86" i="13" s="1"/>
  <c r="AG6" i="13"/>
  <c r="AG46" i="13" s="1"/>
  <c r="AH6" i="13"/>
  <c r="AH86" i="13" s="1"/>
  <c r="AI6" i="13"/>
  <c r="AI86" i="13" s="1"/>
  <c r="AJ6" i="13"/>
  <c r="AK6" i="13"/>
  <c r="AL6" i="13"/>
  <c r="AM6" i="13"/>
  <c r="AN46" i="13" s="1"/>
  <c r="AN6" i="13"/>
  <c r="AO6" i="13"/>
  <c r="AO86" i="13" s="1"/>
  <c r="AP6" i="13"/>
  <c r="AQ6" i="13"/>
  <c r="AQ86" i="13" s="1"/>
  <c r="AR6" i="13"/>
  <c r="AS6" i="13"/>
  <c r="AT6" i="13"/>
  <c r="AU6" i="13"/>
  <c r="AU46" i="13" s="1"/>
  <c r="AV6" i="13"/>
  <c r="AW6" i="13"/>
  <c r="AX6" i="13"/>
  <c r="AY6" i="13"/>
  <c r="AY86" i="13" s="1"/>
  <c r="AZ6" i="13"/>
  <c r="AA9" i="13"/>
  <c r="AB9" i="13"/>
  <c r="AC9" i="13"/>
  <c r="AD9" i="13"/>
  <c r="AE9" i="13"/>
  <c r="AE89" i="13" s="1"/>
  <c r="AF9" i="13"/>
  <c r="AF89" i="13" s="1"/>
  <c r="AG9" i="13"/>
  <c r="AH9" i="13"/>
  <c r="AH89" i="13" s="1"/>
  <c r="AI9" i="13"/>
  <c r="AJ9" i="13"/>
  <c r="AJ89" i="13" s="1"/>
  <c r="AK9" i="13"/>
  <c r="AL9" i="13"/>
  <c r="AL89" i="13" s="1"/>
  <c r="AM9" i="13"/>
  <c r="AN9" i="13"/>
  <c r="AN89" i="13" s="1"/>
  <c r="AO9" i="13"/>
  <c r="AO89" i="13" s="1"/>
  <c r="AP9" i="13"/>
  <c r="AP89" i="13" s="1"/>
  <c r="AQ9" i="13"/>
  <c r="AQ89" i="13" s="1"/>
  <c r="AR9" i="13"/>
  <c r="AS49" i="13" s="1"/>
  <c r="AS9" i="13"/>
  <c r="AT9" i="13"/>
  <c r="AT89" i="13" s="1"/>
  <c r="AU9" i="13"/>
  <c r="AU89" i="13" s="1"/>
  <c r="AV9" i="13"/>
  <c r="AV89" i="13" s="1"/>
  <c r="AW9" i="13"/>
  <c r="AX9" i="13"/>
  <c r="AX89" i="13" s="1"/>
  <c r="AY9" i="13"/>
  <c r="AY89" i="13" s="1"/>
  <c r="AZ9" i="13"/>
  <c r="AZ89" i="13" s="1"/>
  <c r="Z13" i="13"/>
  <c r="AA13" i="13"/>
  <c r="AB13" i="13"/>
  <c r="AC13" i="13"/>
  <c r="AD13" i="13"/>
  <c r="AE13" i="13"/>
  <c r="AE93" i="13" s="1"/>
  <c r="AF13" i="13"/>
  <c r="AF93" i="13" s="1"/>
  <c r="AG13" i="13"/>
  <c r="AH13" i="13"/>
  <c r="AI13" i="13"/>
  <c r="AI93" i="13" s="1"/>
  <c r="AJ13" i="13"/>
  <c r="AJ93" i="13" s="1"/>
  <c r="AK13" i="13"/>
  <c r="AK93" i="13" s="1"/>
  <c r="AL13" i="13"/>
  <c r="AM13" i="13"/>
  <c r="AM93" i="13" s="1"/>
  <c r="AN13" i="13"/>
  <c r="AN93" i="13" s="1"/>
  <c r="AO13" i="13"/>
  <c r="AP13" i="13"/>
  <c r="AQ13" i="13"/>
  <c r="AR13" i="13"/>
  <c r="AS13" i="13"/>
  <c r="AS53" i="13" s="1"/>
  <c r="AT13" i="13"/>
  <c r="AU13" i="13"/>
  <c r="AU93" i="13" s="1"/>
  <c r="AV13" i="13"/>
  <c r="AV93" i="13" s="1"/>
  <c r="AW13" i="13"/>
  <c r="AX13" i="13"/>
  <c r="AY13" i="13"/>
  <c r="AY93" i="13" s="1"/>
  <c r="AZ13" i="13"/>
  <c r="AZ93" i="13" s="1"/>
  <c r="BA13" i="13"/>
  <c r="BA53" i="13" s="1"/>
  <c r="BA9" i="13"/>
  <c r="BA6" i="13"/>
  <c r="BC47" i="13"/>
  <c r="BD47" i="13"/>
  <c r="BE47" i="13"/>
  <c r="BF47" i="13"/>
  <c r="BG47" i="13"/>
  <c r="BC48" i="13"/>
  <c r="BD48" i="13"/>
  <c r="BE48" i="13"/>
  <c r="BF48" i="13"/>
  <c r="BG48" i="13"/>
  <c r="BC50" i="13"/>
  <c r="BD50" i="13"/>
  <c r="BE50" i="13"/>
  <c r="BF50" i="13"/>
  <c r="BG50" i="13"/>
  <c r="BC51" i="13"/>
  <c r="BD51" i="13"/>
  <c r="BE51" i="13"/>
  <c r="BF51" i="13"/>
  <c r="BG51" i="13"/>
  <c r="BC52" i="13"/>
  <c r="BD52" i="13"/>
  <c r="BE52" i="13"/>
  <c r="BF52" i="13"/>
  <c r="BG52" i="13"/>
  <c r="BC54" i="13"/>
  <c r="BD54" i="13"/>
  <c r="BE54" i="13"/>
  <c r="BF54" i="13"/>
  <c r="BG54" i="13"/>
  <c r="BC55" i="13"/>
  <c r="BD55" i="13"/>
  <c r="BE55" i="13"/>
  <c r="BF55" i="13"/>
  <c r="BG55" i="13"/>
  <c r="BC56" i="13"/>
  <c r="BD56" i="13"/>
  <c r="BE56" i="13"/>
  <c r="BF56" i="13"/>
  <c r="BG56" i="13"/>
  <c r="BC57" i="13"/>
  <c r="BD57" i="13"/>
  <c r="BE57" i="13"/>
  <c r="BF57" i="13"/>
  <c r="BG57" i="13"/>
  <c r="BC58" i="13"/>
  <c r="BD58" i="13"/>
  <c r="BE58" i="13"/>
  <c r="BF58" i="13"/>
  <c r="BG58" i="13"/>
  <c r="BC60" i="13"/>
  <c r="BD60" i="13"/>
  <c r="BE60" i="13"/>
  <c r="BF60" i="13"/>
  <c r="BG60" i="13"/>
  <c r="N99" i="12"/>
  <c r="M99" i="12"/>
  <c r="L99" i="12"/>
  <c r="K99" i="12"/>
  <c r="J99" i="12"/>
  <c r="I99" i="12"/>
  <c r="H99" i="12"/>
  <c r="N97" i="12"/>
  <c r="M97" i="12"/>
  <c r="L97" i="12"/>
  <c r="K97" i="12"/>
  <c r="J97" i="12"/>
  <c r="I97" i="12"/>
  <c r="H97" i="12"/>
  <c r="N96" i="12"/>
  <c r="M96" i="12"/>
  <c r="L96" i="12"/>
  <c r="K96" i="12"/>
  <c r="J96" i="12"/>
  <c r="I96" i="12"/>
  <c r="H96" i="12"/>
  <c r="N95" i="12"/>
  <c r="M95" i="12"/>
  <c r="L95" i="12"/>
  <c r="K95" i="12"/>
  <c r="J95" i="12"/>
  <c r="I95" i="12"/>
  <c r="H95" i="12"/>
  <c r="N94" i="12"/>
  <c r="M94" i="12"/>
  <c r="L94" i="12"/>
  <c r="K94" i="12"/>
  <c r="J94" i="12"/>
  <c r="I94" i="12"/>
  <c r="H94" i="12"/>
  <c r="N93" i="12"/>
  <c r="M93" i="12"/>
  <c r="L93" i="12"/>
  <c r="K93" i="12"/>
  <c r="J93" i="12"/>
  <c r="I93" i="12"/>
  <c r="H93" i="12"/>
  <c r="I92" i="12"/>
  <c r="H92" i="12"/>
  <c r="N91" i="12"/>
  <c r="M91" i="12"/>
  <c r="L91" i="12"/>
  <c r="K91" i="12"/>
  <c r="J91" i="12"/>
  <c r="I91" i="12"/>
  <c r="H91" i="12"/>
  <c r="N90" i="12"/>
  <c r="M90" i="12"/>
  <c r="L90" i="12"/>
  <c r="K90" i="12"/>
  <c r="J90" i="12"/>
  <c r="I90" i="12"/>
  <c r="H90" i="12"/>
  <c r="N89" i="12"/>
  <c r="M89" i="12"/>
  <c r="L89" i="12"/>
  <c r="K89" i="12"/>
  <c r="J89" i="12"/>
  <c r="I89" i="12"/>
  <c r="H89" i="12"/>
  <c r="I88" i="12"/>
  <c r="H88" i="12"/>
  <c r="N87" i="12"/>
  <c r="M87" i="12"/>
  <c r="L87" i="12"/>
  <c r="K87" i="12"/>
  <c r="J87" i="12"/>
  <c r="I87" i="12"/>
  <c r="H87" i="12"/>
  <c r="N86" i="12"/>
  <c r="M86" i="12"/>
  <c r="L86" i="12"/>
  <c r="K86" i="12"/>
  <c r="J86" i="12"/>
  <c r="I86" i="12"/>
  <c r="H86" i="12"/>
  <c r="I85" i="12"/>
  <c r="H85" i="12"/>
  <c r="I66" i="12"/>
  <c r="J66" i="12"/>
  <c r="K66" i="12"/>
  <c r="L66" i="12"/>
  <c r="M66" i="12"/>
  <c r="N66" i="12"/>
  <c r="O66" i="12"/>
  <c r="I67" i="12"/>
  <c r="J67" i="12"/>
  <c r="K67" i="12"/>
  <c r="L67" i="12"/>
  <c r="M67" i="12"/>
  <c r="N67" i="12"/>
  <c r="I69" i="12"/>
  <c r="J69" i="12"/>
  <c r="K69" i="12"/>
  <c r="L69" i="12"/>
  <c r="M69" i="12"/>
  <c r="N69" i="12"/>
  <c r="O69" i="12"/>
  <c r="I70" i="12"/>
  <c r="J70" i="12"/>
  <c r="K70" i="12"/>
  <c r="L70" i="12"/>
  <c r="M70" i="12"/>
  <c r="N70" i="12"/>
  <c r="O70" i="12"/>
  <c r="I71" i="12"/>
  <c r="J71" i="12"/>
  <c r="K71" i="12"/>
  <c r="L71" i="12"/>
  <c r="M71" i="12"/>
  <c r="N71" i="12"/>
  <c r="O71" i="12"/>
  <c r="I73" i="12"/>
  <c r="J73" i="12"/>
  <c r="K73" i="12"/>
  <c r="L73" i="12"/>
  <c r="M73" i="12"/>
  <c r="N73" i="12"/>
  <c r="O73" i="12"/>
  <c r="I74" i="12"/>
  <c r="J74" i="12"/>
  <c r="K74" i="12"/>
  <c r="L74" i="12"/>
  <c r="M74" i="12"/>
  <c r="N74" i="12"/>
  <c r="O74" i="12"/>
  <c r="I75" i="12"/>
  <c r="J75" i="12"/>
  <c r="K75" i="12"/>
  <c r="L75" i="12"/>
  <c r="M75" i="12"/>
  <c r="N75" i="12"/>
  <c r="O75" i="12"/>
  <c r="I76" i="12"/>
  <c r="J76" i="12"/>
  <c r="K76" i="12"/>
  <c r="L76" i="12"/>
  <c r="M76" i="12"/>
  <c r="N76" i="12"/>
  <c r="O76" i="12"/>
  <c r="I77" i="12"/>
  <c r="J77" i="12"/>
  <c r="K77" i="12"/>
  <c r="L77" i="12"/>
  <c r="M77" i="12"/>
  <c r="N77" i="12"/>
  <c r="O77" i="12"/>
  <c r="I79" i="12"/>
  <c r="J79" i="12"/>
  <c r="K79" i="12"/>
  <c r="L79" i="12"/>
  <c r="M79" i="12"/>
  <c r="N79" i="12"/>
  <c r="O79" i="12"/>
  <c r="H66" i="12"/>
  <c r="H67" i="12"/>
  <c r="H69" i="12"/>
  <c r="H70" i="12"/>
  <c r="H71" i="12"/>
  <c r="H73" i="12"/>
  <c r="H74" i="12"/>
  <c r="H75" i="12"/>
  <c r="H76" i="12"/>
  <c r="H77" i="12"/>
  <c r="H79" i="12"/>
  <c r="BH6" i="13"/>
  <c r="BH9" i="13"/>
  <c r="BH13" i="13"/>
  <c r="BG13" i="13"/>
  <c r="BF13" i="13"/>
  <c r="BE13" i="13"/>
  <c r="BD13" i="13"/>
  <c r="BD93" i="13" s="1"/>
  <c r="BC13" i="13"/>
  <c r="BB13" i="13"/>
  <c r="BG9" i="13"/>
  <c r="BF9" i="13"/>
  <c r="BE9" i="13"/>
  <c r="BD9" i="13"/>
  <c r="BC9" i="13"/>
  <c r="BC89" i="13" s="1"/>
  <c r="BB9" i="13"/>
  <c r="BG6" i="13"/>
  <c r="BF6" i="13"/>
  <c r="BE6" i="13"/>
  <c r="BD6" i="13"/>
  <c r="BD19" i="13" s="1"/>
  <c r="BD21" i="13" s="1"/>
  <c r="BC6" i="13"/>
  <c r="BB6" i="13"/>
  <c r="O99" i="12"/>
  <c r="O94" i="12"/>
  <c r="O91" i="12"/>
  <c r="O90" i="12"/>
  <c r="O89" i="12"/>
  <c r="O86" i="12"/>
  <c r="H46" i="12"/>
  <c r="AC27" i="13" s="1"/>
  <c r="I46" i="12"/>
  <c r="AE27" i="13" s="1"/>
  <c r="J46" i="12"/>
  <c r="AI27" i="13" s="1"/>
  <c r="K46" i="12"/>
  <c r="AM27" i="13" s="1"/>
  <c r="L46" i="12"/>
  <c r="M46" i="12"/>
  <c r="AV27" i="13" s="1"/>
  <c r="N46" i="12"/>
  <c r="AZ27" i="13" s="1"/>
  <c r="H47" i="12"/>
  <c r="I47" i="12"/>
  <c r="AG28" i="13" s="1"/>
  <c r="J47" i="12"/>
  <c r="AI28" i="13" s="1"/>
  <c r="AI28" i="14" s="1"/>
  <c r="K47" i="12"/>
  <c r="AM28" i="13" s="1"/>
  <c r="L47" i="12"/>
  <c r="M47" i="12"/>
  <c r="AT28" i="13" s="1"/>
  <c r="N47" i="12"/>
  <c r="H49" i="12"/>
  <c r="AB30" i="13" s="1"/>
  <c r="I49" i="12"/>
  <c r="AG30" i="13" s="1"/>
  <c r="J49" i="12"/>
  <c r="AJ30" i="13" s="1"/>
  <c r="K49" i="12"/>
  <c r="L49" i="12"/>
  <c r="AR30" i="13" s="1"/>
  <c r="M49" i="12"/>
  <c r="AT30" i="13" s="1"/>
  <c r="N49" i="12"/>
  <c r="AX30" i="13" s="1"/>
  <c r="H50" i="12"/>
  <c r="I50" i="12"/>
  <c r="AD31" i="13" s="1"/>
  <c r="AD31" i="14" s="1"/>
  <c r="J50" i="12"/>
  <c r="AH31" i="13" s="1"/>
  <c r="AH31" i="14" s="1"/>
  <c r="K50" i="12"/>
  <c r="L50" i="12"/>
  <c r="M50" i="12"/>
  <c r="AV31" i="13" s="1"/>
  <c r="N50" i="12"/>
  <c r="H51" i="12"/>
  <c r="AA32" i="13" s="1"/>
  <c r="AA32" i="14" s="1"/>
  <c r="I51" i="12"/>
  <c r="J51" i="12"/>
  <c r="AI32" i="13" s="1"/>
  <c r="K51" i="12"/>
  <c r="AM32" i="13" s="1"/>
  <c r="L51" i="12"/>
  <c r="AQ32" i="13" s="1"/>
  <c r="M51" i="12"/>
  <c r="N51" i="12"/>
  <c r="H53" i="12"/>
  <c r="I53" i="12"/>
  <c r="AE34" i="13" s="1"/>
  <c r="AE34" i="14" s="1"/>
  <c r="J53" i="12"/>
  <c r="AK34" i="13" s="1"/>
  <c r="K53" i="12"/>
  <c r="L53" i="12"/>
  <c r="M53" i="12"/>
  <c r="AU34" i="13" s="1"/>
  <c r="N53" i="12"/>
  <c r="H54" i="12"/>
  <c r="I54" i="12"/>
  <c r="J54" i="12"/>
  <c r="AK35" i="13" s="1"/>
  <c r="K54" i="12"/>
  <c r="AL35" i="13" s="1"/>
  <c r="AL35" i="14" s="1"/>
  <c r="L54" i="12"/>
  <c r="M54" i="12"/>
  <c r="N54" i="12"/>
  <c r="BA35" i="13" s="1"/>
  <c r="BA35" i="14" s="1"/>
  <c r="H55" i="12"/>
  <c r="AC36" i="13" s="1"/>
  <c r="I55" i="12"/>
  <c r="J55" i="12"/>
  <c r="K55" i="12"/>
  <c r="AM36" i="13" s="1"/>
  <c r="L55" i="12"/>
  <c r="AS36" i="13" s="1"/>
  <c r="M55" i="12"/>
  <c r="N55" i="12"/>
  <c r="H56" i="12"/>
  <c r="AA37" i="13" s="1"/>
  <c r="AA37" i="14" s="1"/>
  <c r="I56" i="12"/>
  <c r="AE37" i="13" s="1"/>
  <c r="J56" i="12"/>
  <c r="K56" i="12"/>
  <c r="L56" i="12"/>
  <c r="M56" i="12"/>
  <c r="AU37" i="13" s="1"/>
  <c r="N56" i="12"/>
  <c r="H57" i="12"/>
  <c r="I57" i="12"/>
  <c r="AF38" i="13" s="1"/>
  <c r="J57" i="12"/>
  <c r="AK38" i="13" s="1"/>
  <c r="K57" i="12"/>
  <c r="L57" i="12"/>
  <c r="M57" i="12"/>
  <c r="AV38" i="13" s="1"/>
  <c r="AV38" i="14" s="1"/>
  <c r="N57" i="12"/>
  <c r="H59" i="12"/>
  <c r="I59" i="12"/>
  <c r="J59" i="12"/>
  <c r="AI40" i="13" s="1"/>
  <c r="K59" i="12"/>
  <c r="AN40" i="13" s="1"/>
  <c r="AN40" i="14" s="1"/>
  <c r="L59" i="12"/>
  <c r="M59" i="12"/>
  <c r="N59" i="12"/>
  <c r="AY40" i="13" s="1"/>
  <c r="G46" i="12"/>
  <c r="W27" i="13" s="1"/>
  <c r="G47" i="12"/>
  <c r="X28" i="13" s="1"/>
  <c r="G49" i="12"/>
  <c r="Y30" i="13" s="1"/>
  <c r="G50" i="12"/>
  <c r="X31" i="13" s="1"/>
  <c r="G51" i="12"/>
  <c r="G53" i="12"/>
  <c r="G54" i="12"/>
  <c r="G55" i="12"/>
  <c r="G56" i="12"/>
  <c r="W37" i="13" s="1"/>
  <c r="G57" i="12"/>
  <c r="V38" i="13" s="1"/>
  <c r="G59" i="12"/>
  <c r="J85" i="12"/>
  <c r="P6" i="12"/>
  <c r="P45" i="12" s="1"/>
  <c r="P9" i="12"/>
  <c r="P48" i="12" s="1"/>
  <c r="P13" i="12"/>
  <c r="O13" i="12"/>
  <c r="N13" i="12"/>
  <c r="N155" i="12" s="1"/>
  <c r="M13" i="12"/>
  <c r="M155" i="12" s="1"/>
  <c r="L13" i="12"/>
  <c r="L155" i="12" s="1"/>
  <c r="K13" i="12"/>
  <c r="J13" i="12"/>
  <c r="J155" i="12" s="1"/>
  <c r="I13" i="12"/>
  <c r="I155" i="12" s="1"/>
  <c r="H13" i="12"/>
  <c r="H155" i="12" s="1"/>
  <c r="G13" i="12"/>
  <c r="O9" i="12"/>
  <c r="O151" i="12" s="1"/>
  <c r="N9" i="12"/>
  <c r="N151" i="12" s="1"/>
  <c r="M9" i="12"/>
  <c r="M151" i="12" s="1"/>
  <c r="L9" i="12"/>
  <c r="K9" i="12"/>
  <c r="K151" i="12" s="1"/>
  <c r="J9" i="12"/>
  <c r="J151" i="12" s="1"/>
  <c r="I9" i="12"/>
  <c r="I151" i="12" s="1"/>
  <c r="H9" i="12"/>
  <c r="G9" i="12"/>
  <c r="O6" i="12"/>
  <c r="O148" i="12" s="1"/>
  <c r="N6" i="12"/>
  <c r="N148" i="12" s="1"/>
  <c r="M6" i="12"/>
  <c r="M148" i="12" s="1"/>
  <c r="L6" i="12"/>
  <c r="L148" i="12" s="1"/>
  <c r="K6" i="12"/>
  <c r="J6" i="12"/>
  <c r="J148" i="12" s="1"/>
  <c r="I6" i="12"/>
  <c r="I45" i="12" s="1"/>
  <c r="H6" i="12"/>
  <c r="H148" i="12" s="1"/>
  <c r="G6" i="12"/>
  <c r="G45" i="12" s="1"/>
  <c r="C19" i="3"/>
  <c r="D19" i="3"/>
  <c r="E19" i="3"/>
  <c r="F19" i="3"/>
  <c r="G19" i="3"/>
  <c r="H19" i="3"/>
  <c r="I19" i="3"/>
  <c r="J19" i="3"/>
  <c r="K19" i="3"/>
  <c r="L19" i="3"/>
  <c r="M19" i="3"/>
  <c r="B19" i="3"/>
  <c r="C8" i="9"/>
  <c r="C18" i="9"/>
  <c r="B18" i="9"/>
  <c r="C39" i="9"/>
  <c r="B53" i="9" s="1"/>
  <c r="F39" i="9"/>
  <c r="F8" i="9"/>
  <c r="I93" i="7"/>
  <c r="I94" i="7"/>
  <c r="I95" i="7"/>
  <c r="I96" i="7"/>
  <c r="I97" i="7"/>
  <c r="I98" i="7"/>
  <c r="I99" i="7"/>
  <c r="I100" i="7"/>
  <c r="I101" i="7"/>
  <c r="I102" i="7"/>
  <c r="I103" i="7"/>
  <c r="B9" i="7"/>
  <c r="J93" i="7"/>
  <c r="J94" i="7"/>
  <c r="J95" i="7"/>
  <c r="J104" i="7" s="1"/>
  <c r="C104" i="7" s="1"/>
  <c r="J96" i="7"/>
  <c r="J97" i="7"/>
  <c r="J98" i="7"/>
  <c r="J99" i="7"/>
  <c r="J100" i="7"/>
  <c r="J101" i="7"/>
  <c r="J102" i="7"/>
  <c r="J103" i="7"/>
  <c r="C9" i="7"/>
  <c r="K88" i="7"/>
  <c r="I88" i="7"/>
  <c r="C122" i="7"/>
  <c r="C132" i="7"/>
  <c r="D132" i="7"/>
  <c r="H132" i="7"/>
  <c r="B132" i="7"/>
  <c r="F139" i="7" s="1"/>
  <c r="C138" i="7"/>
  <c r="D138" i="7"/>
  <c r="E124" i="7"/>
  <c r="F124" i="7"/>
  <c r="G124" i="7"/>
  <c r="C139" i="7"/>
  <c r="E125" i="7"/>
  <c r="F125" i="7"/>
  <c r="G125" i="7"/>
  <c r="C140" i="7"/>
  <c r="E126" i="7"/>
  <c r="F126" i="7"/>
  <c r="F140" i="7" s="1"/>
  <c r="G126" i="7"/>
  <c r="H140" i="7"/>
  <c r="C141" i="7"/>
  <c r="E127" i="7"/>
  <c r="E141" i="7" s="1"/>
  <c r="F127" i="7"/>
  <c r="G127" i="7"/>
  <c r="C142" i="7"/>
  <c r="E128" i="7"/>
  <c r="F128" i="7"/>
  <c r="G128" i="7"/>
  <c r="C143" i="7"/>
  <c r="E129" i="7"/>
  <c r="F129" i="7"/>
  <c r="F143" i="7"/>
  <c r="G129" i="7"/>
  <c r="H143" i="7"/>
  <c r="C144" i="7"/>
  <c r="E130" i="7"/>
  <c r="F130" i="7"/>
  <c r="G130" i="7"/>
  <c r="C137" i="7"/>
  <c r="E123" i="7"/>
  <c r="F123" i="7"/>
  <c r="G123" i="7"/>
  <c r="K93" i="7"/>
  <c r="K94" i="7"/>
  <c r="K95" i="7"/>
  <c r="K96" i="7"/>
  <c r="K97" i="7"/>
  <c r="K98" i="7"/>
  <c r="K99" i="7"/>
  <c r="K100" i="7"/>
  <c r="K101" i="7"/>
  <c r="D9" i="7"/>
  <c r="E3" i="7"/>
  <c r="G153" i="7"/>
  <c r="F153" i="7"/>
  <c r="E153" i="7"/>
  <c r="G152" i="7"/>
  <c r="F152" i="7"/>
  <c r="E152" i="7"/>
  <c r="G151" i="7"/>
  <c r="F151" i="7"/>
  <c r="E151" i="7"/>
  <c r="G150" i="7"/>
  <c r="F150" i="7"/>
  <c r="E150" i="7"/>
  <c r="G149" i="7"/>
  <c r="F149" i="7"/>
  <c r="E149" i="7"/>
  <c r="G148" i="7"/>
  <c r="F148" i="7"/>
  <c r="E148" i="7"/>
  <c r="G147" i="7"/>
  <c r="F147" i="7"/>
  <c r="E147" i="7"/>
  <c r="G146" i="7"/>
  <c r="F146" i="7"/>
  <c r="E146" i="7"/>
  <c r="G145" i="7"/>
  <c r="F145" i="7"/>
  <c r="E145" i="7"/>
  <c r="G136" i="7"/>
  <c r="E136" i="7"/>
  <c r="G135" i="7"/>
  <c r="F135" i="7"/>
  <c r="E135" i="7"/>
  <c r="G122" i="7"/>
  <c r="E122" i="7"/>
  <c r="G121" i="7"/>
  <c r="F121" i="7"/>
  <c r="E121" i="7"/>
  <c r="B119" i="7"/>
  <c r="C119" i="7"/>
  <c r="D119" i="7"/>
  <c r="D120" i="7"/>
  <c r="E120" i="7" s="1"/>
  <c r="K118" i="7"/>
  <c r="J118" i="7"/>
  <c r="I118" i="7"/>
  <c r="G118" i="7"/>
  <c r="F118" i="7"/>
  <c r="E118" i="7"/>
  <c r="J117" i="7"/>
  <c r="I117" i="7"/>
  <c r="G117" i="7"/>
  <c r="F117" i="7"/>
  <c r="E117" i="7"/>
  <c r="K116" i="7"/>
  <c r="J116" i="7"/>
  <c r="I116" i="7"/>
  <c r="G116" i="7"/>
  <c r="F116" i="7"/>
  <c r="E116" i="7"/>
  <c r="J40" i="7"/>
  <c r="J62" i="7" s="1"/>
  <c r="J80" i="7"/>
  <c r="J115" i="7" s="1"/>
  <c r="I115" i="7"/>
  <c r="B15" i="7"/>
  <c r="F115" i="7"/>
  <c r="E115" i="7"/>
  <c r="G114" i="7"/>
  <c r="F114" i="7"/>
  <c r="E114" i="7"/>
  <c r="G113" i="7"/>
  <c r="F113" i="7"/>
  <c r="E113" i="7"/>
  <c r="G112" i="7"/>
  <c r="F112" i="7"/>
  <c r="E112" i="7"/>
  <c r="G111" i="7"/>
  <c r="F111" i="7"/>
  <c r="E111" i="7"/>
  <c r="G110" i="7"/>
  <c r="F110" i="7"/>
  <c r="E110" i="7"/>
  <c r="B108" i="7"/>
  <c r="G108" i="7"/>
  <c r="C108" i="7"/>
  <c r="F108" i="7" s="1"/>
  <c r="D108" i="7"/>
  <c r="E108" i="7" s="1"/>
  <c r="B107" i="7"/>
  <c r="G107" i="7" s="1"/>
  <c r="C107" i="7"/>
  <c r="F107" i="7"/>
  <c r="D107" i="7"/>
  <c r="E107" i="7" s="1"/>
  <c r="G106" i="7"/>
  <c r="F106" i="7"/>
  <c r="E106" i="7"/>
  <c r="K103" i="7"/>
  <c r="G103" i="7"/>
  <c r="F103" i="7"/>
  <c r="E103" i="7"/>
  <c r="K102" i="7"/>
  <c r="G102" i="7"/>
  <c r="F102" i="7"/>
  <c r="E102" i="7"/>
  <c r="G101" i="7"/>
  <c r="F101" i="7"/>
  <c r="E101" i="7"/>
  <c r="G100" i="7"/>
  <c r="F100" i="7"/>
  <c r="E100" i="7"/>
  <c r="G99" i="7"/>
  <c r="F99" i="7"/>
  <c r="E99" i="7"/>
  <c r="G98" i="7"/>
  <c r="F98" i="7"/>
  <c r="E98" i="7"/>
  <c r="G97" i="7"/>
  <c r="F97" i="7"/>
  <c r="E97" i="7"/>
  <c r="G96" i="7"/>
  <c r="F96" i="7"/>
  <c r="E96" i="7"/>
  <c r="G95" i="7"/>
  <c r="F95" i="7"/>
  <c r="E95" i="7"/>
  <c r="G94" i="7"/>
  <c r="F94" i="7"/>
  <c r="E94" i="7"/>
  <c r="G93" i="7"/>
  <c r="F93" i="7"/>
  <c r="E93" i="7"/>
  <c r="G92" i="7"/>
  <c r="F92" i="7"/>
  <c r="E92" i="7"/>
  <c r="F91" i="7"/>
  <c r="E91" i="7"/>
  <c r="G90" i="7"/>
  <c r="F90" i="7"/>
  <c r="E90" i="7"/>
  <c r="L89" i="7"/>
  <c r="K89" i="7"/>
  <c r="J89" i="7"/>
  <c r="I89" i="7"/>
  <c r="G89" i="7"/>
  <c r="F89" i="7"/>
  <c r="E89" i="7"/>
  <c r="L88" i="7"/>
  <c r="J88" i="7"/>
  <c r="G88" i="7"/>
  <c r="F88" i="7"/>
  <c r="E88" i="7"/>
  <c r="L87" i="7"/>
  <c r="K87" i="7"/>
  <c r="J87" i="7"/>
  <c r="I87" i="7"/>
  <c r="G87" i="7"/>
  <c r="F87" i="7"/>
  <c r="E87" i="7"/>
  <c r="L86" i="7"/>
  <c r="K86" i="7"/>
  <c r="J86" i="7"/>
  <c r="I86" i="7"/>
  <c r="G86" i="7"/>
  <c r="F86" i="7"/>
  <c r="E86" i="7"/>
  <c r="L85" i="7"/>
  <c r="K85" i="7"/>
  <c r="J85" i="7"/>
  <c r="I85" i="7"/>
  <c r="G85" i="7"/>
  <c r="F85" i="7"/>
  <c r="E85" i="7"/>
  <c r="L84" i="7"/>
  <c r="K84" i="7"/>
  <c r="J84" i="7"/>
  <c r="I84" i="7"/>
  <c r="G84" i="7"/>
  <c r="F84" i="7"/>
  <c r="E84" i="7"/>
  <c r="L83" i="7"/>
  <c r="K83" i="7"/>
  <c r="J83" i="7"/>
  <c r="I83" i="7"/>
  <c r="G83" i="7"/>
  <c r="F83" i="7"/>
  <c r="E83" i="7"/>
  <c r="L82" i="7"/>
  <c r="K82" i="7"/>
  <c r="J82" i="7"/>
  <c r="I82" i="7"/>
  <c r="G82" i="7"/>
  <c r="F82" i="7"/>
  <c r="E82" i="7"/>
  <c r="L81" i="7"/>
  <c r="K81" i="7"/>
  <c r="J81" i="7"/>
  <c r="I81" i="7"/>
  <c r="G81" i="7"/>
  <c r="F81" i="7"/>
  <c r="E81" i="7"/>
  <c r="L80" i="7"/>
  <c r="F80" i="7"/>
  <c r="E80" i="7"/>
  <c r="G79" i="7"/>
  <c r="F79" i="7"/>
  <c r="E79" i="7"/>
  <c r="B78" i="7"/>
  <c r="G78" i="7" s="1"/>
  <c r="C78" i="7"/>
  <c r="F78" i="7" s="1"/>
  <c r="D78" i="7"/>
  <c r="E78" i="7" s="1"/>
  <c r="B77" i="7"/>
  <c r="G77" i="7"/>
  <c r="C77" i="7"/>
  <c r="F77" i="7" s="1"/>
  <c r="D77" i="7"/>
  <c r="E77" i="7" s="1"/>
  <c r="B76" i="7"/>
  <c r="G76" i="7" s="1"/>
  <c r="C76" i="7"/>
  <c r="F76" i="7"/>
  <c r="D76" i="7"/>
  <c r="E76" i="7" s="1"/>
  <c r="G75" i="7"/>
  <c r="F75" i="7"/>
  <c r="E75" i="7"/>
  <c r="G74" i="7"/>
  <c r="F74" i="7"/>
  <c r="E74" i="7"/>
  <c r="L72" i="7"/>
  <c r="K72" i="7"/>
  <c r="J72" i="7"/>
  <c r="I72" i="7"/>
  <c r="G72" i="7"/>
  <c r="F72" i="7"/>
  <c r="E72" i="7"/>
  <c r="L71" i="7"/>
  <c r="K71" i="7"/>
  <c r="J71" i="7"/>
  <c r="I71" i="7"/>
  <c r="G71" i="7"/>
  <c r="F71" i="7"/>
  <c r="E71" i="7"/>
  <c r="L70" i="7"/>
  <c r="K70" i="7"/>
  <c r="J70" i="7"/>
  <c r="I70" i="7"/>
  <c r="G70" i="7"/>
  <c r="F70" i="7"/>
  <c r="E70" i="7"/>
  <c r="L69" i="7"/>
  <c r="K69" i="7"/>
  <c r="J69" i="7"/>
  <c r="I69" i="7"/>
  <c r="G69" i="7"/>
  <c r="F69" i="7"/>
  <c r="E69" i="7"/>
  <c r="L68" i="7"/>
  <c r="K68" i="7"/>
  <c r="J68" i="7"/>
  <c r="I68" i="7"/>
  <c r="G68" i="7"/>
  <c r="F68" i="7"/>
  <c r="E68" i="7"/>
  <c r="L67" i="7"/>
  <c r="K67" i="7"/>
  <c r="J67" i="7"/>
  <c r="I67" i="7"/>
  <c r="G67" i="7"/>
  <c r="F67" i="7"/>
  <c r="E67" i="7"/>
  <c r="L66" i="7"/>
  <c r="K66" i="7"/>
  <c r="G66" i="7"/>
  <c r="F66" i="7"/>
  <c r="E66" i="7"/>
  <c r="L65" i="7"/>
  <c r="K65" i="7"/>
  <c r="J65" i="7"/>
  <c r="I65" i="7"/>
  <c r="G65" i="7"/>
  <c r="F65" i="7"/>
  <c r="E65" i="7"/>
  <c r="L64" i="7"/>
  <c r="K64" i="7"/>
  <c r="J64" i="7"/>
  <c r="I64" i="7"/>
  <c r="G64" i="7"/>
  <c r="F64" i="7"/>
  <c r="E64" i="7"/>
  <c r="L63" i="7"/>
  <c r="K63" i="7"/>
  <c r="J63" i="7"/>
  <c r="I63" i="7"/>
  <c r="G63" i="7"/>
  <c r="F63" i="7"/>
  <c r="E63" i="7"/>
  <c r="F62" i="7"/>
  <c r="E62" i="7"/>
  <c r="G61" i="7"/>
  <c r="F61" i="7"/>
  <c r="E61" i="7"/>
  <c r="B30" i="7"/>
  <c r="B55" i="7" s="1"/>
  <c r="C30" i="7"/>
  <c r="C55" i="7" s="1"/>
  <c r="D30" i="7"/>
  <c r="D55" i="7" s="1"/>
  <c r="F59" i="7"/>
  <c r="E59" i="7"/>
  <c r="G54" i="7"/>
  <c r="F54" i="7"/>
  <c r="E54" i="7"/>
  <c r="G53" i="7"/>
  <c r="F53" i="7"/>
  <c r="E53" i="7"/>
  <c r="L52" i="7"/>
  <c r="I52" i="7"/>
  <c r="G52" i="7"/>
  <c r="F52" i="7"/>
  <c r="E52" i="7"/>
  <c r="F51" i="7"/>
  <c r="E51" i="7"/>
  <c r="B50" i="7"/>
  <c r="B48" i="7"/>
  <c r="C50" i="7"/>
  <c r="I50" i="7" s="1"/>
  <c r="C48" i="7"/>
  <c r="L46" i="7" s="1"/>
  <c r="L50" i="7"/>
  <c r="D50" i="7"/>
  <c r="D48" i="7"/>
  <c r="J50" i="7"/>
  <c r="G50" i="7"/>
  <c r="E50" i="7"/>
  <c r="F48" i="7"/>
  <c r="J46" i="7"/>
  <c r="I46" i="7"/>
  <c r="H46" i="7"/>
  <c r="G46" i="7"/>
  <c r="F46" i="7"/>
  <c r="E46" i="7"/>
  <c r="J45" i="7"/>
  <c r="I45" i="7"/>
  <c r="H45" i="7"/>
  <c r="G45" i="7"/>
  <c r="F45" i="7"/>
  <c r="E45" i="7"/>
  <c r="K44" i="7"/>
  <c r="J44" i="7"/>
  <c r="I44" i="7"/>
  <c r="H44" i="7"/>
  <c r="G44" i="7"/>
  <c r="F44" i="7"/>
  <c r="E44" i="7"/>
  <c r="J43" i="7"/>
  <c r="I43" i="7"/>
  <c r="H43" i="7"/>
  <c r="G43" i="7"/>
  <c r="F43" i="7"/>
  <c r="E43" i="7"/>
  <c r="J42" i="7"/>
  <c r="I42" i="7"/>
  <c r="H42" i="7"/>
  <c r="G42" i="7"/>
  <c r="F42" i="7"/>
  <c r="E42" i="7"/>
  <c r="J41" i="7"/>
  <c r="I41" i="7"/>
  <c r="H41" i="7"/>
  <c r="G41" i="7"/>
  <c r="F41" i="7"/>
  <c r="E41" i="7"/>
  <c r="F40" i="7"/>
  <c r="E40" i="7"/>
  <c r="G39" i="7"/>
  <c r="F39" i="7"/>
  <c r="E39" i="7"/>
  <c r="G38" i="7"/>
  <c r="F38" i="7"/>
  <c r="E38" i="7"/>
  <c r="B37" i="7"/>
  <c r="C37" i="7"/>
  <c r="D37" i="7"/>
  <c r="G37" i="7"/>
  <c r="B36" i="7"/>
  <c r="C36" i="7"/>
  <c r="L36" i="7"/>
  <c r="D36" i="7"/>
  <c r="K36" i="7" s="1"/>
  <c r="J36" i="7"/>
  <c r="E36" i="7"/>
  <c r="B35" i="7"/>
  <c r="C35" i="7"/>
  <c r="D35" i="7"/>
  <c r="K35" i="7"/>
  <c r="G35" i="7"/>
  <c r="E35" i="7"/>
  <c r="B34" i="7"/>
  <c r="C34" i="7"/>
  <c r="J34" i="7" s="1"/>
  <c r="D34" i="7"/>
  <c r="E34" i="7" s="1"/>
  <c r="K34" i="7"/>
  <c r="G34" i="7"/>
  <c r="B33" i="7"/>
  <c r="C33" i="7"/>
  <c r="D33" i="7"/>
  <c r="K33" i="7"/>
  <c r="E33" i="7"/>
  <c r="N15" i="7"/>
  <c r="N32" i="7" s="1"/>
  <c r="M32" i="7"/>
  <c r="L15" i="7"/>
  <c r="L32" i="7"/>
  <c r="K32" i="7"/>
  <c r="J32" i="7"/>
  <c r="I15" i="7"/>
  <c r="I32" i="7"/>
  <c r="C32" i="7"/>
  <c r="F32" i="7" s="1"/>
  <c r="D32" i="7"/>
  <c r="E32" i="7" s="1"/>
  <c r="A32" i="7"/>
  <c r="B27" i="7"/>
  <c r="C27" i="7"/>
  <c r="L27" i="7" s="1"/>
  <c r="C31" i="7"/>
  <c r="F31" i="7" s="1"/>
  <c r="D27" i="7"/>
  <c r="D31" i="7"/>
  <c r="E31" i="7" s="1"/>
  <c r="H30" i="7"/>
  <c r="G30" i="7"/>
  <c r="E30" i="7"/>
  <c r="B28" i="7"/>
  <c r="C28" i="7"/>
  <c r="D28" i="7"/>
  <c r="K28" i="7" s="1"/>
  <c r="I28" i="7"/>
  <c r="G28" i="7"/>
  <c r="F28" i="7"/>
  <c r="E28" i="7"/>
  <c r="F27" i="7"/>
  <c r="K25" i="7"/>
  <c r="J25" i="7"/>
  <c r="I25" i="7"/>
  <c r="H25" i="7"/>
  <c r="G25" i="7"/>
  <c r="F25" i="7"/>
  <c r="E25" i="7"/>
  <c r="K24" i="7"/>
  <c r="J24" i="7"/>
  <c r="I24" i="7"/>
  <c r="H24" i="7"/>
  <c r="G24" i="7"/>
  <c r="F24" i="7"/>
  <c r="E24" i="7"/>
  <c r="K23" i="7"/>
  <c r="J23" i="7"/>
  <c r="I23" i="7"/>
  <c r="H23" i="7"/>
  <c r="G23" i="7"/>
  <c r="F23" i="7"/>
  <c r="E23" i="7"/>
  <c r="K22" i="7"/>
  <c r="J22" i="7"/>
  <c r="I22" i="7"/>
  <c r="H22" i="7"/>
  <c r="G22" i="7"/>
  <c r="F22" i="7"/>
  <c r="E22" i="7"/>
  <c r="K21" i="7"/>
  <c r="J21" i="7"/>
  <c r="I21" i="7"/>
  <c r="H21" i="7"/>
  <c r="G21" i="7"/>
  <c r="F21" i="7"/>
  <c r="E21" i="7"/>
  <c r="K20" i="7"/>
  <c r="J20" i="7"/>
  <c r="I20" i="7"/>
  <c r="H20" i="7"/>
  <c r="G20" i="7"/>
  <c r="F20" i="7"/>
  <c r="E20" i="7"/>
  <c r="K19" i="7"/>
  <c r="J19" i="7"/>
  <c r="I19" i="7"/>
  <c r="H19" i="7"/>
  <c r="G19" i="7"/>
  <c r="F19" i="7"/>
  <c r="E19" i="7"/>
  <c r="K18" i="7"/>
  <c r="J18" i="7"/>
  <c r="I18" i="7"/>
  <c r="H18" i="7"/>
  <c r="G18" i="7"/>
  <c r="F18" i="7"/>
  <c r="E18" i="7"/>
  <c r="K17" i="7"/>
  <c r="J17" i="7"/>
  <c r="I17" i="7"/>
  <c r="H17" i="7"/>
  <c r="G17" i="7"/>
  <c r="F17" i="7"/>
  <c r="E17" i="7"/>
  <c r="K16" i="7"/>
  <c r="J16" i="7"/>
  <c r="I16" i="7"/>
  <c r="H16" i="7"/>
  <c r="G16" i="7"/>
  <c r="F16" i="7"/>
  <c r="E16" i="7"/>
  <c r="F15" i="7"/>
  <c r="E15" i="7"/>
  <c r="K14" i="7"/>
  <c r="G14" i="7"/>
  <c r="F14" i="7"/>
  <c r="E14" i="7"/>
  <c r="K13" i="7"/>
  <c r="G13" i="7"/>
  <c r="F13" i="7"/>
  <c r="E13" i="7"/>
  <c r="K12" i="7"/>
  <c r="D12" i="7"/>
  <c r="E12" i="7" s="1"/>
  <c r="G10" i="7"/>
  <c r="F10" i="7"/>
  <c r="E10" i="7"/>
  <c r="K9" i="7"/>
  <c r="E9" i="7"/>
  <c r="K8" i="7"/>
  <c r="J8" i="7"/>
  <c r="I8" i="7"/>
  <c r="G8" i="7"/>
  <c r="F8" i="7"/>
  <c r="E8" i="7"/>
  <c r="K7" i="7"/>
  <c r="J7" i="7"/>
  <c r="I7" i="7"/>
  <c r="G7" i="7"/>
  <c r="F7" i="7"/>
  <c r="E7" i="7"/>
  <c r="K6" i="7"/>
  <c r="J6" i="7"/>
  <c r="I6" i="7"/>
  <c r="G6" i="7"/>
  <c r="F6" i="7"/>
  <c r="E6" i="7"/>
  <c r="K5" i="7"/>
  <c r="J5" i="7"/>
  <c r="I5" i="7"/>
  <c r="G5" i="7"/>
  <c r="F5" i="7"/>
  <c r="E5" i="7"/>
  <c r="G4" i="7"/>
  <c r="F4" i="7"/>
  <c r="E4" i="7"/>
  <c r="J126" i="4"/>
  <c r="J127" i="4"/>
  <c r="J128" i="4"/>
  <c r="J129" i="4"/>
  <c r="J130" i="4"/>
  <c r="J131" i="4"/>
  <c r="J132" i="4"/>
  <c r="J125" i="4"/>
  <c r="C24" i="4"/>
  <c r="D82" i="4" s="1"/>
  <c r="C25" i="4"/>
  <c r="D83" i="4" s="1"/>
  <c r="A17" i="4"/>
  <c r="C75" i="4" s="1"/>
  <c r="A18" i="4"/>
  <c r="C76" i="4"/>
  <c r="A19" i="4"/>
  <c r="C77" i="4"/>
  <c r="A16" i="4"/>
  <c r="C74" i="4"/>
  <c r="J50" i="4"/>
  <c r="J49" i="4"/>
  <c r="N38" i="4"/>
  <c r="M38" i="4"/>
  <c r="L38" i="4"/>
  <c r="K38" i="4"/>
  <c r="D40" i="4"/>
  <c r="J40" i="4" s="1"/>
  <c r="D41" i="4"/>
  <c r="J41" i="4" s="1"/>
  <c r="D42" i="4"/>
  <c r="J42" i="4" s="1"/>
  <c r="D43" i="4"/>
  <c r="J43" i="4" s="1"/>
  <c r="D39" i="4"/>
  <c r="J39" i="4" s="1"/>
  <c r="G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H38" i="4"/>
  <c r="G38" i="4"/>
  <c r="F38" i="4"/>
  <c r="E38" i="4"/>
  <c r="G2" i="4"/>
  <c r="H39" i="4" s="1"/>
  <c r="G17" i="4"/>
  <c r="G18" i="4"/>
  <c r="G19" i="4"/>
  <c r="G20" i="4"/>
  <c r="G21" i="4"/>
  <c r="G22" i="4"/>
  <c r="L11" i="4"/>
  <c r="F47" i="4"/>
  <c r="N3" i="4"/>
  <c r="N4" i="4"/>
  <c r="L41" i="4" s="1"/>
  <c r="N5" i="4"/>
  <c r="L42" i="4" s="1"/>
  <c r="N6" i="4"/>
  <c r="N7" i="4"/>
  <c r="N8" i="4"/>
  <c r="N9" i="4"/>
  <c r="N22" i="4" s="1"/>
  <c r="D24" i="4"/>
  <c r="E82" i="4" s="1"/>
  <c r="C3" i="4"/>
  <c r="C2" i="4"/>
  <c r="F39" i="4" s="1"/>
  <c r="C4" i="4"/>
  <c r="C5" i="4"/>
  <c r="F42" i="4" s="1"/>
  <c r="C6" i="4"/>
  <c r="C19" i="4" s="1"/>
  <c r="D77" i="4" s="1"/>
  <c r="C7" i="4"/>
  <c r="F44" i="4" s="1"/>
  <c r="F45" i="4"/>
  <c r="F46" i="4"/>
  <c r="I2" i="4"/>
  <c r="I7" i="4"/>
  <c r="I9" i="4"/>
  <c r="I23" i="4" s="1"/>
  <c r="I10" i="4"/>
  <c r="J3" i="4"/>
  <c r="J5" i="4"/>
  <c r="J9" i="4"/>
  <c r="H8" i="4"/>
  <c r="D16" i="4"/>
  <c r="D17" i="4"/>
  <c r="E75" i="4" s="1"/>
  <c r="D18" i="4"/>
  <c r="E76" i="4" s="1"/>
  <c r="D22" i="4"/>
  <c r="E80" i="4" s="1"/>
  <c r="E16" i="4"/>
  <c r="E18" i="4"/>
  <c r="E20" i="4"/>
  <c r="E22" i="4"/>
  <c r="F16" i="4"/>
  <c r="F17" i="4"/>
  <c r="F18" i="4"/>
  <c r="F19" i="4"/>
  <c r="F20" i="4"/>
  <c r="F21" i="4"/>
  <c r="F22" i="4"/>
  <c r="A7" i="4"/>
  <c r="D44" i="4" s="1"/>
  <c r="J44" i="4" s="1"/>
  <c r="AA49" i="14"/>
  <c r="AA89" i="14"/>
  <c r="BE93" i="14"/>
  <c r="AY93" i="14"/>
  <c r="AW93" i="14"/>
  <c r="AS93" i="14"/>
  <c r="AO93" i="14"/>
  <c r="AK93" i="14"/>
  <c r="AG19" i="14"/>
  <c r="AG21" i="14" s="1"/>
  <c r="AR19" i="14"/>
  <c r="AB46" i="14"/>
  <c r="AE89" i="14"/>
  <c r="AV19" i="14"/>
  <c r="AV99" i="14" s="1"/>
  <c r="AB49" i="14"/>
  <c r="AP19" i="14"/>
  <c r="AA46" i="14"/>
  <c r="AK46" i="14"/>
  <c r="AS46" i="14"/>
  <c r="BA46" i="14"/>
  <c r="AG49" i="14"/>
  <c r="AW49" i="14"/>
  <c r="AG53" i="14"/>
  <c r="AO53" i="14"/>
  <c r="AS53" i="14"/>
  <c r="AY53" i="14"/>
  <c r="AR21" i="14"/>
  <c r="AH46" i="14"/>
  <c r="AL46" i="14"/>
  <c r="AP46" i="14"/>
  <c r="AT46" i="14"/>
  <c r="AX46" i="14"/>
  <c r="AH49" i="14"/>
  <c r="AP49" i="14"/>
  <c r="AX49" i="14"/>
  <c r="AF53" i="14"/>
  <c r="AH53" i="14"/>
  <c r="AL53" i="14"/>
  <c r="AP53" i="14"/>
  <c r="AT53" i="14"/>
  <c r="AV53" i="14"/>
  <c r="AZ53" i="14"/>
  <c r="BB53" i="14"/>
  <c r="AB46" i="13"/>
  <c r="AK53" i="13"/>
  <c r="AO49" i="13"/>
  <c r="AE46" i="13"/>
  <c r="AN53" i="13"/>
  <c r="AP49" i="13"/>
  <c r="AF46" i="13"/>
  <c r="AA27" i="13"/>
  <c r="AD27" i="13"/>
  <c r="AD27" i="14" s="1"/>
  <c r="AL27" i="13"/>
  <c r="AN27" i="13"/>
  <c r="AN27" i="14" s="1"/>
  <c r="AG27" i="13"/>
  <c r="AG27" i="14" s="1"/>
  <c r="AO27" i="13"/>
  <c r="K33" i="6"/>
  <c r="M33" i="6" s="1"/>
  <c r="C29" i="23" s="1"/>
  <c r="C70" i="23" s="1"/>
  <c r="K17" i="6"/>
  <c r="I8" i="4"/>
  <c r="I21" i="4" s="1"/>
  <c r="I6" i="4"/>
  <c r="I20" i="4" s="1"/>
  <c r="C23" i="4"/>
  <c r="D81" i="4" s="1"/>
  <c r="D23" i="4"/>
  <c r="E81" i="4" s="1"/>
  <c r="A8" i="4"/>
  <c r="E43" i="4"/>
  <c r="K11" i="4"/>
  <c r="K25" i="4" s="1"/>
  <c r="I11" i="4"/>
  <c r="I25" i="4" s="1"/>
  <c r="M3" i="4"/>
  <c r="K40" i="4" s="1"/>
  <c r="E47" i="4"/>
  <c r="E40" i="4"/>
  <c r="C22" i="4"/>
  <c r="D80" i="4" s="1"/>
  <c r="D20" i="4"/>
  <c r="E78" i="4" s="1"/>
  <c r="H9" i="4"/>
  <c r="H7" i="4"/>
  <c r="H5" i="4"/>
  <c r="J7" i="4"/>
  <c r="K8" i="4"/>
  <c r="M45" i="4" s="1"/>
  <c r="K4" i="4"/>
  <c r="M41" i="4" s="1"/>
  <c r="E45" i="4"/>
  <c r="E41" i="4"/>
  <c r="BE46" i="13"/>
  <c r="BF49" i="13"/>
  <c r="M65" i="12"/>
  <c r="J68" i="12"/>
  <c r="N68" i="12"/>
  <c r="L85" i="12"/>
  <c r="N85" i="12"/>
  <c r="O68" i="12"/>
  <c r="M45" i="12"/>
  <c r="K88" i="12"/>
  <c r="M88" i="12"/>
  <c r="O48" i="12"/>
  <c r="M52" i="12"/>
  <c r="J48" i="12"/>
  <c r="N48" i="12"/>
  <c r="G48" i="12"/>
  <c r="I52" i="12"/>
  <c r="K48" i="12"/>
  <c r="N45" i="12"/>
  <c r="J45" i="12"/>
  <c r="K85" i="12"/>
  <c r="M85" i="12"/>
  <c r="O87" i="12"/>
  <c r="J88" i="12"/>
  <c r="L88" i="12"/>
  <c r="N88" i="12"/>
  <c r="J92" i="12"/>
  <c r="L92" i="12"/>
  <c r="N92" i="12"/>
  <c r="O93" i="12"/>
  <c r="O95" i="12"/>
  <c r="O97" i="12"/>
  <c r="N52" i="12"/>
  <c r="L52" i="12"/>
  <c r="J52" i="12"/>
  <c r="H52" i="12"/>
  <c r="N72" i="12"/>
  <c r="J72" i="12"/>
  <c r="K92" i="12"/>
  <c r="M92" i="12"/>
  <c r="O96" i="12"/>
  <c r="N18" i="4"/>
  <c r="A21" i="4"/>
  <c r="C79" i="4" s="1"/>
  <c r="D45" i="4"/>
  <c r="J45" i="4" s="1"/>
  <c r="A9" i="4"/>
  <c r="L45" i="4"/>
  <c r="L43" i="4"/>
  <c r="K10" i="4"/>
  <c r="M47" i="4" s="1"/>
  <c r="K9" i="4"/>
  <c r="M46" i="4" s="1"/>
  <c r="K7" i="4"/>
  <c r="K5" i="4"/>
  <c r="K2" i="4"/>
  <c r="M39" i="4" s="1"/>
  <c r="E46" i="4"/>
  <c r="E44" i="4"/>
  <c r="E42" i="4"/>
  <c r="E39" i="4"/>
  <c r="A20" i="4"/>
  <c r="C78" i="4" s="1"/>
  <c r="I34" i="7"/>
  <c r="I9" i="7"/>
  <c r="I10" i="7" s="1"/>
  <c r="C21" i="4"/>
  <c r="D79" i="4"/>
  <c r="E21" i="4"/>
  <c r="E19" i="4"/>
  <c r="E17" i="4"/>
  <c r="D21" i="4"/>
  <c r="E79" i="4" s="1"/>
  <c r="D19" i="4"/>
  <c r="E77" i="4" s="1"/>
  <c r="H10" i="4"/>
  <c r="H2" i="4"/>
  <c r="J10" i="4"/>
  <c r="J8" i="4"/>
  <c r="J6" i="4"/>
  <c r="J19" i="4" s="1"/>
  <c r="J4" i="4"/>
  <c r="J2" i="4"/>
  <c r="M10" i="4"/>
  <c r="K47" i="4" s="1"/>
  <c r="M9" i="4"/>
  <c r="K46" i="4" s="1"/>
  <c r="M8" i="4"/>
  <c r="K45" i="4" s="1"/>
  <c r="M7" i="4"/>
  <c r="M6" i="4"/>
  <c r="K43" i="4" s="1"/>
  <c r="M5" i="4"/>
  <c r="M4" i="4"/>
  <c r="K41" i="4" s="1"/>
  <c r="M2" i="4"/>
  <c r="L10" i="4"/>
  <c r="L9" i="4"/>
  <c r="L8" i="4"/>
  <c r="L21" i="4" s="1"/>
  <c r="L7" i="4"/>
  <c r="L5" i="4"/>
  <c r="N42" i="4" s="1"/>
  <c r="L25" i="4"/>
  <c r="N10" i="4"/>
  <c r="D35" i="4"/>
  <c r="L8" i="7"/>
  <c r="L17" i="7"/>
  <c r="L21" i="7"/>
  <c r="E27" i="7"/>
  <c r="I27" i="7"/>
  <c r="K27" i="7"/>
  <c r="I33" i="7"/>
  <c r="J33" i="7"/>
  <c r="L34" i="7"/>
  <c r="F36" i="7"/>
  <c r="I36" i="7"/>
  <c r="K41" i="7"/>
  <c r="N41" i="7"/>
  <c r="K43" i="7"/>
  <c r="N43" i="7"/>
  <c r="K45" i="7"/>
  <c r="N45" i="7"/>
  <c r="E48" i="7"/>
  <c r="G48" i="7"/>
  <c r="F50" i="7"/>
  <c r="G55" i="7"/>
  <c r="K117" i="7"/>
  <c r="AK99" i="14"/>
  <c r="AO99" i="14"/>
  <c r="AS99" i="14"/>
  <c r="H23" i="4"/>
  <c r="L47" i="4"/>
  <c r="N45" i="4"/>
  <c r="N47" i="4"/>
  <c r="K39" i="4"/>
  <c r="K42" i="4"/>
  <c r="D46" i="4"/>
  <c r="J46" i="4" s="1"/>
  <c r="A22" i="4"/>
  <c r="C80" i="4" s="1"/>
  <c r="A10" i="4"/>
  <c r="A23" i="4" s="1"/>
  <c r="C81" i="4" s="1"/>
  <c r="J22" i="4"/>
  <c r="N44" i="4"/>
  <c r="N50" i="4"/>
  <c r="M50" i="4"/>
  <c r="D47" i="4"/>
  <c r="J47" i="4" s="1"/>
  <c r="A11" i="4"/>
  <c r="A24" i="4" s="1"/>
  <c r="C82" i="4" s="1"/>
  <c r="A12" i="4"/>
  <c r="H11" i="4"/>
  <c r="H24" i="4" s="1"/>
  <c r="M11" i="4"/>
  <c r="N11" i="4"/>
  <c r="J11" i="4"/>
  <c r="N24" i="4"/>
  <c r="D68" i="12"/>
  <c r="C65" i="12"/>
  <c r="O45" i="12"/>
  <c r="X38" i="13"/>
  <c r="X38" i="14" s="1"/>
  <c r="Y38" i="13"/>
  <c r="Y38" i="14" s="1"/>
  <c r="W38" i="13"/>
  <c r="Y36" i="13"/>
  <c r="X34" i="13"/>
  <c r="W34" i="13"/>
  <c r="W34" i="14" s="1"/>
  <c r="Y34" i="13"/>
  <c r="V34" i="13"/>
  <c r="V28" i="13"/>
  <c r="W28" i="13"/>
  <c r="AQ40" i="13"/>
  <c r="AS40" i="13"/>
  <c r="AS40" i="14" s="1"/>
  <c r="AR40" i="13"/>
  <c r="AR40" i="14" s="1"/>
  <c r="AP40" i="13"/>
  <c r="AP40" i="14" s="1"/>
  <c r="AY38" i="13"/>
  <c r="AZ38" i="13"/>
  <c r="AZ38" i="14" s="1"/>
  <c r="AQ38" i="13"/>
  <c r="AQ38" i="14" s="1"/>
  <c r="AR38" i="13"/>
  <c r="AR38" i="14" s="1"/>
  <c r="AP38" i="13"/>
  <c r="AS38" i="13"/>
  <c r="AS38" i="14" s="1"/>
  <c r="AI38" i="13"/>
  <c r="AI38" i="14" s="1"/>
  <c r="AJ38" i="13"/>
  <c r="AY37" i="13"/>
  <c r="AY37" i="14" s="1"/>
  <c r="AZ37" i="13"/>
  <c r="AZ37" i="14" s="1"/>
  <c r="AX37" i="13"/>
  <c r="AX37" i="14" s="1"/>
  <c r="BA37" i="13"/>
  <c r="AQ37" i="13"/>
  <c r="AQ37" i="14" s="1"/>
  <c r="AI37" i="13"/>
  <c r="AJ37" i="13"/>
  <c r="AJ37" i="14" s="1"/>
  <c r="AH37" i="13"/>
  <c r="AK37" i="13"/>
  <c r="AK37" i="14" s="1"/>
  <c r="AR35" i="13"/>
  <c r="AS35" i="13"/>
  <c r="AS35" i="14" s="1"/>
  <c r="AQ35" i="13"/>
  <c r="AP35" i="13"/>
  <c r="AP35" i="14" s="1"/>
  <c r="AO35" i="13"/>
  <c r="AN35" i="13"/>
  <c r="AG35" i="13"/>
  <c r="AG115" i="13" s="1"/>
  <c r="AE35" i="13"/>
  <c r="AE35" i="14" s="1"/>
  <c r="AD35" i="13"/>
  <c r="AD35" i="14" s="1"/>
  <c r="AE75" i="14" s="1"/>
  <c r="AF35" i="13"/>
  <c r="AF35" i="14" s="1"/>
  <c r="AF75" i="14" s="1"/>
  <c r="AB35" i="13"/>
  <c r="AC35" i="13"/>
  <c r="AC35" i="14" s="1"/>
  <c r="AA35" i="13"/>
  <c r="AA35" i="14" s="1"/>
  <c r="Z35" i="13"/>
  <c r="AZ34" i="13"/>
  <c r="AX34" i="13"/>
  <c r="AX34" i="14" s="1"/>
  <c r="AR34" i="13"/>
  <c r="AQ34" i="13"/>
  <c r="AQ34" i="14" s="1"/>
  <c r="AS34" i="13"/>
  <c r="AS34" i="14" s="1"/>
  <c r="AP34" i="13"/>
  <c r="AP34" i="14" s="1"/>
  <c r="AJ34" i="13"/>
  <c r="AH34" i="13"/>
  <c r="AY31" i="13"/>
  <c r="AY31" i="14" s="1"/>
  <c r="BA31" i="13"/>
  <c r="BA31" i="14" s="1"/>
  <c r="AU31" i="13"/>
  <c r="AU31" i="14" s="1"/>
  <c r="AR31" i="13"/>
  <c r="AQ31" i="13"/>
  <c r="AQ31" i="14" s="1"/>
  <c r="AS31" i="13"/>
  <c r="AP31" i="13"/>
  <c r="AP31" i="14" s="1"/>
  <c r="AN31" i="13"/>
  <c r="AJ31" i="13"/>
  <c r="AI31" i="13"/>
  <c r="AI31" i="14" s="1"/>
  <c r="AF31" i="13"/>
  <c r="AF31" i="14" s="1"/>
  <c r="AB31" i="13"/>
  <c r="AB31" i="14" s="1"/>
  <c r="AA31" i="13"/>
  <c r="AA31" i="14" s="1"/>
  <c r="AC31" i="13"/>
  <c r="Z31" i="13"/>
  <c r="AV30" i="13"/>
  <c r="AW30" i="13"/>
  <c r="AW30" i="14" s="1"/>
  <c r="AS30" i="13"/>
  <c r="AC30" i="13"/>
  <c r="AC30" i="14" s="1"/>
  <c r="BA28" i="13"/>
  <c r="AK28" i="13"/>
  <c r="AK28" i="14" s="1"/>
  <c r="Y40" i="13"/>
  <c r="Y40" i="14" s="1"/>
  <c r="X40" i="13"/>
  <c r="V40" i="13"/>
  <c r="V40" i="14" s="1"/>
  <c r="W40" i="13"/>
  <c r="Y37" i="13"/>
  <c r="V37" i="13"/>
  <c r="Y35" i="13"/>
  <c r="W35" i="13"/>
  <c r="W35" i="14" s="1"/>
  <c r="V35" i="13"/>
  <c r="X35" i="13"/>
  <c r="W32" i="13"/>
  <c r="W32" i="14" s="1"/>
  <c r="Y32" i="13"/>
  <c r="V32" i="13"/>
  <c r="V32" i="14" s="1"/>
  <c r="X32" i="13"/>
  <c r="W30" i="13"/>
  <c r="V30" i="13"/>
  <c r="Y27" i="13"/>
  <c r="Y27" i="14" s="1"/>
  <c r="AW40" i="13"/>
  <c r="AV40" i="13"/>
  <c r="AV40" i="14" s="1"/>
  <c r="AT40" i="13"/>
  <c r="AU40" i="13"/>
  <c r="AL40" i="13"/>
  <c r="AL40" i="14" s="1"/>
  <c r="AM40" i="13"/>
  <c r="AG40" i="13"/>
  <c r="AF40" i="13"/>
  <c r="AD40" i="13"/>
  <c r="AD40" i="14" s="1"/>
  <c r="AE40" i="13"/>
  <c r="AE40" i="14" s="1"/>
  <c r="AA40" i="13"/>
  <c r="AA40" i="14" s="1"/>
  <c r="AC40" i="13"/>
  <c r="AB40" i="13"/>
  <c r="AB40" i="14" s="1"/>
  <c r="Z40" i="13"/>
  <c r="AM38" i="13"/>
  <c r="AN38" i="13"/>
  <c r="AL38" i="13"/>
  <c r="AL38" i="14" s="1"/>
  <c r="AO38" i="13"/>
  <c r="AA38" i="13"/>
  <c r="AB38" i="13"/>
  <c r="Z38" i="13"/>
  <c r="Z38" i="14" s="1"/>
  <c r="AC38" i="13"/>
  <c r="AC38" i="14" s="1"/>
  <c r="AV37" i="13"/>
  <c r="AV37" i="14" s="1"/>
  <c r="AT37" i="13"/>
  <c r="AM37" i="13"/>
  <c r="AN37" i="13"/>
  <c r="AN37" i="14" s="1"/>
  <c r="AL37" i="13"/>
  <c r="AL37" i="14" s="1"/>
  <c r="AO37" i="13"/>
  <c r="AO37" i="14" s="1"/>
  <c r="AF37" i="13"/>
  <c r="AD37" i="13"/>
  <c r="AD37" i="14" s="1"/>
  <c r="BA36" i="13"/>
  <c r="AY36" i="13"/>
  <c r="AX36" i="13"/>
  <c r="AX36" i="14" s="1"/>
  <c r="AZ36" i="13"/>
  <c r="AW36" i="13"/>
  <c r="AU36" i="13"/>
  <c r="AT36" i="13"/>
  <c r="AT36" i="14" s="1"/>
  <c r="AV36" i="13"/>
  <c r="AQ36" i="13"/>
  <c r="AQ36" i="14" s="1"/>
  <c r="AP36" i="13"/>
  <c r="AK36" i="13"/>
  <c r="AI36" i="13"/>
  <c r="AI76" i="13" s="1"/>
  <c r="AH36" i="13"/>
  <c r="AJ36" i="13"/>
  <c r="AG36" i="13"/>
  <c r="AG36" i="14" s="1"/>
  <c r="AE36" i="13"/>
  <c r="AE36" i="14" s="1"/>
  <c r="AD36" i="13"/>
  <c r="AD36" i="14" s="1"/>
  <c r="AF36" i="13"/>
  <c r="AA36" i="13"/>
  <c r="AA36" i="14" s="1"/>
  <c r="Z36" i="13"/>
  <c r="Z36" i="14" s="1"/>
  <c r="AW35" i="13"/>
  <c r="AU35" i="13"/>
  <c r="AU35" i="14" s="1"/>
  <c r="AT35" i="13"/>
  <c r="AT75" i="13" s="1"/>
  <c r="AV35" i="13"/>
  <c r="AJ35" i="13"/>
  <c r="AN34" i="13"/>
  <c r="AM34" i="13"/>
  <c r="AM34" i="14" s="1"/>
  <c r="AO34" i="13"/>
  <c r="AO34" i="14" s="1"/>
  <c r="AL34" i="13"/>
  <c r="AB34" i="13"/>
  <c r="AB34" i="14" s="1"/>
  <c r="AA34" i="13"/>
  <c r="AC34" i="13"/>
  <c r="AC34" i="14" s="1"/>
  <c r="Z34" i="13"/>
  <c r="BA32" i="13"/>
  <c r="BA32" i="14" s="1"/>
  <c r="AT32" i="13"/>
  <c r="AU32" i="13"/>
  <c r="AV72" i="13" s="1"/>
  <c r="AV32" i="13"/>
  <c r="AV32" i="14" s="1"/>
  <c r="AW32" i="13"/>
  <c r="AP32" i="13"/>
  <c r="AN32" i="13"/>
  <c r="AN32" i="14" s="1"/>
  <c r="AO32" i="13"/>
  <c r="AJ32" i="13"/>
  <c r="AJ32" i="14" s="1"/>
  <c r="AD32" i="13"/>
  <c r="AE32" i="13"/>
  <c r="AF32" i="13"/>
  <c r="AF32" i="14" s="1"/>
  <c r="AG32" i="13"/>
  <c r="Z32" i="13"/>
  <c r="AZ30" i="13"/>
  <c r="AO30" i="13"/>
  <c r="AM30" i="13"/>
  <c r="AM30" i="14" s="1"/>
  <c r="AL30" i="13"/>
  <c r="AL30" i="14" s="1"/>
  <c r="AN30" i="13"/>
  <c r="AK30" i="13"/>
  <c r="AI30" i="13"/>
  <c r="AI30" i="14" s="1"/>
  <c r="AH30" i="13"/>
  <c r="AE30" i="13"/>
  <c r="AD30" i="13"/>
  <c r="AP28" i="13"/>
  <c r="AQ28" i="13"/>
  <c r="AR28" i="13"/>
  <c r="AR28" i="14" s="1"/>
  <c r="AS28" i="13"/>
  <c r="AL28" i="13"/>
  <c r="AO28" i="13"/>
  <c r="AD28" i="13"/>
  <c r="AD28" i="14" s="1"/>
  <c r="AE28" i="13"/>
  <c r="AF28" i="13"/>
  <c r="AF28" i="14" s="1"/>
  <c r="Z28" i="13"/>
  <c r="AA28" i="13"/>
  <c r="AE108" i="13" s="1"/>
  <c r="AB28" i="13"/>
  <c r="AC28" i="13"/>
  <c r="O92" i="12"/>
  <c r="O88" i="12"/>
  <c r="O85" i="12"/>
  <c r="U27" i="14"/>
  <c r="S40" i="13"/>
  <c r="U40" i="13"/>
  <c r="V80" i="13" s="1"/>
  <c r="T40" i="13"/>
  <c r="T40" i="14" s="1"/>
  <c r="R40" i="13"/>
  <c r="K40" i="13"/>
  <c r="M40" i="13"/>
  <c r="M40" i="14" s="1"/>
  <c r="C40" i="13"/>
  <c r="Q38" i="13"/>
  <c r="F38" i="13"/>
  <c r="F38" i="14" s="1"/>
  <c r="R37" i="13"/>
  <c r="R37" i="14" s="1"/>
  <c r="K37" i="13"/>
  <c r="K37" i="14" s="1"/>
  <c r="M37" i="13"/>
  <c r="J37" i="13"/>
  <c r="J37" i="14" s="1"/>
  <c r="L37" i="13"/>
  <c r="L37" i="14" s="1"/>
  <c r="B37" i="13"/>
  <c r="B37" i="14" s="1"/>
  <c r="C37" i="13"/>
  <c r="C37" i="14" s="1"/>
  <c r="D37" i="13"/>
  <c r="D37" i="14" s="1"/>
  <c r="E37" i="13"/>
  <c r="N36" i="13"/>
  <c r="O36" i="13"/>
  <c r="T35" i="13"/>
  <c r="S35" i="13"/>
  <c r="S35" i="14" s="1"/>
  <c r="M35" i="13"/>
  <c r="M35" i="14" s="1"/>
  <c r="D35" i="13"/>
  <c r="O34" i="13"/>
  <c r="O34" i="14" s="1"/>
  <c r="G34" i="13"/>
  <c r="G34" i="14" s="1"/>
  <c r="O32" i="13"/>
  <c r="Q32" i="13"/>
  <c r="Q32" i="14" s="1"/>
  <c r="N32" i="13"/>
  <c r="N32" i="14" s="1"/>
  <c r="P32" i="13"/>
  <c r="T31" i="13"/>
  <c r="S31" i="13"/>
  <c r="U31" i="13"/>
  <c r="U31" i="14" s="1"/>
  <c r="R31" i="13"/>
  <c r="M31" i="13"/>
  <c r="M31" i="14" s="1"/>
  <c r="B31" i="13"/>
  <c r="B31" i="14" s="1"/>
  <c r="E31" i="13"/>
  <c r="E31" i="14" s="1"/>
  <c r="Q30" i="13"/>
  <c r="I30" i="13"/>
  <c r="I30" i="14" s="1"/>
  <c r="O28" i="13"/>
  <c r="O28" i="14" s="1"/>
  <c r="BE38" i="13"/>
  <c r="BE38" i="14" s="1"/>
  <c r="BC36" i="13"/>
  <c r="BB36" i="13"/>
  <c r="BC34" i="13"/>
  <c r="D48" i="12"/>
  <c r="E45" i="12"/>
  <c r="C72" i="12"/>
  <c r="C68" i="12"/>
  <c r="D65" i="12"/>
  <c r="B27" i="13"/>
  <c r="B27" i="14" s="1"/>
  <c r="D27" i="13"/>
  <c r="D27" i="14" s="1"/>
  <c r="C27" i="13"/>
  <c r="C67" i="13" s="1"/>
  <c r="J27" i="13"/>
  <c r="J27" i="14" s="1"/>
  <c r="M27" i="13"/>
  <c r="L27" i="13"/>
  <c r="R27" i="13"/>
  <c r="S27" i="13"/>
  <c r="T27" i="13"/>
  <c r="T27" i="14" s="1"/>
  <c r="BC28" i="13"/>
  <c r="R28" i="13"/>
  <c r="R28" i="14" s="1"/>
  <c r="I28" i="13"/>
  <c r="I28" i="14" s="1"/>
  <c r="P30" i="13"/>
  <c r="Q40" i="13"/>
  <c r="N40" i="13"/>
  <c r="G40" i="13"/>
  <c r="T38" i="13"/>
  <c r="T38" i="14" s="1"/>
  <c r="M38" i="13"/>
  <c r="M38" i="14" s="1"/>
  <c r="J38" i="13"/>
  <c r="O37" i="13"/>
  <c r="N37" i="13"/>
  <c r="G37" i="13"/>
  <c r="R36" i="13"/>
  <c r="L36" i="13"/>
  <c r="L36" i="14" s="1"/>
  <c r="J36" i="13"/>
  <c r="M36" i="13"/>
  <c r="K36" i="13"/>
  <c r="B36" i="13"/>
  <c r="B36" i="14" s="1"/>
  <c r="Q35" i="13"/>
  <c r="Q35" i="14" s="1"/>
  <c r="O35" i="13"/>
  <c r="P35" i="13"/>
  <c r="P35" i="14" s="1"/>
  <c r="N35" i="13"/>
  <c r="T34" i="13"/>
  <c r="T34" i="14" s="1"/>
  <c r="S34" i="13"/>
  <c r="U34" i="13"/>
  <c r="R34" i="13"/>
  <c r="K34" i="13"/>
  <c r="E34" i="13"/>
  <c r="E34" i="14" s="1"/>
  <c r="S32" i="13"/>
  <c r="S32" i="14" s="1"/>
  <c r="R32" i="13"/>
  <c r="V112" i="13" s="1"/>
  <c r="J32" i="13"/>
  <c r="B32" i="13"/>
  <c r="B32" i="14" s="1"/>
  <c r="D32" i="13"/>
  <c r="D32" i="14" s="1"/>
  <c r="N31" i="13"/>
  <c r="N31" i="14" s="1"/>
  <c r="G31" i="13"/>
  <c r="U30" i="13"/>
  <c r="U30" i="14" s="1"/>
  <c r="M30" i="13"/>
  <c r="M30" i="14" s="1"/>
  <c r="C30" i="13"/>
  <c r="C30" i="14" s="1"/>
  <c r="J28" i="13"/>
  <c r="J28" i="14" s="1"/>
  <c r="K28" i="13"/>
  <c r="BB32" i="13"/>
  <c r="BC32" i="13"/>
  <c r="BF32" i="13"/>
  <c r="BF30" i="13"/>
  <c r="BC30" i="13"/>
  <c r="BC37" i="13"/>
  <c r="BC37" i="14" s="1"/>
  <c r="BD37" i="13"/>
  <c r="BB37" i="13"/>
  <c r="BB37" i="14" s="1"/>
  <c r="BE37" i="13"/>
  <c r="BF37" i="13"/>
  <c r="BF37" i="14" s="1"/>
  <c r="BB35" i="13"/>
  <c r="BD40" i="13"/>
  <c r="BD40" i="14" s="1"/>
  <c r="BB40" i="13"/>
  <c r="BB40" i="14" s="1"/>
  <c r="C19" i="12"/>
  <c r="C88" i="12"/>
  <c r="G85" i="12"/>
  <c r="P28" i="13"/>
  <c r="M28" i="13"/>
  <c r="M26" i="13" s="1"/>
  <c r="F30" i="13"/>
  <c r="F30" i="14" s="1"/>
  <c r="AU36" i="14"/>
  <c r="AW110" i="13"/>
  <c r="AJ38" i="14"/>
  <c r="V34" i="14"/>
  <c r="AB28" i="14"/>
  <c r="AH30" i="14"/>
  <c r="AJ35" i="14"/>
  <c r="AT35" i="14"/>
  <c r="AP36" i="14"/>
  <c r="AW36" i="14"/>
  <c r="AT37" i="14"/>
  <c r="AA118" i="13"/>
  <c r="AM38" i="14"/>
  <c r="AT40" i="14"/>
  <c r="V30" i="14"/>
  <c r="V35" i="14"/>
  <c r="AR34" i="14"/>
  <c r="Y36" i="14"/>
  <c r="L24" i="4"/>
  <c r="N25" i="4"/>
  <c r="H12" i="4"/>
  <c r="H26" i="4" s="1"/>
  <c r="L30" i="14"/>
  <c r="O52" i="12"/>
  <c r="AL27" i="14"/>
  <c r="L136" i="12"/>
  <c r="L138" i="12"/>
  <c r="L140" i="12"/>
  <c r="L142" i="12"/>
  <c r="L144" i="12"/>
  <c r="L146" i="12"/>
  <c r="L135" i="12"/>
  <c r="L139" i="12"/>
  <c r="L143" i="12"/>
  <c r="L145" i="12"/>
  <c r="P68" i="12"/>
  <c r="L134" i="12"/>
  <c r="N134" i="12"/>
  <c r="L137" i="12"/>
  <c r="N137" i="12"/>
  <c r="L141" i="12"/>
  <c r="N141" i="12"/>
  <c r="J137" i="12"/>
  <c r="H137" i="12"/>
  <c r="J134" i="12"/>
  <c r="H134" i="12"/>
  <c r="J141" i="12"/>
  <c r="H141" i="12"/>
  <c r="N136" i="12"/>
  <c r="N138" i="12"/>
  <c r="N140" i="12"/>
  <c r="N142" i="12"/>
  <c r="N144" i="12"/>
  <c r="N146" i="12"/>
  <c r="N135" i="12"/>
  <c r="N139" i="12"/>
  <c r="N143" i="12"/>
  <c r="N145" i="12"/>
  <c r="H136" i="12"/>
  <c r="H138" i="12"/>
  <c r="H140" i="12"/>
  <c r="H142" i="12"/>
  <c r="H144" i="12"/>
  <c r="H146" i="12"/>
  <c r="H135" i="12"/>
  <c r="H139" i="12"/>
  <c r="H143" i="12"/>
  <c r="H145" i="12"/>
  <c r="J136" i="12"/>
  <c r="J138" i="12"/>
  <c r="J140" i="12"/>
  <c r="J142" i="12"/>
  <c r="J144" i="12"/>
  <c r="J146" i="12"/>
  <c r="J135" i="12"/>
  <c r="J139" i="12"/>
  <c r="J143" i="12"/>
  <c r="J145" i="12"/>
  <c r="P72" i="12"/>
  <c r="P65" i="12"/>
  <c r="E85" i="12"/>
  <c r="G86" i="13"/>
  <c r="X89" i="13"/>
  <c r="V53" i="13"/>
  <c r="T49" i="13"/>
  <c r="P49" i="13"/>
  <c r="L49" i="13"/>
  <c r="H49" i="13"/>
  <c r="BG49" i="13"/>
  <c r="BE53" i="13"/>
  <c r="BG93" i="13"/>
  <c r="AQ19" i="13"/>
  <c r="AE19" i="13"/>
  <c r="AE21" i="13" s="1"/>
  <c r="V86" i="13"/>
  <c r="W93" i="13"/>
  <c r="W53" i="13"/>
  <c r="M53" i="13"/>
  <c r="I53" i="13"/>
  <c r="S49" i="13"/>
  <c r="I49" i="13"/>
  <c r="G49" i="13"/>
  <c r="Q46" i="13"/>
  <c r="H46" i="13"/>
  <c r="BG86" i="13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L20" i="18"/>
  <c r="N32" i="18"/>
  <c r="N33" i="18"/>
  <c r="L21" i="18"/>
  <c r="L26" i="18" s="1"/>
  <c r="L23" i="18"/>
  <c r="N35" i="18"/>
  <c r="L22" i="18"/>
  <c r="N34" i="18"/>
  <c r="O35" i="18"/>
  <c r="F27" i="21"/>
  <c r="L19" i="18"/>
  <c r="N37" i="19"/>
  <c r="O37" i="19"/>
  <c r="G29" i="21" s="1"/>
  <c r="N36" i="18"/>
  <c r="O36" i="18"/>
  <c r="F28" i="21" s="1"/>
  <c r="L24" i="18"/>
  <c r="O37" i="18"/>
  <c r="F29" i="21" s="1"/>
  <c r="N37" i="18"/>
  <c r="N38" i="19"/>
  <c r="O38" i="19"/>
  <c r="G30" i="21" s="1"/>
  <c r="N38" i="18"/>
  <c r="O38" i="18"/>
  <c r="F30" i="21" s="1"/>
  <c r="N19" i="14"/>
  <c r="N21" i="14" s="1"/>
  <c r="AA27" i="14"/>
  <c r="F104" i="7" l="1"/>
  <c r="C105" i="7"/>
  <c r="C3" i="7" s="1"/>
  <c r="F3" i="7" s="1"/>
  <c r="F33" i="23"/>
  <c r="O37" i="20"/>
  <c r="H29" i="21" s="1"/>
  <c r="M14" i="18"/>
  <c r="N14" i="18" s="1"/>
  <c r="M12" i="18"/>
  <c r="E8" i="23" s="1"/>
  <c r="M16" i="18"/>
  <c r="O16" i="18" s="1"/>
  <c r="F8" i="21" s="1"/>
  <c r="M17" i="18"/>
  <c r="E13" i="23" s="1"/>
  <c r="M18" i="18"/>
  <c r="AQ71" i="14"/>
  <c r="AN118" i="13"/>
  <c r="A25" i="4"/>
  <c r="C83" i="4" s="1"/>
  <c r="A13" i="4"/>
  <c r="A26" i="4" s="1"/>
  <c r="C84" i="4" s="1"/>
  <c r="F41" i="4"/>
  <c r="H4" i="4"/>
  <c r="G33" i="7"/>
  <c r="N33" i="7"/>
  <c r="N46" i="7"/>
  <c r="N50" i="7"/>
  <c r="B40" i="7"/>
  <c r="B51" i="7" s="1"/>
  <c r="B32" i="7"/>
  <c r="G32" i="7" s="1"/>
  <c r="H138" i="7"/>
  <c r="D139" i="7"/>
  <c r="H139" i="7"/>
  <c r="D143" i="7"/>
  <c r="H144" i="7"/>
  <c r="AD93" i="14"/>
  <c r="AD19" i="14"/>
  <c r="AE53" i="14"/>
  <c r="AZ89" i="14"/>
  <c r="BA49" i="14"/>
  <c r="AR89" i="14"/>
  <c r="AS49" i="14"/>
  <c r="AN89" i="14"/>
  <c r="AN19" i="14"/>
  <c r="AN21" i="14" s="1"/>
  <c r="AL89" i="14"/>
  <c r="AL19" i="14"/>
  <c r="AJ89" i="14"/>
  <c r="AK49" i="14"/>
  <c r="AC89" i="14"/>
  <c r="AC49" i="14"/>
  <c r="Q35" i="20"/>
  <c r="F31" i="23"/>
  <c r="L23" i="20"/>
  <c r="Q32" i="19"/>
  <c r="G28" i="23"/>
  <c r="G69" i="23" s="1"/>
  <c r="L20" i="19"/>
  <c r="K46" i="13"/>
  <c r="AG86" i="13"/>
  <c r="AG19" i="13"/>
  <c r="AG21" i="13" s="1"/>
  <c r="X19" i="13"/>
  <c r="F19" i="12"/>
  <c r="F58" i="12" s="1"/>
  <c r="AD75" i="13"/>
  <c r="Z78" i="13"/>
  <c r="AD116" i="13"/>
  <c r="AF108" i="13"/>
  <c r="AE75" i="13"/>
  <c r="W115" i="13"/>
  <c r="J30" i="13"/>
  <c r="Q28" i="13"/>
  <c r="Q68" i="13" s="1"/>
  <c r="E19" i="12"/>
  <c r="BD80" i="14"/>
  <c r="BC77" i="14"/>
  <c r="B30" i="13"/>
  <c r="K30" i="13"/>
  <c r="K30" i="14" s="1"/>
  <c r="S30" i="13"/>
  <c r="I31" i="13"/>
  <c r="I111" i="13" s="1"/>
  <c r="H31" i="13"/>
  <c r="H31" i="14" s="1"/>
  <c r="P31" i="13"/>
  <c r="P31" i="14" s="1"/>
  <c r="C32" i="13"/>
  <c r="C32" i="14" s="1"/>
  <c r="L32" i="13"/>
  <c r="L32" i="14" s="1"/>
  <c r="L72" i="14" s="1"/>
  <c r="T32" i="13"/>
  <c r="I37" i="13"/>
  <c r="I37" i="14" s="1"/>
  <c r="P37" i="13"/>
  <c r="P37" i="14" s="1"/>
  <c r="E38" i="13"/>
  <c r="E38" i="14" s="1"/>
  <c r="F78" i="14" s="1"/>
  <c r="L38" i="13"/>
  <c r="S38" i="13"/>
  <c r="W118" i="13" s="1"/>
  <c r="O40" i="13"/>
  <c r="O40" i="14" s="1"/>
  <c r="BD28" i="13"/>
  <c r="BD28" i="14" s="1"/>
  <c r="BD68" i="14" s="1"/>
  <c r="N27" i="13"/>
  <c r="N27" i="14" s="1"/>
  <c r="BD36" i="13"/>
  <c r="BE76" i="13" s="1"/>
  <c r="BF36" i="13"/>
  <c r="BE31" i="13"/>
  <c r="BE31" i="14" s="1"/>
  <c r="I34" i="13"/>
  <c r="I34" i="14" s="1"/>
  <c r="Q34" i="13"/>
  <c r="Q34" i="14" s="1"/>
  <c r="Q74" i="14" s="1"/>
  <c r="C35" i="13"/>
  <c r="C35" i="14" s="1"/>
  <c r="J35" i="13"/>
  <c r="J35" i="14" s="1"/>
  <c r="R35" i="13"/>
  <c r="R35" i="14" s="1"/>
  <c r="G36" i="13"/>
  <c r="G36" i="14" s="1"/>
  <c r="Q36" i="13"/>
  <c r="Q36" i="14" s="1"/>
  <c r="AT80" i="13"/>
  <c r="V117" i="13"/>
  <c r="Z115" i="13"/>
  <c r="AZ78" i="13"/>
  <c r="V108" i="13"/>
  <c r="X74" i="13"/>
  <c r="F52" i="12"/>
  <c r="AV21" i="14"/>
  <c r="B141" i="7"/>
  <c r="J48" i="7"/>
  <c r="F34" i="7"/>
  <c r="L4" i="4"/>
  <c r="N41" i="4" s="1"/>
  <c r="M20" i="4"/>
  <c r="K18" i="4"/>
  <c r="I22" i="4"/>
  <c r="L46" i="4"/>
  <c r="AA19" i="14"/>
  <c r="AA59" i="14" s="1"/>
  <c r="H18" i="4"/>
  <c r="C18" i="4"/>
  <c r="D76" i="4" s="1"/>
  <c r="I4" i="4"/>
  <c r="AQ46" i="13"/>
  <c r="BB49" i="14"/>
  <c r="AT49" i="14"/>
  <c r="AL49" i="14"/>
  <c r="AD49" i="14"/>
  <c r="BG49" i="14"/>
  <c r="AO49" i="14"/>
  <c r="AH19" i="14"/>
  <c r="C17" i="4"/>
  <c r="D75" i="4" s="1"/>
  <c r="G15" i="7"/>
  <c r="J28" i="7"/>
  <c r="H28" i="7"/>
  <c r="F30" i="7"/>
  <c r="L33" i="7"/>
  <c r="F33" i="7"/>
  <c r="N36" i="7"/>
  <c r="G36" i="7"/>
  <c r="K37" i="7"/>
  <c r="E37" i="7"/>
  <c r="K50" i="7"/>
  <c r="I48" i="7"/>
  <c r="K46" i="7"/>
  <c r="K42" i="7"/>
  <c r="B144" i="7"/>
  <c r="D142" i="7"/>
  <c r="G141" i="7"/>
  <c r="F141" i="7"/>
  <c r="G151" i="12"/>
  <c r="G68" i="12"/>
  <c r="BF89" i="13"/>
  <c r="AA19" i="13"/>
  <c r="AA21" i="13" s="1"/>
  <c r="BH93" i="14"/>
  <c r="BH19" i="14"/>
  <c r="BH21" i="14" s="1"/>
  <c r="BF19" i="14"/>
  <c r="BF21" i="14" s="1"/>
  <c r="BF101" i="14" s="1"/>
  <c r="BD93" i="14"/>
  <c r="BD19" i="14"/>
  <c r="BD21" i="14" s="1"/>
  <c r="BH101" i="14" s="1"/>
  <c r="BA93" i="14"/>
  <c r="AW19" i="14"/>
  <c r="AW53" i="14"/>
  <c r="AI93" i="14"/>
  <c r="AI53" i="14"/>
  <c r="AB89" i="14"/>
  <c r="AB19" i="14"/>
  <c r="BE86" i="14"/>
  <c r="BE46" i="14"/>
  <c r="AW86" i="14"/>
  <c r="AW46" i="14"/>
  <c r="Q33" i="19"/>
  <c r="G29" i="23"/>
  <c r="G70" i="23" s="1"/>
  <c r="L21" i="19"/>
  <c r="F27" i="23"/>
  <c r="L19" i="20"/>
  <c r="L26" i="20" s="1"/>
  <c r="B19" i="12"/>
  <c r="C78" i="12" s="1"/>
  <c r="Q49" i="14"/>
  <c r="J49" i="14"/>
  <c r="V49" i="14"/>
  <c r="Z19" i="14"/>
  <c r="Q36" i="20"/>
  <c r="F32" i="23"/>
  <c r="L24" i="20"/>
  <c r="N36" i="20"/>
  <c r="B25" i="23"/>
  <c r="V93" i="14"/>
  <c r="V19" i="14"/>
  <c r="V21" i="14" s="1"/>
  <c r="W61" i="14" s="1"/>
  <c r="N93" i="14"/>
  <c r="K53" i="14"/>
  <c r="L53" i="14"/>
  <c r="U89" i="14"/>
  <c r="R49" i="14"/>
  <c r="Z86" i="14"/>
  <c r="Z46" i="14"/>
  <c r="W86" i="14"/>
  <c r="W46" i="14"/>
  <c r="R86" i="14"/>
  <c r="R46" i="14"/>
  <c r="O86" i="14"/>
  <c r="O46" i="14"/>
  <c r="J86" i="14"/>
  <c r="J46" i="14"/>
  <c r="H86" i="14"/>
  <c r="G86" i="14"/>
  <c r="G46" i="14"/>
  <c r="E46" i="14"/>
  <c r="F46" i="14"/>
  <c r="Q33" i="20"/>
  <c r="F29" i="23"/>
  <c r="F70" i="23" s="1"/>
  <c r="Q34" i="20"/>
  <c r="F30" i="23"/>
  <c r="F71" i="23" s="1"/>
  <c r="L22" i="20"/>
  <c r="F75" i="23"/>
  <c r="J93" i="14"/>
  <c r="J19" i="14"/>
  <c r="N89" i="14"/>
  <c r="N49" i="14"/>
  <c r="O49" i="14"/>
  <c r="H19" i="14"/>
  <c r="H49" i="14"/>
  <c r="V86" i="14"/>
  <c r="V46" i="14"/>
  <c r="S86" i="14"/>
  <c r="S46" i="14"/>
  <c r="N86" i="14"/>
  <c r="N46" i="14"/>
  <c r="K86" i="14"/>
  <c r="K46" i="14"/>
  <c r="E73" i="23"/>
  <c r="E75" i="23"/>
  <c r="E37" i="17"/>
  <c r="K37" i="17" s="1"/>
  <c r="M37" i="17" s="1"/>
  <c r="D33" i="23" s="1"/>
  <c r="B33" i="23"/>
  <c r="E74" i="23" s="1"/>
  <c r="E35" i="17"/>
  <c r="K35" i="17" s="1"/>
  <c r="M35" i="17" s="1"/>
  <c r="D31" i="23" s="1"/>
  <c r="B31" i="23"/>
  <c r="E72" i="23" s="1"/>
  <c r="E31" i="17"/>
  <c r="K31" i="17" s="1"/>
  <c r="M31" i="17" s="1"/>
  <c r="D27" i="23" s="1"/>
  <c r="B27" i="23"/>
  <c r="J37" i="7"/>
  <c r="G137" i="7"/>
  <c r="G142" i="7"/>
  <c r="G138" i="7"/>
  <c r="E138" i="7"/>
  <c r="L28" i="7"/>
  <c r="H19" i="12"/>
  <c r="K19" i="12"/>
  <c r="K21" i="12" s="1"/>
  <c r="AH111" i="14"/>
  <c r="AI89" i="13"/>
  <c r="AB49" i="13"/>
  <c r="AY46" i="13"/>
  <c r="Z46" i="13"/>
  <c r="BC93" i="14"/>
  <c r="AH86" i="14"/>
  <c r="Q34" i="19"/>
  <c r="G30" i="23"/>
  <c r="G71" i="23" s="1"/>
  <c r="D151" i="12"/>
  <c r="E148" i="12"/>
  <c r="T108" i="13"/>
  <c r="E92" i="12"/>
  <c r="M93" i="13"/>
  <c r="T86" i="13"/>
  <c r="D46" i="13"/>
  <c r="I86" i="14"/>
  <c r="S20" i="19"/>
  <c r="G31" i="23"/>
  <c r="G73" i="23"/>
  <c r="C30" i="21"/>
  <c r="B34" i="23"/>
  <c r="G75" i="23" s="1"/>
  <c r="E36" i="17"/>
  <c r="K36" i="17" s="1"/>
  <c r="M36" i="17" s="1"/>
  <c r="D32" i="23" s="1"/>
  <c r="D73" i="23" s="1"/>
  <c r="B32" i="23"/>
  <c r="C36" i="21"/>
  <c r="B36" i="23"/>
  <c r="B37" i="23"/>
  <c r="C37" i="21"/>
  <c r="F150" i="26"/>
  <c r="J150" i="26"/>
  <c r="H234" i="26"/>
  <c r="BQ38" i="14"/>
  <c r="BQ35" i="14"/>
  <c r="BQ34" i="14"/>
  <c r="R95" i="12"/>
  <c r="R55" i="12"/>
  <c r="BQ36" i="13" s="1"/>
  <c r="R99" i="12"/>
  <c r="R59" i="12"/>
  <c r="BQ40" i="13" s="1"/>
  <c r="S45" i="12"/>
  <c r="T45" i="12" s="1"/>
  <c r="U45" i="12" s="1"/>
  <c r="BQ27" i="14"/>
  <c r="BQ31" i="14"/>
  <c r="BQ37" i="14"/>
  <c r="R87" i="12"/>
  <c r="R47" i="12"/>
  <c r="BQ28" i="13" s="1"/>
  <c r="R49" i="12"/>
  <c r="BQ30" i="13" s="1"/>
  <c r="R29" i="12"/>
  <c r="R89" i="12"/>
  <c r="R91" i="12"/>
  <c r="R51" i="12"/>
  <c r="BQ32" i="13" s="1"/>
  <c r="K24" i="4"/>
  <c r="M24" i="4"/>
  <c r="K44" i="4"/>
  <c r="K49" i="4" s="1"/>
  <c r="M25" i="4"/>
  <c r="K23" i="4"/>
  <c r="J21" i="4"/>
  <c r="I24" i="4"/>
  <c r="J18" i="4"/>
  <c r="M23" i="4"/>
  <c r="H25" i="4"/>
  <c r="N23" i="4"/>
  <c r="J23" i="4"/>
  <c r="N19" i="4"/>
  <c r="J20" i="4"/>
  <c r="H21" i="4"/>
  <c r="E8" i="17"/>
  <c r="H8" i="17" s="1"/>
  <c r="C26" i="21"/>
  <c r="K26" i="6"/>
  <c r="BQ61" i="13"/>
  <c r="R52" i="12"/>
  <c r="R92" i="12"/>
  <c r="R85" i="12"/>
  <c r="R45" i="12"/>
  <c r="R39" i="12"/>
  <c r="R78" i="12"/>
  <c r="AT112" i="13"/>
  <c r="L112" i="13"/>
  <c r="T26" i="13"/>
  <c r="V37" i="14"/>
  <c r="V117" i="14" s="1"/>
  <c r="AL110" i="13"/>
  <c r="AN117" i="14"/>
  <c r="AN72" i="13"/>
  <c r="AA76" i="13"/>
  <c r="Q70" i="13"/>
  <c r="AH110" i="13"/>
  <c r="AN115" i="13"/>
  <c r="AH116" i="13"/>
  <c r="AK77" i="14"/>
  <c r="AQ80" i="13"/>
  <c r="V115" i="13"/>
  <c r="AH36" i="14"/>
  <c r="AH116" i="14" s="1"/>
  <c r="AD30" i="14"/>
  <c r="AD70" i="14" s="1"/>
  <c r="AP74" i="13"/>
  <c r="AU116" i="14"/>
  <c r="R76" i="13"/>
  <c r="BB116" i="13"/>
  <c r="AN74" i="13"/>
  <c r="AU76" i="13"/>
  <c r="V75" i="13"/>
  <c r="AR74" i="13"/>
  <c r="AJ77" i="13"/>
  <c r="AD76" i="13"/>
  <c r="K29" i="6"/>
  <c r="B17" i="23"/>
  <c r="K34" i="6"/>
  <c r="M34" i="6" s="1"/>
  <c r="C30" i="23" s="1"/>
  <c r="C71" i="23" s="1"/>
  <c r="K21" i="6"/>
  <c r="B21" i="23"/>
  <c r="B18" i="23"/>
  <c r="B9" i="23"/>
  <c r="K13" i="6"/>
  <c r="K10" i="6"/>
  <c r="K9" i="6"/>
  <c r="K25" i="6"/>
  <c r="B5" i="23"/>
  <c r="K37" i="6"/>
  <c r="M37" i="6" s="1"/>
  <c r="BM53" i="14"/>
  <c r="BP93" i="14"/>
  <c r="BI19" i="14"/>
  <c r="BI21" i="14" s="1"/>
  <c r="BH53" i="14"/>
  <c r="BG53" i="14"/>
  <c r="BJ19" i="14"/>
  <c r="BN99" i="14" s="1"/>
  <c r="BK19" i="14"/>
  <c r="BD53" i="14"/>
  <c r="BF49" i="14"/>
  <c r="BE49" i="14"/>
  <c r="BM49" i="14"/>
  <c r="BP89" i="14"/>
  <c r="BB46" i="14"/>
  <c r="BH99" i="14"/>
  <c r="BF46" i="14"/>
  <c r="BL86" i="14"/>
  <c r="BP61" i="14"/>
  <c r="BB19" i="14"/>
  <c r="BB21" i="14" s="1"/>
  <c r="BM46" i="14"/>
  <c r="BM53" i="13"/>
  <c r="BP93" i="13"/>
  <c r="BD53" i="13"/>
  <c r="BD46" i="13"/>
  <c r="BE86" i="13"/>
  <c r="BA46" i="13"/>
  <c r="AX46" i="13"/>
  <c r="BP61" i="13"/>
  <c r="AM80" i="13"/>
  <c r="AB80" i="13"/>
  <c r="T120" i="13"/>
  <c r="BF40" i="13"/>
  <c r="L40" i="13"/>
  <c r="L40" i="14" s="1"/>
  <c r="M80" i="14" s="1"/>
  <c r="AO40" i="13"/>
  <c r="AO80" i="13" s="1"/>
  <c r="U120" i="13"/>
  <c r="BC40" i="13"/>
  <c r="BC40" i="14" s="1"/>
  <c r="BC80" i="14" s="1"/>
  <c r="F40" i="13"/>
  <c r="F40" i="14" s="1"/>
  <c r="F80" i="14" s="1"/>
  <c r="AC80" i="13"/>
  <c r="AF120" i="13"/>
  <c r="AK38" i="14"/>
  <c r="AK78" i="13"/>
  <c r="AL78" i="13"/>
  <c r="AE77" i="13"/>
  <c r="AE37" i="14"/>
  <c r="V74" i="13"/>
  <c r="I35" i="13"/>
  <c r="I35" i="14" s="1"/>
  <c r="M115" i="14" s="1"/>
  <c r="U36" i="13"/>
  <c r="U76" i="13" s="1"/>
  <c r="BF34" i="13"/>
  <c r="BF34" i="14" s="1"/>
  <c r="BF38" i="13"/>
  <c r="BF38" i="14" s="1"/>
  <c r="BF78" i="14" s="1"/>
  <c r="AV34" i="13"/>
  <c r="AV34" i="14" s="1"/>
  <c r="AV114" i="14" s="1"/>
  <c r="AT75" i="14"/>
  <c r="O114" i="13"/>
  <c r="AF75" i="13"/>
  <c r="AQ116" i="13"/>
  <c r="M75" i="13"/>
  <c r="F92" i="12"/>
  <c r="J34" i="13"/>
  <c r="J114" i="13" s="1"/>
  <c r="G35" i="13"/>
  <c r="G115" i="13" s="1"/>
  <c r="S36" i="13"/>
  <c r="S76" i="13" s="1"/>
  <c r="F37" i="13"/>
  <c r="J117" i="13" s="1"/>
  <c r="B38" i="13"/>
  <c r="B38" i="14" s="1"/>
  <c r="F118" i="14" s="1"/>
  <c r="U38" i="13"/>
  <c r="U38" i="14" s="1"/>
  <c r="Y118" i="14" s="1"/>
  <c r="BE34" i="13"/>
  <c r="BE74" i="13" s="1"/>
  <c r="BD38" i="13"/>
  <c r="BD78" i="13" s="1"/>
  <c r="N34" i="13"/>
  <c r="K35" i="13"/>
  <c r="L75" i="13" s="1"/>
  <c r="F36" i="13"/>
  <c r="F36" i="14" s="1"/>
  <c r="F116" i="14" s="1"/>
  <c r="T116" i="13"/>
  <c r="S37" i="13"/>
  <c r="W117" i="13" s="1"/>
  <c r="P38" i="13"/>
  <c r="P118" i="13" s="1"/>
  <c r="AF34" i="13"/>
  <c r="AF34" i="14" s="1"/>
  <c r="AB36" i="13"/>
  <c r="AR36" i="13"/>
  <c r="AV116" i="13" s="1"/>
  <c r="AG37" i="13"/>
  <c r="AG37" i="14" s="1"/>
  <c r="AW37" i="13"/>
  <c r="X37" i="13"/>
  <c r="X37" i="14" s="1"/>
  <c r="X117" i="14" s="1"/>
  <c r="AI34" i="13"/>
  <c r="AI34" i="14" s="1"/>
  <c r="AM114" i="14" s="1"/>
  <c r="AY34" i="13"/>
  <c r="AY34" i="14" s="1"/>
  <c r="AY74" i="14" s="1"/>
  <c r="AM35" i="13"/>
  <c r="AM35" i="14" s="1"/>
  <c r="AH38" i="13"/>
  <c r="AH38" i="14" s="1"/>
  <c r="AL118" i="14" s="1"/>
  <c r="AX38" i="13"/>
  <c r="AX38" i="14" s="1"/>
  <c r="BB118" i="14" s="1"/>
  <c r="AN35" i="14"/>
  <c r="AN115" i="14" s="1"/>
  <c r="R36" i="14"/>
  <c r="R76" i="14" s="1"/>
  <c r="M34" i="13"/>
  <c r="M34" i="14" s="1"/>
  <c r="M114" i="14" s="1"/>
  <c r="BC38" i="13"/>
  <c r="BC38" i="14" s="1"/>
  <c r="BC78" i="14" s="1"/>
  <c r="T37" i="13"/>
  <c r="T37" i="14" s="1"/>
  <c r="N38" i="13"/>
  <c r="N33" i="13" s="1"/>
  <c r="AI37" i="14"/>
  <c r="AJ77" i="14" s="1"/>
  <c r="N116" i="13"/>
  <c r="C36" i="13"/>
  <c r="C36" i="14" s="1"/>
  <c r="C76" i="14" s="1"/>
  <c r="C38" i="13"/>
  <c r="BB34" i="13"/>
  <c r="BB33" i="13" s="1"/>
  <c r="I36" i="13"/>
  <c r="I36" i="14" s="1"/>
  <c r="AZ35" i="13"/>
  <c r="BD115" i="13" s="1"/>
  <c r="AR118" i="13"/>
  <c r="BA34" i="13"/>
  <c r="BA74" i="13" s="1"/>
  <c r="BA38" i="13"/>
  <c r="AJ72" i="13"/>
  <c r="AI32" i="14"/>
  <c r="AI29" i="14" s="1"/>
  <c r="AB71" i="13"/>
  <c r="N30" i="13"/>
  <c r="F48" i="12"/>
  <c r="BB31" i="13"/>
  <c r="BF111" i="13" s="1"/>
  <c r="BD31" i="13"/>
  <c r="BD111" i="13" s="1"/>
  <c r="J31" i="13"/>
  <c r="J31" i="14" s="1"/>
  <c r="I32" i="13"/>
  <c r="I32" i="14" s="1"/>
  <c r="AX32" i="13"/>
  <c r="AX32" i="14" s="1"/>
  <c r="AA30" i="13"/>
  <c r="AA30" i="14" s="1"/>
  <c r="AA110" i="14" s="1"/>
  <c r="AE31" i="13"/>
  <c r="AW31" i="13"/>
  <c r="AW71" i="13" s="1"/>
  <c r="F39" i="12"/>
  <c r="F135" i="12" s="1"/>
  <c r="AJ112" i="13"/>
  <c r="AY111" i="13"/>
  <c r="AI71" i="13"/>
  <c r="R30" i="13"/>
  <c r="V110" i="13" s="1"/>
  <c r="BD32" i="13"/>
  <c r="BD32" i="14" s="1"/>
  <c r="BD72" i="14" s="1"/>
  <c r="O31" i="13"/>
  <c r="K32" i="13"/>
  <c r="K32" i="14" s="1"/>
  <c r="BC31" i="13"/>
  <c r="L31" i="13"/>
  <c r="L31" i="14" s="1"/>
  <c r="AF30" i="13"/>
  <c r="AH32" i="13"/>
  <c r="AH32" i="14" s="1"/>
  <c r="AH29" i="14" s="1"/>
  <c r="AL32" i="13"/>
  <c r="AP112" i="13" s="1"/>
  <c r="AY32" i="13"/>
  <c r="AY32" i="14" s="1"/>
  <c r="X30" i="13"/>
  <c r="Z30" i="13"/>
  <c r="Z70" i="13" s="1"/>
  <c r="AP30" i="13"/>
  <c r="AP110" i="13" s="1"/>
  <c r="AU30" i="13"/>
  <c r="AU70" i="13" s="1"/>
  <c r="AG31" i="13"/>
  <c r="AG31" i="14" s="1"/>
  <c r="AK31" i="13"/>
  <c r="AK71" i="13" s="1"/>
  <c r="AT31" i="13"/>
  <c r="AT111" i="13" s="1"/>
  <c r="AX31" i="13"/>
  <c r="AY71" i="13" s="1"/>
  <c r="AX70" i="13"/>
  <c r="F151" i="12"/>
  <c r="AE29" i="13"/>
  <c r="AS70" i="13"/>
  <c r="AN112" i="13"/>
  <c r="AD29" i="13"/>
  <c r="AK32" i="13"/>
  <c r="AK72" i="13" s="1"/>
  <c r="AQ30" i="13"/>
  <c r="AQ30" i="14" s="1"/>
  <c r="AF71" i="13"/>
  <c r="AM110" i="13"/>
  <c r="AZ32" i="13"/>
  <c r="W72" i="13"/>
  <c r="AZ31" i="13"/>
  <c r="AZ31" i="14" s="1"/>
  <c r="E39" i="12"/>
  <c r="F41" i="12"/>
  <c r="F146" i="12"/>
  <c r="F144" i="12"/>
  <c r="F142" i="12"/>
  <c r="F138" i="12"/>
  <c r="F145" i="12"/>
  <c r="AA107" i="13"/>
  <c r="W26" i="13"/>
  <c r="B141" i="12"/>
  <c r="T28" i="14"/>
  <c r="T26" i="14" s="1"/>
  <c r="Q27" i="13"/>
  <c r="Q27" i="14" s="1"/>
  <c r="V27" i="13"/>
  <c r="V26" i="13" s="1"/>
  <c r="AH28" i="13"/>
  <c r="AI68" i="13" s="1"/>
  <c r="AF27" i="13"/>
  <c r="AF27" i="14" s="1"/>
  <c r="AG67" i="14" s="1"/>
  <c r="B139" i="12"/>
  <c r="R68" i="13"/>
  <c r="S28" i="13"/>
  <c r="S26" i="13" s="1"/>
  <c r="BE28" i="13"/>
  <c r="BE108" i="13" s="1"/>
  <c r="AN28" i="13"/>
  <c r="X27" i="13"/>
  <c r="X26" i="13" s="1"/>
  <c r="X106" i="13" s="1"/>
  <c r="AJ28" i="13"/>
  <c r="AJ28" i="14" s="1"/>
  <c r="AK68" i="14" s="1"/>
  <c r="AZ28" i="13"/>
  <c r="BA68" i="13" s="1"/>
  <c r="Y28" i="13"/>
  <c r="BA27" i="13"/>
  <c r="BA67" i="13" s="1"/>
  <c r="B137" i="12"/>
  <c r="AL68" i="13"/>
  <c r="AX28" i="13"/>
  <c r="AX28" i="14" s="1"/>
  <c r="AW27" i="13"/>
  <c r="F148" i="12"/>
  <c r="O27" i="13"/>
  <c r="S107" i="13" s="1"/>
  <c r="B142" i="12"/>
  <c r="H28" i="13"/>
  <c r="U28" i="13"/>
  <c r="BB28" i="13"/>
  <c r="BF28" i="13"/>
  <c r="BF28" i="14" s="1"/>
  <c r="AY28" i="13"/>
  <c r="AY28" i="14" s="1"/>
  <c r="AT27" i="13"/>
  <c r="AT27" i="14" s="1"/>
  <c r="AU27" i="13"/>
  <c r="AH27" i="13"/>
  <c r="AH27" i="14" s="1"/>
  <c r="AH107" i="14" s="1"/>
  <c r="B143" i="12"/>
  <c r="B136" i="12"/>
  <c r="D34" i="13"/>
  <c r="D34" i="14" s="1"/>
  <c r="F32" i="13"/>
  <c r="F32" i="14" s="1"/>
  <c r="F112" i="14" s="1"/>
  <c r="B40" i="13"/>
  <c r="B40" i="14" s="1"/>
  <c r="B135" i="12"/>
  <c r="B140" i="12"/>
  <c r="C85" i="12"/>
  <c r="D30" i="13"/>
  <c r="D30" i="14" s="1"/>
  <c r="E70" i="14" s="1"/>
  <c r="B34" i="13"/>
  <c r="B34" i="14" s="1"/>
  <c r="C74" i="14" s="1"/>
  <c r="H40" i="13"/>
  <c r="H27" i="13"/>
  <c r="H27" i="14" s="1"/>
  <c r="H107" i="14" s="1"/>
  <c r="B28" i="13"/>
  <c r="G28" i="13"/>
  <c r="G28" i="14" s="1"/>
  <c r="G68" i="14" s="1"/>
  <c r="G32" i="13"/>
  <c r="G32" i="14" s="1"/>
  <c r="H34" i="13"/>
  <c r="L114" i="13" s="1"/>
  <c r="E35" i="13"/>
  <c r="I38" i="13"/>
  <c r="M118" i="13" s="1"/>
  <c r="D40" i="13"/>
  <c r="D40" i="14" s="1"/>
  <c r="C39" i="12"/>
  <c r="C134" i="12" s="1"/>
  <c r="B144" i="12"/>
  <c r="H38" i="13"/>
  <c r="H38" i="14" s="1"/>
  <c r="H78" i="14" s="1"/>
  <c r="B134" i="12"/>
  <c r="B145" i="12"/>
  <c r="B146" i="12"/>
  <c r="B138" i="12"/>
  <c r="F27" i="13"/>
  <c r="J107" i="13" s="1"/>
  <c r="C148" i="12"/>
  <c r="K107" i="13"/>
  <c r="G107" i="13"/>
  <c r="G27" i="14"/>
  <c r="K107" i="14" s="1"/>
  <c r="B148" i="12"/>
  <c r="E77" i="13"/>
  <c r="C27" i="14"/>
  <c r="C26" i="14" s="1"/>
  <c r="H35" i="13"/>
  <c r="H35" i="14" s="1"/>
  <c r="E36" i="13"/>
  <c r="H30" i="13"/>
  <c r="L110" i="13" s="1"/>
  <c r="G26" i="13"/>
  <c r="G106" i="13" s="1"/>
  <c r="D31" i="13"/>
  <c r="E71" i="13" s="1"/>
  <c r="M117" i="13"/>
  <c r="G78" i="13"/>
  <c r="D28" i="13"/>
  <c r="D26" i="13" s="1"/>
  <c r="D66" i="13" s="1"/>
  <c r="I27" i="13"/>
  <c r="I26" i="13" s="1"/>
  <c r="E28" i="13"/>
  <c r="E26" i="13" s="1"/>
  <c r="P19" i="12"/>
  <c r="P21" i="12" s="1"/>
  <c r="P60" i="12" s="1"/>
  <c r="BJ59" i="14"/>
  <c r="E12" i="23"/>
  <c r="L118" i="7"/>
  <c r="L117" i="7"/>
  <c r="L116" i="7"/>
  <c r="O86" i="13"/>
  <c r="S86" i="13"/>
  <c r="P46" i="13"/>
  <c r="AC89" i="13"/>
  <c r="Y49" i="13"/>
  <c r="Z49" i="13"/>
  <c r="BC27" i="13"/>
  <c r="BC27" i="14" s="1"/>
  <c r="BC67" i="14" s="1"/>
  <c r="BB27" i="13"/>
  <c r="BB27" i="14" s="1"/>
  <c r="BD27" i="13"/>
  <c r="BE27" i="13"/>
  <c r="BF27" i="13"/>
  <c r="BF107" i="13" s="1"/>
  <c r="BB30" i="13"/>
  <c r="BC70" i="13" s="1"/>
  <c r="BD30" i="13"/>
  <c r="BD29" i="13" s="1"/>
  <c r="BE30" i="13"/>
  <c r="BE30" i="14" s="1"/>
  <c r="BE35" i="13"/>
  <c r="BE35" i="14" s="1"/>
  <c r="BD35" i="13"/>
  <c r="BF35" i="13"/>
  <c r="BF35" i="14" s="1"/>
  <c r="BF75" i="14" s="1"/>
  <c r="BC35" i="13"/>
  <c r="BC33" i="13" s="1"/>
  <c r="U93" i="14"/>
  <c r="U19" i="14"/>
  <c r="V53" i="14"/>
  <c r="U53" i="14"/>
  <c r="M93" i="14"/>
  <c r="M19" i="14"/>
  <c r="N53" i="14"/>
  <c r="M53" i="14"/>
  <c r="W115" i="14"/>
  <c r="W30" i="14"/>
  <c r="AB120" i="13"/>
  <c r="X40" i="14"/>
  <c r="AB120" i="14" s="1"/>
  <c r="D205" i="26"/>
  <c r="H205" i="26"/>
  <c r="C183" i="26"/>
  <c r="G183" i="26"/>
  <c r="K183" i="26"/>
  <c r="C205" i="26"/>
  <c r="G205" i="26"/>
  <c r="K205" i="26"/>
  <c r="F183" i="26"/>
  <c r="J183" i="26"/>
  <c r="F205" i="26"/>
  <c r="J205" i="26"/>
  <c r="E183" i="26"/>
  <c r="I183" i="26"/>
  <c r="E205" i="26"/>
  <c r="I205" i="26"/>
  <c r="D183" i="26"/>
  <c r="H183" i="26"/>
  <c r="N17" i="18"/>
  <c r="M19" i="18"/>
  <c r="M21" i="18"/>
  <c r="M23" i="18"/>
  <c r="M29" i="18"/>
  <c r="M25" i="18"/>
  <c r="M11" i="18"/>
  <c r="M10" i="18"/>
  <c r="M20" i="18"/>
  <c r="M27" i="18"/>
  <c r="M7" i="18"/>
  <c r="M30" i="18"/>
  <c r="M13" i="18"/>
  <c r="M22" i="18"/>
  <c r="M15" i="18"/>
  <c r="M9" i="18"/>
  <c r="M24" i="18"/>
  <c r="M28" i="18"/>
  <c r="M8" i="18"/>
  <c r="L70" i="13"/>
  <c r="F114" i="13"/>
  <c r="H117" i="13"/>
  <c r="H37" i="14"/>
  <c r="L117" i="14" s="1"/>
  <c r="S28" i="14"/>
  <c r="S68" i="14" s="1"/>
  <c r="W108" i="13"/>
  <c r="N78" i="13"/>
  <c r="Z28" i="14"/>
  <c r="AD108" i="14" s="1"/>
  <c r="Z68" i="13"/>
  <c r="Z112" i="13"/>
  <c r="Z32" i="14"/>
  <c r="Z112" i="14" s="1"/>
  <c r="AV31" i="14"/>
  <c r="AV111" i="14" s="1"/>
  <c r="AV71" i="13"/>
  <c r="AZ111" i="13"/>
  <c r="AJ34" i="14"/>
  <c r="AB35" i="14"/>
  <c r="AC75" i="14" s="1"/>
  <c r="AC75" i="13"/>
  <c r="AO35" i="14"/>
  <c r="AS115" i="14" s="1"/>
  <c r="AO115" i="13"/>
  <c r="AR115" i="13"/>
  <c r="AS75" i="13"/>
  <c r="L22" i="4"/>
  <c r="L23" i="4"/>
  <c r="N46" i="4"/>
  <c r="M44" i="4"/>
  <c r="C34" i="4"/>
  <c r="C136" i="7"/>
  <c r="F136" i="7" s="1"/>
  <c r="F122" i="7"/>
  <c r="N7" i="7"/>
  <c r="G134" i="7"/>
  <c r="J9" i="7"/>
  <c r="J10" i="7" s="1"/>
  <c r="F134" i="7"/>
  <c r="N25" i="7"/>
  <c r="N23" i="7"/>
  <c r="N21" i="7"/>
  <c r="N19" i="7"/>
  <c r="N17" i="7"/>
  <c r="J12" i="7"/>
  <c r="N6" i="7"/>
  <c r="G9" i="7"/>
  <c r="B12" i="7"/>
  <c r="G12" i="7" s="1"/>
  <c r="N18" i="7"/>
  <c r="N22" i="7"/>
  <c r="N34" i="7"/>
  <c r="H134" i="7"/>
  <c r="N37" i="7"/>
  <c r="N35" i="7"/>
  <c r="N9" i="7"/>
  <c r="N8" i="7"/>
  <c r="N16" i="7"/>
  <c r="N20" i="7"/>
  <c r="N24" i="7"/>
  <c r="E134" i="7"/>
  <c r="B120" i="7"/>
  <c r="G120" i="7" s="1"/>
  <c r="D134" i="7"/>
  <c r="N5" i="7"/>
  <c r="N27" i="7"/>
  <c r="BO89" i="13"/>
  <c r="BK19" i="13"/>
  <c r="BK46" i="14"/>
  <c r="BO86" i="14"/>
  <c r="M75" i="14"/>
  <c r="AD112" i="13"/>
  <c r="I104" i="7"/>
  <c r="B104" i="7" s="1"/>
  <c r="BO99" i="14"/>
  <c r="BK21" i="14"/>
  <c r="R19" i="14"/>
  <c r="S49" i="14"/>
  <c r="R89" i="14"/>
  <c r="V89" i="14"/>
  <c r="F208" i="26"/>
  <c r="J208" i="26"/>
  <c r="E186" i="26"/>
  <c r="I186" i="26"/>
  <c r="I189" i="26" s="1"/>
  <c r="E208" i="26"/>
  <c r="I208" i="26"/>
  <c r="I211" i="26" s="1"/>
  <c r="D186" i="26"/>
  <c r="H186" i="26"/>
  <c r="H189" i="26" s="1"/>
  <c r="D208" i="26"/>
  <c r="H208" i="26"/>
  <c r="H211" i="26" s="1"/>
  <c r="C186" i="26"/>
  <c r="G186" i="26"/>
  <c r="K186" i="26"/>
  <c r="C208" i="26"/>
  <c r="G208" i="26"/>
  <c r="K208" i="26"/>
  <c r="F186" i="26"/>
  <c r="J186" i="26"/>
  <c r="Z9" i="26"/>
  <c r="F45" i="26"/>
  <c r="P45" i="26" s="1"/>
  <c r="J45" i="26"/>
  <c r="T45" i="26" s="1"/>
  <c r="E45" i="26"/>
  <c r="O45" i="26" s="1"/>
  <c r="I45" i="26"/>
  <c r="S45" i="26" s="1"/>
  <c r="D45" i="26"/>
  <c r="N45" i="26" s="1"/>
  <c r="H45" i="26"/>
  <c r="R45" i="26" s="1"/>
  <c r="C45" i="26"/>
  <c r="M45" i="26" s="1"/>
  <c r="G45" i="26"/>
  <c r="Q45" i="26" s="1"/>
  <c r="K45" i="26"/>
  <c r="U45" i="26" s="1"/>
  <c r="F78" i="12"/>
  <c r="E21" i="12"/>
  <c r="AP28" i="14"/>
  <c r="AP108" i="13"/>
  <c r="L35" i="7"/>
  <c r="I35" i="7"/>
  <c r="F35" i="7"/>
  <c r="J35" i="7"/>
  <c r="H58" i="12"/>
  <c r="H21" i="12"/>
  <c r="X31" i="14"/>
  <c r="AB111" i="14" s="1"/>
  <c r="AK115" i="13"/>
  <c r="AK35" i="14"/>
  <c r="AK75" i="14" s="1"/>
  <c r="AJ93" i="14"/>
  <c r="AK53" i="14"/>
  <c r="AJ53" i="14"/>
  <c r="AJ19" i="14"/>
  <c r="AN99" i="14" s="1"/>
  <c r="AC93" i="14"/>
  <c r="AC53" i="14"/>
  <c r="AC19" i="14"/>
  <c r="AG93" i="14"/>
  <c r="AD53" i="14"/>
  <c r="BG89" i="14"/>
  <c r="BG19" i="14"/>
  <c r="BH59" i="14" s="1"/>
  <c r="BH49" i="14"/>
  <c r="BC89" i="14"/>
  <c r="BC49" i="14"/>
  <c r="BC19" i="14"/>
  <c r="BD49" i="14"/>
  <c r="AY89" i="14"/>
  <c r="AY19" i="14"/>
  <c r="AZ49" i="14"/>
  <c r="AY49" i="14"/>
  <c r="AU89" i="14"/>
  <c r="AU49" i="14"/>
  <c r="AU19" i="14"/>
  <c r="AV49" i="14"/>
  <c r="AQ89" i="14"/>
  <c r="AR49" i="14"/>
  <c r="AQ49" i="14"/>
  <c r="AM49" i="14"/>
  <c r="AN49" i="14"/>
  <c r="AI89" i="14"/>
  <c r="AI19" i="14"/>
  <c r="AJ49" i="14"/>
  <c r="AI49" i="14"/>
  <c r="AE49" i="14"/>
  <c r="AE19" i="14"/>
  <c r="AF49" i="14"/>
  <c r="Q31" i="19"/>
  <c r="S19" i="19"/>
  <c r="L19" i="19"/>
  <c r="N32" i="19"/>
  <c r="P59" i="14"/>
  <c r="O21" i="14"/>
  <c r="O59" i="14"/>
  <c r="Q37" i="20"/>
  <c r="N37" i="20"/>
  <c r="N38" i="20"/>
  <c r="O14" i="18"/>
  <c r="F6" i="21" s="1"/>
  <c r="M26" i="18"/>
  <c r="AR101" i="14"/>
  <c r="AP59" i="14"/>
  <c r="AP21" i="14"/>
  <c r="F43" i="4"/>
  <c r="C20" i="4"/>
  <c r="D78" i="4" s="1"/>
  <c r="K6" i="4"/>
  <c r="M43" i="4" s="1"/>
  <c r="L6" i="4"/>
  <c r="F40" i="4"/>
  <c r="F49" i="4" s="1"/>
  <c r="L3" i="4"/>
  <c r="N40" i="4" s="1"/>
  <c r="C16" i="4"/>
  <c r="D74" i="4" s="1"/>
  <c r="H3" i="4"/>
  <c r="K3" i="4"/>
  <c r="M40" i="4" s="1"/>
  <c r="I3" i="4"/>
  <c r="L44" i="4"/>
  <c r="N20" i="4"/>
  <c r="N21" i="4"/>
  <c r="L40" i="4"/>
  <c r="N17" i="4"/>
  <c r="J27" i="7"/>
  <c r="B31" i="7"/>
  <c r="G31" i="7" s="1"/>
  <c r="G27" i="7"/>
  <c r="H27" i="7"/>
  <c r="F55" i="7"/>
  <c r="J52" i="7"/>
  <c r="C57" i="7"/>
  <c r="C60" i="7"/>
  <c r="F60" i="7" s="1"/>
  <c r="L54" i="7"/>
  <c r="AU93" i="14"/>
  <c r="AQ93" i="14"/>
  <c r="AQ19" i="14"/>
  <c r="AR53" i="14"/>
  <c r="AM93" i="14"/>
  <c r="AM53" i="14"/>
  <c r="AM19" i="14"/>
  <c r="AN53" i="14"/>
  <c r="Q31" i="20"/>
  <c r="O35" i="20"/>
  <c r="H27" i="21" s="1"/>
  <c r="B58" i="12"/>
  <c r="B21" i="12"/>
  <c r="B60" i="12" s="1"/>
  <c r="W59" i="14"/>
  <c r="X59" i="14"/>
  <c r="X53" i="14"/>
  <c r="W53" i="14"/>
  <c r="W93" i="14"/>
  <c r="P53" i="14"/>
  <c r="O53" i="14"/>
  <c r="O93" i="14"/>
  <c r="H53" i="14"/>
  <c r="G53" i="14"/>
  <c r="G93" i="14"/>
  <c r="C19" i="14"/>
  <c r="C53" i="14"/>
  <c r="D53" i="14"/>
  <c r="Y89" i="14"/>
  <c r="Y49" i="14"/>
  <c r="T89" i="14"/>
  <c r="T19" i="14"/>
  <c r="U49" i="14"/>
  <c r="T49" i="14"/>
  <c r="I89" i="14"/>
  <c r="I49" i="14"/>
  <c r="Q38" i="18"/>
  <c r="Q38" i="20"/>
  <c r="O38" i="20"/>
  <c r="H30" i="21" s="1"/>
  <c r="C35" i="21"/>
  <c r="E19" i="17"/>
  <c r="K19" i="17" s="1"/>
  <c r="K19" i="6"/>
  <c r="E15" i="17"/>
  <c r="K15" i="17" s="1"/>
  <c r="B11" i="23"/>
  <c r="E7" i="17"/>
  <c r="M7" i="17" s="1"/>
  <c r="D3" i="23" s="1"/>
  <c r="D44" i="23" s="1"/>
  <c r="K7" i="6"/>
  <c r="AJ78" i="14"/>
  <c r="AZ117" i="14"/>
  <c r="R77" i="13"/>
  <c r="C26" i="13"/>
  <c r="J36" i="14"/>
  <c r="J116" i="14" s="1"/>
  <c r="C21" i="12"/>
  <c r="C80" i="12" s="1"/>
  <c r="R117" i="13"/>
  <c r="C75" i="13"/>
  <c r="S75" i="14"/>
  <c r="O116" i="13"/>
  <c r="AD68" i="13"/>
  <c r="AT68" i="13"/>
  <c r="AF49" i="13"/>
  <c r="J16" i="4"/>
  <c r="E137" i="7"/>
  <c r="F144" i="7"/>
  <c r="E142" i="7"/>
  <c r="H89" i="14"/>
  <c r="D60" i="7"/>
  <c r="E60" i="7" s="1"/>
  <c r="D57" i="7"/>
  <c r="E57" i="7" s="1"/>
  <c r="E55" i="7"/>
  <c r="B59" i="7"/>
  <c r="B60" i="7"/>
  <c r="G60" i="7" s="1"/>
  <c r="B57" i="7"/>
  <c r="G57" i="7" s="1"/>
  <c r="K52" i="7"/>
  <c r="G40" i="7"/>
  <c r="E139" i="7"/>
  <c r="G139" i="7"/>
  <c r="E143" i="7"/>
  <c r="G143" i="7"/>
  <c r="B140" i="7"/>
  <c r="B137" i="7"/>
  <c r="B134" i="7"/>
  <c r="B142" i="7"/>
  <c r="B143" i="7"/>
  <c r="F138" i="7"/>
  <c r="E140" i="7"/>
  <c r="G140" i="7"/>
  <c r="F142" i="7"/>
  <c r="E144" i="7"/>
  <c r="G144" i="7"/>
  <c r="F137" i="7"/>
  <c r="B138" i="7"/>
  <c r="B139" i="7"/>
  <c r="L6" i="7"/>
  <c r="L9" i="7"/>
  <c r="L19" i="7"/>
  <c r="L23" i="7"/>
  <c r="L25" i="7"/>
  <c r="C120" i="7"/>
  <c r="F120" i="7" s="1"/>
  <c r="L24" i="7"/>
  <c r="L22" i="7"/>
  <c r="L20" i="7"/>
  <c r="L18" i="7"/>
  <c r="L16" i="7"/>
  <c r="F9" i="7"/>
  <c r="L5" i="7"/>
  <c r="L7" i="7"/>
  <c r="C12" i="7"/>
  <c r="F12" i="7" s="1"/>
  <c r="G148" i="12"/>
  <c r="G65" i="12"/>
  <c r="H65" i="12"/>
  <c r="K148" i="12"/>
  <c r="L65" i="12"/>
  <c r="K45" i="12"/>
  <c r="BG86" i="14"/>
  <c r="BG46" i="14"/>
  <c r="BH46" i="14"/>
  <c r="BC86" i="14"/>
  <c r="BD46" i="14"/>
  <c r="BC46" i="14"/>
  <c r="AY46" i="14"/>
  <c r="AZ46" i="14"/>
  <c r="AU86" i="14"/>
  <c r="AV46" i="14"/>
  <c r="AU46" i="14"/>
  <c r="AQ86" i="14"/>
  <c r="AQ46" i="14"/>
  <c r="AR46" i="14"/>
  <c r="AN46" i="14"/>
  <c r="AM46" i="14"/>
  <c r="AI86" i="14"/>
  <c r="AI46" i="14"/>
  <c r="AJ46" i="14"/>
  <c r="AF46" i="14"/>
  <c r="AE86" i="14"/>
  <c r="AE46" i="14"/>
  <c r="X61" i="14"/>
  <c r="G99" i="14"/>
  <c r="H59" i="14"/>
  <c r="G21" i="14"/>
  <c r="G59" i="14"/>
  <c r="Q32" i="20"/>
  <c r="L20" i="20"/>
  <c r="N33" i="20"/>
  <c r="N32" i="20"/>
  <c r="D155" i="12"/>
  <c r="D19" i="12"/>
  <c r="E78" i="12" s="1"/>
  <c r="D52" i="12"/>
  <c r="E151" i="12"/>
  <c r="F68" i="12"/>
  <c r="F21" i="14"/>
  <c r="J99" i="14"/>
  <c r="S19" i="14"/>
  <c r="S93" i="14"/>
  <c r="K19" i="14"/>
  <c r="K93" i="14"/>
  <c r="E53" i="14"/>
  <c r="E19" i="14"/>
  <c r="F53" i="14"/>
  <c r="Q31" i="18"/>
  <c r="S19" i="18"/>
  <c r="Q32" i="18"/>
  <c r="Q34" i="18"/>
  <c r="Q35" i="18"/>
  <c r="S20" i="18"/>
  <c r="Q36" i="18"/>
  <c r="Q37" i="18"/>
  <c r="Q38" i="19"/>
  <c r="J77" i="13"/>
  <c r="J68" i="14"/>
  <c r="I120" i="13"/>
  <c r="Q80" i="13"/>
  <c r="D75" i="13"/>
  <c r="Q117" i="13"/>
  <c r="P78" i="13"/>
  <c r="AB68" i="13"/>
  <c r="AF68" i="13"/>
  <c r="N28" i="7"/>
  <c r="C134" i="7"/>
  <c r="S19" i="20"/>
  <c r="AB59" i="14"/>
  <c r="L37" i="7"/>
  <c r="I37" i="7"/>
  <c r="F37" i="7"/>
  <c r="H151" i="12"/>
  <c r="H48" i="12"/>
  <c r="H68" i="12"/>
  <c r="I68" i="12"/>
  <c r="L151" i="12"/>
  <c r="M68" i="12"/>
  <c r="L48" i="12"/>
  <c r="L19" i="12"/>
  <c r="L58" i="12" s="1"/>
  <c r="G155" i="12"/>
  <c r="G52" i="12"/>
  <c r="G19" i="12"/>
  <c r="K155" i="12"/>
  <c r="K72" i="12"/>
  <c r="O155" i="12"/>
  <c r="O19" i="12"/>
  <c r="O21" i="12" s="1"/>
  <c r="V36" i="13"/>
  <c r="W76" i="13" s="1"/>
  <c r="W36" i="13"/>
  <c r="X36" i="13"/>
  <c r="X36" i="14" s="1"/>
  <c r="X116" i="14" s="1"/>
  <c r="Y31" i="13"/>
  <c r="Y31" i="14" s="1"/>
  <c r="W31" i="13"/>
  <c r="X71" i="13" s="1"/>
  <c r="V31" i="13"/>
  <c r="V71" i="13" s="1"/>
  <c r="AZ40" i="13"/>
  <c r="AZ80" i="13" s="1"/>
  <c r="BA40" i="13"/>
  <c r="BB80" i="13" s="1"/>
  <c r="AX40" i="13"/>
  <c r="AX40" i="14" s="1"/>
  <c r="AJ40" i="13"/>
  <c r="AJ80" i="13" s="1"/>
  <c r="AK40" i="13"/>
  <c r="AK80" i="13" s="1"/>
  <c r="AH40" i="13"/>
  <c r="AH80" i="13" s="1"/>
  <c r="AW38" i="13"/>
  <c r="AW78" i="13" s="1"/>
  <c r="AT38" i="13"/>
  <c r="AT38" i="14" s="1"/>
  <c r="AU38" i="13"/>
  <c r="AU33" i="13" s="1"/>
  <c r="AG38" i="13"/>
  <c r="AG38" i="14" s="1"/>
  <c r="AD38" i="13"/>
  <c r="AD78" i="13" s="1"/>
  <c r="AE38" i="13"/>
  <c r="AP37" i="13"/>
  <c r="AP37" i="14" s="1"/>
  <c r="AP77" i="14" s="1"/>
  <c r="AR37" i="13"/>
  <c r="AR77" i="13" s="1"/>
  <c r="AS37" i="13"/>
  <c r="AT77" i="13" s="1"/>
  <c r="Z37" i="13"/>
  <c r="Z37" i="14" s="1"/>
  <c r="AB37" i="13"/>
  <c r="AB37" i="14" s="1"/>
  <c r="AB77" i="14" s="1"/>
  <c r="AC37" i="13"/>
  <c r="AC37" i="14" s="1"/>
  <c r="AN36" i="13"/>
  <c r="AN116" i="13" s="1"/>
  <c r="AL36" i="13"/>
  <c r="AO36" i="13"/>
  <c r="AP76" i="13" s="1"/>
  <c r="AX35" i="13"/>
  <c r="AX115" i="13" s="1"/>
  <c r="AY35" i="13"/>
  <c r="AY35" i="14" s="1"/>
  <c r="AY115" i="14" s="1"/>
  <c r="AH35" i="13"/>
  <c r="AI35" i="13"/>
  <c r="AJ75" i="13" s="1"/>
  <c r="AT34" i="13"/>
  <c r="AU74" i="13" s="1"/>
  <c r="AW34" i="13"/>
  <c r="AW33" i="13" s="1"/>
  <c r="AD34" i="13"/>
  <c r="AE74" i="13" s="1"/>
  <c r="AG34" i="13"/>
  <c r="AS32" i="13"/>
  <c r="AS32" i="14" s="1"/>
  <c r="AR32" i="13"/>
  <c r="AR29" i="13" s="1"/>
  <c r="AV109" i="13" s="1"/>
  <c r="AC32" i="13"/>
  <c r="AD72" i="13" s="1"/>
  <c r="AB32" i="13"/>
  <c r="AB32" i="14" s="1"/>
  <c r="AB72" i="14" s="1"/>
  <c r="AO31" i="13"/>
  <c r="AO31" i="14" s="1"/>
  <c r="AP71" i="14" s="1"/>
  <c r="AM31" i="13"/>
  <c r="AM29" i="13" s="1"/>
  <c r="AL31" i="13"/>
  <c r="BJ30" i="13"/>
  <c r="AY30" i="13"/>
  <c r="AZ70" i="13" s="1"/>
  <c r="BA30" i="13"/>
  <c r="BA70" i="13" s="1"/>
  <c r="AV28" i="13"/>
  <c r="AU28" i="13"/>
  <c r="AU108" i="13" s="1"/>
  <c r="AW28" i="13"/>
  <c r="AW28" i="14" s="1"/>
  <c r="AQ27" i="13"/>
  <c r="AQ26" i="13" s="1"/>
  <c r="AP27" i="13"/>
  <c r="AW93" i="13"/>
  <c r="AW53" i="13"/>
  <c r="AO93" i="13"/>
  <c r="AO53" i="13"/>
  <c r="AG93" i="13"/>
  <c r="AH53" i="13"/>
  <c r="AG53" i="13"/>
  <c r="AC93" i="13"/>
  <c r="AC53" i="13"/>
  <c r="AC46" i="13"/>
  <c r="AD46" i="13"/>
  <c r="AE93" i="14"/>
  <c r="AA93" i="14"/>
  <c r="AB53" i="14"/>
  <c r="BF53" i="14"/>
  <c r="BE19" i="14"/>
  <c r="BE53" i="14"/>
  <c r="BA53" i="14"/>
  <c r="BA19" i="14"/>
  <c r="AX19" i="14"/>
  <c r="AX53" i="14"/>
  <c r="AT93" i="14"/>
  <c r="AU53" i="14"/>
  <c r="AT19" i="14"/>
  <c r="AD46" i="14"/>
  <c r="AC46" i="14"/>
  <c r="AC86" i="14"/>
  <c r="D59" i="14"/>
  <c r="D21" i="14"/>
  <c r="D45" i="12"/>
  <c r="D39" i="12"/>
  <c r="D85" i="12"/>
  <c r="Y93" i="14"/>
  <c r="Z53" i="14"/>
  <c r="Y53" i="14"/>
  <c r="Y19" i="14"/>
  <c r="Q93" i="14"/>
  <c r="R53" i="14"/>
  <c r="Q53" i="14"/>
  <c r="Q19" i="14"/>
  <c r="I93" i="14"/>
  <c r="J53" i="14"/>
  <c r="I53" i="14"/>
  <c r="I19" i="14"/>
  <c r="B19" i="14"/>
  <c r="F93" i="14"/>
  <c r="K49" i="14"/>
  <c r="K89" i="14"/>
  <c r="L49" i="14"/>
  <c r="Q33" i="18"/>
  <c r="Q35" i="19"/>
  <c r="O35" i="19"/>
  <c r="G27" i="21" s="1"/>
  <c r="L23" i="19"/>
  <c r="Q36" i="19"/>
  <c r="O36" i="19"/>
  <c r="G28" i="21" s="1"/>
  <c r="L24" i="19"/>
  <c r="N36" i="19"/>
  <c r="Q37" i="19"/>
  <c r="E42" i="26"/>
  <c r="O42" i="26" s="1"/>
  <c r="I42" i="26"/>
  <c r="S42" i="26" s="1"/>
  <c r="D42" i="26"/>
  <c r="N42" i="26" s="1"/>
  <c r="H42" i="26"/>
  <c r="R42" i="26" s="1"/>
  <c r="C42" i="26"/>
  <c r="M42" i="26" s="1"/>
  <c r="G42" i="26"/>
  <c r="Q42" i="26" s="1"/>
  <c r="K42" i="26"/>
  <c r="U42" i="26" s="1"/>
  <c r="F42" i="26"/>
  <c r="P42" i="26" s="1"/>
  <c r="J42" i="26"/>
  <c r="T42" i="26" s="1"/>
  <c r="E49" i="4"/>
  <c r="K104" i="7"/>
  <c r="D104" i="7" s="1"/>
  <c r="AK19" i="13"/>
  <c r="AK21" i="13" s="1"/>
  <c r="U67" i="13"/>
  <c r="E49" i="14"/>
  <c r="C46" i="14"/>
  <c r="L23" i="17"/>
  <c r="M28" i="17" s="1"/>
  <c r="Q28" i="17" s="1"/>
  <c r="F40" i="9"/>
  <c r="C52" i="9" s="1"/>
  <c r="C55" i="9"/>
  <c r="C9" i="9"/>
  <c r="B20" i="9"/>
  <c r="BL36" i="13"/>
  <c r="BL31" i="13"/>
  <c r="D40" i="19"/>
  <c r="C103" i="26"/>
  <c r="G103" i="26"/>
  <c r="K103" i="26"/>
  <c r="C52" i="26"/>
  <c r="G52" i="26"/>
  <c r="Q52" i="26" s="1"/>
  <c r="K52" i="26"/>
  <c r="U52" i="26" s="1"/>
  <c r="Z16" i="26"/>
  <c r="F103" i="26"/>
  <c r="J103" i="26"/>
  <c r="F52" i="26"/>
  <c r="P52" i="26" s="1"/>
  <c r="J52" i="26"/>
  <c r="T52" i="26" s="1"/>
  <c r="E103" i="26"/>
  <c r="I103" i="26"/>
  <c r="E52" i="26"/>
  <c r="O52" i="26" s="1"/>
  <c r="I52" i="26"/>
  <c r="S52" i="26" s="1"/>
  <c r="X16" i="26"/>
  <c r="D103" i="26"/>
  <c r="H103" i="26"/>
  <c r="D52" i="26"/>
  <c r="N52" i="26" s="1"/>
  <c r="H52" i="26"/>
  <c r="R52" i="26" s="1"/>
  <c r="X17" i="26"/>
  <c r="C101" i="26"/>
  <c r="G101" i="26"/>
  <c r="K101" i="26"/>
  <c r="E50" i="26"/>
  <c r="O50" i="26" s="1"/>
  <c r="I50" i="26"/>
  <c r="S50" i="26" s="1"/>
  <c r="X14" i="26"/>
  <c r="F101" i="26"/>
  <c r="J101" i="26"/>
  <c r="D50" i="26"/>
  <c r="N50" i="26" s="1"/>
  <c r="H50" i="26"/>
  <c r="R50" i="26" s="1"/>
  <c r="E101" i="26"/>
  <c r="I101" i="26"/>
  <c r="C50" i="26"/>
  <c r="G50" i="26"/>
  <c r="Q50" i="26" s="1"/>
  <c r="K50" i="26"/>
  <c r="U50" i="26" s="1"/>
  <c r="Z14" i="26"/>
  <c r="D101" i="26"/>
  <c r="H101" i="26"/>
  <c r="F50" i="26"/>
  <c r="P50" i="26" s="1"/>
  <c r="J50" i="26"/>
  <c r="T50" i="26" s="1"/>
  <c r="C48" i="26"/>
  <c r="M48" i="26" s="1"/>
  <c r="G48" i="26"/>
  <c r="Q48" i="26" s="1"/>
  <c r="K48" i="26"/>
  <c r="U48" i="26" s="1"/>
  <c r="Z12" i="26"/>
  <c r="F48" i="26"/>
  <c r="P48" i="26" s="1"/>
  <c r="J48" i="26"/>
  <c r="T48" i="26" s="1"/>
  <c r="E48" i="26"/>
  <c r="O48" i="26" s="1"/>
  <c r="I48" i="26"/>
  <c r="S48" i="26" s="1"/>
  <c r="X12" i="26"/>
  <c r="D48" i="26"/>
  <c r="N48" i="26" s="1"/>
  <c r="H48" i="26"/>
  <c r="R48" i="26" s="1"/>
  <c r="Z7" i="26"/>
  <c r="D43" i="26"/>
  <c r="N43" i="26" s="1"/>
  <c r="H43" i="26"/>
  <c r="R43" i="26" s="1"/>
  <c r="C43" i="26"/>
  <c r="M43" i="26" s="1"/>
  <c r="G43" i="26"/>
  <c r="Q43" i="26" s="1"/>
  <c r="K43" i="26"/>
  <c r="U43" i="26" s="1"/>
  <c r="F43" i="26"/>
  <c r="P43" i="26" s="1"/>
  <c r="J43" i="26"/>
  <c r="T43" i="26" s="1"/>
  <c r="E43" i="26"/>
  <c r="O43" i="26" s="1"/>
  <c r="I43" i="26"/>
  <c r="S43" i="26" s="1"/>
  <c r="J24" i="4"/>
  <c r="M18" i="4"/>
  <c r="M22" i="4"/>
  <c r="J17" i="4"/>
  <c r="K22" i="4"/>
  <c r="AV59" i="14"/>
  <c r="Y93" i="13"/>
  <c r="M8" i="17"/>
  <c r="D4" i="23" s="1"/>
  <c r="BL38" i="13"/>
  <c r="BL34" i="13"/>
  <c r="BL28" i="13"/>
  <c r="D39" i="19"/>
  <c r="B35" i="21"/>
  <c r="C105" i="26"/>
  <c r="G105" i="26"/>
  <c r="K105" i="26"/>
  <c r="E54" i="26"/>
  <c r="O54" i="26" s="1"/>
  <c r="I54" i="26"/>
  <c r="S54" i="26" s="1"/>
  <c r="X18" i="26"/>
  <c r="F105" i="26"/>
  <c r="J105" i="26"/>
  <c r="D54" i="26"/>
  <c r="N54" i="26" s="1"/>
  <c r="H54" i="26"/>
  <c r="R54" i="26" s="1"/>
  <c r="E105" i="26"/>
  <c r="I105" i="26"/>
  <c r="C54" i="26"/>
  <c r="G54" i="26"/>
  <c r="Q54" i="26" s="1"/>
  <c r="K54" i="26"/>
  <c r="U54" i="26" s="1"/>
  <c r="Z18" i="26"/>
  <c r="C253" i="26" s="1"/>
  <c r="E378" i="26" s="1"/>
  <c r="D105" i="26"/>
  <c r="H105" i="26"/>
  <c r="F54" i="26"/>
  <c r="P54" i="26" s="1"/>
  <c r="J54" i="26"/>
  <c r="T54" i="26" s="1"/>
  <c r="E102" i="26"/>
  <c r="I102" i="26"/>
  <c r="D51" i="26"/>
  <c r="N51" i="26" s="1"/>
  <c r="H51" i="26"/>
  <c r="R51" i="26" s="1"/>
  <c r="D102" i="26"/>
  <c r="H102" i="26"/>
  <c r="C51" i="26"/>
  <c r="G51" i="26"/>
  <c r="Q51" i="26" s="1"/>
  <c r="K51" i="26"/>
  <c r="U51" i="26" s="1"/>
  <c r="X15" i="26"/>
  <c r="Z15" i="26"/>
  <c r="C250" i="26" s="1"/>
  <c r="E375" i="26" s="1"/>
  <c r="C102" i="26"/>
  <c r="G102" i="26"/>
  <c r="K102" i="26"/>
  <c r="F51" i="26"/>
  <c r="P51" i="26" s="1"/>
  <c r="J51" i="26"/>
  <c r="T51" i="26" s="1"/>
  <c r="F102" i="26"/>
  <c r="J102" i="26"/>
  <c r="E51" i="26"/>
  <c r="O51" i="26" s="1"/>
  <c r="I51" i="26"/>
  <c r="S51" i="26" s="1"/>
  <c r="E100" i="26"/>
  <c r="I100" i="26"/>
  <c r="F49" i="26"/>
  <c r="P49" i="26" s="1"/>
  <c r="J49" i="26"/>
  <c r="T49" i="26" s="1"/>
  <c r="D100" i="26"/>
  <c r="H100" i="26"/>
  <c r="E49" i="26"/>
  <c r="O49" i="26" s="1"/>
  <c r="I49" i="26"/>
  <c r="S49" i="26" s="1"/>
  <c r="Z13" i="26"/>
  <c r="C248" i="26" s="1"/>
  <c r="E373" i="26" s="1"/>
  <c r="C100" i="26"/>
  <c r="G100" i="26"/>
  <c r="K100" i="26"/>
  <c r="D49" i="26"/>
  <c r="N49" i="26" s="1"/>
  <c r="H49" i="26"/>
  <c r="R49" i="26" s="1"/>
  <c r="F100" i="26"/>
  <c r="J100" i="26"/>
  <c r="C49" i="26"/>
  <c r="G49" i="26"/>
  <c r="Q49" i="26" s="1"/>
  <c r="K49" i="26"/>
  <c r="U49" i="26" s="1"/>
  <c r="X13" i="26"/>
  <c r="D47" i="26"/>
  <c r="N47" i="26" s="1"/>
  <c r="H47" i="26"/>
  <c r="R47" i="26" s="1"/>
  <c r="C47" i="26"/>
  <c r="M47" i="26" s="1"/>
  <c r="G47" i="26"/>
  <c r="Q47" i="26" s="1"/>
  <c r="K47" i="26"/>
  <c r="U47" i="26" s="1"/>
  <c r="F47" i="26"/>
  <c r="P47" i="26" s="1"/>
  <c r="J47" i="26"/>
  <c r="T47" i="26" s="1"/>
  <c r="E47" i="26"/>
  <c r="O47" i="26" s="1"/>
  <c r="I47" i="26"/>
  <c r="S47" i="26" s="1"/>
  <c r="C44" i="26"/>
  <c r="M44" i="26" s="1"/>
  <c r="G44" i="26"/>
  <c r="Q44" i="26" s="1"/>
  <c r="K44" i="26"/>
  <c r="U44" i="26" s="1"/>
  <c r="F44" i="26"/>
  <c r="P44" i="26" s="1"/>
  <c r="J44" i="26"/>
  <c r="T44" i="26" s="1"/>
  <c r="E44" i="26"/>
  <c r="O44" i="26" s="1"/>
  <c r="I44" i="26"/>
  <c r="S44" i="26" s="1"/>
  <c r="D44" i="26"/>
  <c r="N44" i="26" s="1"/>
  <c r="H44" i="26"/>
  <c r="R44" i="26" s="1"/>
  <c r="A9" i="26"/>
  <c r="A26" i="26"/>
  <c r="BO61" i="14"/>
  <c r="AI71" i="14"/>
  <c r="AV101" i="14"/>
  <c r="L17" i="4"/>
  <c r="AK59" i="14"/>
  <c r="N42" i="7"/>
  <c r="N44" i="7"/>
  <c r="H137" i="7"/>
  <c r="D144" i="7"/>
  <c r="H141" i="7"/>
  <c r="D140" i="7"/>
  <c r="BE49" i="13"/>
  <c r="BF93" i="13"/>
  <c r="BA49" i="13"/>
  <c r="AG89" i="13"/>
  <c r="AD49" i="13"/>
  <c r="BB93" i="14"/>
  <c r="AN93" i="14"/>
  <c r="E155" i="12"/>
  <c r="D148" i="12"/>
  <c r="D88" i="12"/>
  <c r="K93" i="13"/>
  <c r="R86" i="13"/>
  <c r="L86" i="13"/>
  <c r="E19" i="13"/>
  <c r="Y19" i="13"/>
  <c r="V89" i="13"/>
  <c r="V19" i="13"/>
  <c r="V21" i="13" s="1"/>
  <c r="F9" i="9"/>
  <c r="C27" i="9"/>
  <c r="BL37" i="13"/>
  <c r="BL32" i="13"/>
  <c r="F206" i="26"/>
  <c r="J206" i="26"/>
  <c r="E184" i="26"/>
  <c r="I184" i="26"/>
  <c r="E206" i="26"/>
  <c r="I206" i="26"/>
  <c r="D184" i="26"/>
  <c r="H184" i="26"/>
  <c r="D206" i="26"/>
  <c r="H206" i="26"/>
  <c r="C184" i="26"/>
  <c r="G184" i="26"/>
  <c r="K184" i="26"/>
  <c r="C206" i="26"/>
  <c r="G206" i="26"/>
  <c r="K206" i="26"/>
  <c r="F184" i="26"/>
  <c r="J184" i="26"/>
  <c r="H207" i="26"/>
  <c r="C207" i="26"/>
  <c r="J185" i="26"/>
  <c r="I185" i="26"/>
  <c r="H185" i="26"/>
  <c r="D207" i="26"/>
  <c r="K185" i="26"/>
  <c r="F185" i="26"/>
  <c r="E185" i="26"/>
  <c r="D185" i="26"/>
  <c r="G185" i="26"/>
  <c r="K207" i="26"/>
  <c r="J207" i="26"/>
  <c r="I207" i="26"/>
  <c r="C185" i="26"/>
  <c r="G207" i="26"/>
  <c r="F207" i="26"/>
  <c r="E207" i="26"/>
  <c r="E182" i="26"/>
  <c r="I182" i="26"/>
  <c r="D182" i="26"/>
  <c r="H182" i="26"/>
  <c r="C182" i="26"/>
  <c r="G182" i="26"/>
  <c r="K182" i="26"/>
  <c r="F182" i="26"/>
  <c r="J182" i="26"/>
  <c r="E46" i="26"/>
  <c r="O46" i="26" s="1"/>
  <c r="I46" i="26"/>
  <c r="S46" i="26" s="1"/>
  <c r="D46" i="26"/>
  <c r="N46" i="26" s="1"/>
  <c r="H46" i="26"/>
  <c r="R46" i="26" s="1"/>
  <c r="C46" i="26"/>
  <c r="M46" i="26" s="1"/>
  <c r="G46" i="26"/>
  <c r="Q46" i="26" s="1"/>
  <c r="K46" i="26"/>
  <c r="U46" i="26" s="1"/>
  <c r="F46" i="26"/>
  <c r="P46" i="26" s="1"/>
  <c r="J46" i="26"/>
  <c r="T46" i="26" s="1"/>
  <c r="L42" i="26"/>
  <c r="A43" i="26"/>
  <c r="BM21" i="14"/>
  <c r="BM99" i="14"/>
  <c r="A177" i="26"/>
  <c r="A198" i="26"/>
  <c r="A220" i="26" s="1"/>
  <c r="A243" i="26" s="1"/>
  <c r="A262" i="26" s="1"/>
  <c r="A281" i="26" s="1"/>
  <c r="AJ116" i="13"/>
  <c r="AE120" i="13"/>
  <c r="AV70" i="13"/>
  <c r="AH117" i="13"/>
  <c r="AP78" i="13"/>
  <c r="AC114" i="13"/>
  <c r="H22" i="4"/>
  <c r="AS59" i="14"/>
  <c r="L41" i="7"/>
  <c r="L42" i="7"/>
  <c r="L43" i="7"/>
  <c r="L44" i="7"/>
  <c r="L45" i="7"/>
  <c r="D137" i="7"/>
  <c r="H142" i="7"/>
  <c r="D141" i="7"/>
  <c r="BG19" i="13"/>
  <c r="BG21" i="13" s="1"/>
  <c r="AR53" i="13"/>
  <c r="AV93" i="14"/>
  <c r="AH93" i="14"/>
  <c r="AG89" i="14"/>
  <c r="AG86" i="14"/>
  <c r="C48" i="12"/>
  <c r="T53" i="13"/>
  <c r="L53" i="13"/>
  <c r="P86" i="13"/>
  <c r="S20" i="20"/>
  <c r="T20" i="20" s="1"/>
  <c r="H150" i="26"/>
  <c r="F234" i="26"/>
  <c r="J234" i="26"/>
  <c r="BN59" i="14"/>
  <c r="B23" i="23"/>
  <c r="K23" i="6"/>
  <c r="H35" i="6"/>
  <c r="B7" i="23"/>
  <c r="E32" i="17"/>
  <c r="K32" i="17" s="1"/>
  <c r="M32" i="17" s="1"/>
  <c r="E16" i="17"/>
  <c r="K16" i="17" s="1"/>
  <c r="K35" i="6"/>
  <c r="M35" i="6" s="1"/>
  <c r="E68" i="23"/>
  <c r="C27" i="21"/>
  <c r="E20" i="17"/>
  <c r="K20" i="17" s="1"/>
  <c r="H19" i="6"/>
  <c r="J34" i="6"/>
  <c r="B27" i="21"/>
  <c r="B24" i="21"/>
  <c r="D30" i="17"/>
  <c r="J30" i="17" s="1"/>
  <c r="D14" i="17"/>
  <c r="J14" i="17" s="1"/>
  <c r="J18" i="6"/>
  <c r="J10" i="6"/>
  <c r="D22" i="17"/>
  <c r="J22" i="17" s="1"/>
  <c r="H15" i="6"/>
  <c r="H31" i="6"/>
  <c r="J26" i="6"/>
  <c r="D34" i="17"/>
  <c r="J34" i="17" s="1"/>
  <c r="B30" i="21"/>
  <c r="H18" i="6"/>
  <c r="H14" i="6"/>
  <c r="H22" i="6"/>
  <c r="J21" i="6"/>
  <c r="E34" i="17"/>
  <c r="K34" i="17" s="1"/>
  <c r="M34" i="17" s="1"/>
  <c r="E26" i="17"/>
  <c r="M26" i="17" s="1"/>
  <c r="Q26" i="17" s="1"/>
  <c r="E22" i="17"/>
  <c r="E18" i="17"/>
  <c r="M18" i="17" s="1"/>
  <c r="D14" i="23" s="1"/>
  <c r="E14" i="17"/>
  <c r="K14" i="17" s="1"/>
  <c r="K14" i="6"/>
  <c r="K30" i="6"/>
  <c r="H7" i="6"/>
  <c r="K11" i="6"/>
  <c r="H23" i="6"/>
  <c r="K27" i="6"/>
  <c r="B26" i="23"/>
  <c r="B19" i="23"/>
  <c r="B10" i="23"/>
  <c r="B25" i="21"/>
  <c r="H30" i="6"/>
  <c r="J29" i="6"/>
  <c r="J13" i="6"/>
  <c r="B14" i="23"/>
  <c r="E10" i="17"/>
  <c r="L26" i="6"/>
  <c r="H10" i="6"/>
  <c r="H26" i="6"/>
  <c r="H34" i="6"/>
  <c r="H11" i="6"/>
  <c r="K15" i="6"/>
  <c r="H27" i="6"/>
  <c r="K31" i="6"/>
  <c r="M31" i="6" s="1"/>
  <c r="J33" i="6"/>
  <c r="J25" i="6"/>
  <c r="J17" i="6"/>
  <c r="J9" i="6"/>
  <c r="B15" i="23"/>
  <c r="C23" i="21"/>
  <c r="M17" i="6"/>
  <c r="C13" i="23" s="1"/>
  <c r="C54" i="23" s="1"/>
  <c r="M12" i="17"/>
  <c r="D8" i="23" s="1"/>
  <c r="M25" i="17"/>
  <c r="K25" i="17"/>
  <c r="K21" i="17"/>
  <c r="M21" i="17"/>
  <c r="M13" i="17"/>
  <c r="K13" i="17"/>
  <c r="M9" i="6"/>
  <c r="M19" i="6"/>
  <c r="M10" i="6"/>
  <c r="C6" i="23" s="1"/>
  <c r="C47" i="23" s="1"/>
  <c r="M26" i="6"/>
  <c r="M27" i="6"/>
  <c r="M23" i="6"/>
  <c r="M30" i="6"/>
  <c r="M7" i="6"/>
  <c r="C3" i="23" s="1"/>
  <c r="C44" i="23" s="1"/>
  <c r="M22" i="6"/>
  <c r="M11" i="6"/>
  <c r="M18" i="6"/>
  <c r="M15" i="6"/>
  <c r="M14" i="6"/>
  <c r="M13" i="6"/>
  <c r="C9" i="23" s="1"/>
  <c r="M27" i="17"/>
  <c r="O31" i="17" s="1"/>
  <c r="E23" i="21" s="1"/>
  <c r="K27" i="17"/>
  <c r="M23" i="17"/>
  <c r="D19" i="23" s="1"/>
  <c r="K23" i="17"/>
  <c r="M19" i="17"/>
  <c r="D15" i="23" s="1"/>
  <c r="K11" i="17"/>
  <c r="M11" i="17"/>
  <c r="K7" i="17"/>
  <c r="M29" i="17"/>
  <c r="K29" i="17"/>
  <c r="M9" i="17"/>
  <c r="D5" i="23" s="1"/>
  <c r="K9" i="17"/>
  <c r="E38" i="17"/>
  <c r="K38" i="17" s="1"/>
  <c r="M38" i="17" s="1"/>
  <c r="C34" i="21"/>
  <c r="M30" i="17"/>
  <c r="Q30" i="17" s="1"/>
  <c r="H36" i="6"/>
  <c r="J35" i="6"/>
  <c r="J27" i="6"/>
  <c r="J19" i="6"/>
  <c r="J11" i="6"/>
  <c r="C24" i="21"/>
  <c r="H37" i="6"/>
  <c r="H8" i="6"/>
  <c r="H12" i="6"/>
  <c r="H16" i="6"/>
  <c r="H20" i="6"/>
  <c r="H24" i="6"/>
  <c r="H28" i="6"/>
  <c r="K32" i="6"/>
  <c r="M32" i="6" s="1"/>
  <c r="K36" i="6"/>
  <c r="M36" i="6" s="1"/>
  <c r="C32" i="23" s="1"/>
  <c r="C73" i="23" s="1"/>
  <c r="H9" i="6"/>
  <c r="H13" i="6"/>
  <c r="H17" i="6"/>
  <c r="H21" i="6"/>
  <c r="H25" i="6"/>
  <c r="H29" i="6"/>
  <c r="H33" i="6"/>
  <c r="J36" i="6"/>
  <c r="J32" i="6"/>
  <c r="J28" i="6"/>
  <c r="J24" i="6"/>
  <c r="J20" i="6"/>
  <c r="J16" i="6"/>
  <c r="J12" i="6"/>
  <c r="J8" i="6"/>
  <c r="B24" i="23"/>
  <c r="B20" i="23"/>
  <c r="B16" i="23"/>
  <c r="B12" i="23"/>
  <c r="B8" i="23"/>
  <c r="B4" i="23"/>
  <c r="B28" i="21"/>
  <c r="C25" i="21"/>
  <c r="H38" i="6"/>
  <c r="E33" i="17"/>
  <c r="K33" i="17" s="1"/>
  <c r="M33" i="17" s="1"/>
  <c r="E17" i="17"/>
  <c r="H17" i="17" s="1"/>
  <c r="D38" i="17"/>
  <c r="B34" i="21"/>
  <c r="E54" i="23"/>
  <c r="H32" i="6"/>
  <c r="J31" i="6"/>
  <c r="J23" i="6"/>
  <c r="J15" i="6"/>
  <c r="D31" i="17"/>
  <c r="J31" i="17" s="1"/>
  <c r="D7" i="17"/>
  <c r="J7" i="17" s="1"/>
  <c r="C28" i="21"/>
  <c r="C29" i="21"/>
  <c r="Q31" i="17"/>
  <c r="M24" i="17"/>
  <c r="M110" i="14"/>
  <c r="K118" i="14"/>
  <c r="AQ110" i="14"/>
  <c r="J77" i="14"/>
  <c r="BB117" i="14"/>
  <c r="AD117" i="14"/>
  <c r="AJ115" i="14"/>
  <c r="AT115" i="14"/>
  <c r="AY111" i="14"/>
  <c r="AA29" i="14"/>
  <c r="R77" i="14"/>
  <c r="BO61" i="13"/>
  <c r="Y21" i="13"/>
  <c r="Y59" i="13"/>
  <c r="N89" i="13"/>
  <c r="M46" i="13"/>
  <c r="U46" i="13"/>
  <c r="K49" i="13"/>
  <c r="G53" i="13"/>
  <c r="Q53" i="13"/>
  <c r="AI19" i="13"/>
  <c r="AI21" i="13" s="1"/>
  <c r="AI101" i="13" s="1"/>
  <c r="L46" i="13"/>
  <c r="T46" i="13"/>
  <c r="N53" i="13"/>
  <c r="E46" i="13"/>
  <c r="I86" i="13"/>
  <c r="E27" i="14"/>
  <c r="E67" i="14" s="1"/>
  <c r="L67" i="13"/>
  <c r="AP118" i="13"/>
  <c r="AR74" i="14"/>
  <c r="Y107" i="13"/>
  <c r="AX116" i="14"/>
  <c r="AT116" i="14"/>
  <c r="O36" i="14"/>
  <c r="AM40" i="14"/>
  <c r="AM80" i="14" s="1"/>
  <c r="K71" i="14"/>
  <c r="S71" i="13"/>
  <c r="P74" i="14"/>
  <c r="AA112" i="14"/>
  <c r="AE112" i="13"/>
  <c r="AA74" i="13"/>
  <c r="AU75" i="14"/>
  <c r="AE116" i="14"/>
  <c r="AF118" i="13"/>
  <c r="AZ118" i="14"/>
  <c r="Y112" i="13"/>
  <c r="X120" i="13"/>
  <c r="AH26" i="13"/>
  <c r="AV29" i="13"/>
  <c r="AJ111" i="13"/>
  <c r="AN111" i="13"/>
  <c r="AR111" i="13"/>
  <c r="AY77" i="14"/>
  <c r="AI118" i="13"/>
  <c r="AQ118" i="13"/>
  <c r="X114" i="13"/>
  <c r="Y33" i="13"/>
  <c r="AJ49" i="13"/>
  <c r="AV53" i="13"/>
  <c r="AI46" i="13"/>
  <c r="AI49" i="13"/>
  <c r="AB53" i="13"/>
  <c r="BB89" i="13"/>
  <c r="AF19" i="13"/>
  <c r="AF59" i="13" s="1"/>
  <c r="AR89" i="13"/>
  <c r="AM49" i="13"/>
  <c r="AL49" i="13"/>
  <c r="AE49" i="13"/>
  <c r="AM86" i="13"/>
  <c r="N19" i="13"/>
  <c r="N99" i="13" s="1"/>
  <c r="X46" i="13"/>
  <c r="BK49" i="13"/>
  <c r="S46" i="13"/>
  <c r="X86" i="13"/>
  <c r="AY19" i="13"/>
  <c r="AY21" i="13" s="1"/>
  <c r="R46" i="13"/>
  <c r="F53" i="13"/>
  <c r="I46" i="13"/>
  <c r="E67" i="13"/>
  <c r="K67" i="13"/>
  <c r="O107" i="13"/>
  <c r="V36" i="14"/>
  <c r="Z116" i="14" s="1"/>
  <c r="AX117" i="14"/>
  <c r="N107" i="14"/>
  <c r="T120" i="14"/>
  <c r="S27" i="14"/>
  <c r="S26" i="14" s="1"/>
  <c r="D70" i="14"/>
  <c r="AH49" i="13"/>
  <c r="AF53" i="13"/>
  <c r="AG49" i="13"/>
  <c r="BE89" i="13"/>
  <c r="BC93" i="13"/>
  <c r="BG53" i="13"/>
  <c r="AM89" i="13"/>
  <c r="AK89" i="13"/>
  <c r="AA49" i="13"/>
  <c r="AH46" i="13"/>
  <c r="F19" i="13"/>
  <c r="F59" i="13" s="1"/>
  <c r="R49" i="13"/>
  <c r="M86" i="13"/>
  <c r="BJ19" i="13"/>
  <c r="O46" i="13"/>
  <c r="O49" i="13"/>
  <c r="U53" i="13"/>
  <c r="N46" i="13"/>
  <c r="AX117" i="13"/>
  <c r="AJ112" i="14"/>
  <c r="L117" i="13"/>
  <c r="AH72" i="13"/>
  <c r="AP46" i="13"/>
  <c r="AN49" i="13"/>
  <c r="AJ53" i="13"/>
  <c r="AZ53" i="13"/>
  <c r="AK49" i="13"/>
  <c r="AA46" i="13"/>
  <c r="K19" i="13"/>
  <c r="K59" i="13" s="1"/>
  <c r="J93" i="13"/>
  <c r="C53" i="13"/>
  <c r="C49" i="13"/>
  <c r="U117" i="14"/>
  <c r="U77" i="14"/>
  <c r="AM110" i="14"/>
  <c r="O118" i="14"/>
  <c r="X108" i="13"/>
  <c r="AU76" i="14"/>
  <c r="AM118" i="14"/>
  <c r="Y74" i="13"/>
  <c r="AY40" i="14"/>
  <c r="AQ40" i="14"/>
  <c r="AQ80" i="14" s="1"/>
  <c r="AI40" i="14"/>
  <c r="AY38" i="14"/>
  <c r="AZ78" i="14" s="1"/>
  <c r="AR35" i="14"/>
  <c r="AR115" i="14" s="1"/>
  <c r="AO75" i="13"/>
  <c r="AG75" i="13"/>
  <c r="AZ34" i="14"/>
  <c r="AR114" i="13"/>
  <c r="AR31" i="14"/>
  <c r="AN31" i="14"/>
  <c r="AJ31" i="14"/>
  <c r="AJ71" i="14" s="1"/>
  <c r="AC71" i="13"/>
  <c r="AS30" i="14"/>
  <c r="AT108" i="13"/>
  <c r="Y80" i="14"/>
  <c r="V77" i="13"/>
  <c r="V70" i="13"/>
  <c r="AW80" i="13"/>
  <c r="AX76" i="14"/>
  <c r="AB114" i="13"/>
  <c r="AF72" i="13"/>
  <c r="U80" i="13"/>
  <c r="U117" i="13"/>
  <c r="M37" i="14"/>
  <c r="K35" i="14"/>
  <c r="L75" i="14" s="1"/>
  <c r="S31" i="14"/>
  <c r="BC76" i="13"/>
  <c r="AZ117" i="13"/>
  <c r="AP75" i="14"/>
  <c r="AU68" i="13"/>
  <c r="AI108" i="13"/>
  <c r="Y117" i="13"/>
  <c r="W75" i="13"/>
  <c r="AV120" i="13"/>
  <c r="AF40" i="14"/>
  <c r="AF120" i="14" s="1"/>
  <c r="AC40" i="14"/>
  <c r="AC80" i="14" s="1"/>
  <c r="AF38" i="14"/>
  <c r="AF37" i="14"/>
  <c r="AJ117" i="14" s="1"/>
  <c r="AA116" i="13"/>
  <c r="AU114" i="13"/>
  <c r="AE114" i="13"/>
  <c r="AE32" i="14"/>
  <c r="P116" i="13"/>
  <c r="I114" i="14"/>
  <c r="K118" i="13"/>
  <c r="C76" i="13"/>
  <c r="BB75" i="13"/>
  <c r="T72" i="13"/>
  <c r="T118" i="13"/>
  <c r="P74" i="13"/>
  <c r="AC74" i="14"/>
  <c r="AF115" i="13"/>
  <c r="AR120" i="14"/>
  <c r="AV120" i="14"/>
  <c r="AS74" i="14"/>
  <c r="C72" i="13"/>
  <c r="X34" i="14"/>
  <c r="X74" i="14" s="1"/>
  <c r="X28" i="14"/>
  <c r="AB108" i="14" s="1"/>
  <c r="AQ120" i="13"/>
  <c r="AJ120" i="13"/>
  <c r="AG35" i="14"/>
  <c r="AG75" i="14" s="1"/>
  <c r="AV111" i="13"/>
  <c r="AR71" i="13"/>
  <c r="AJ71" i="13"/>
  <c r="AF111" i="13"/>
  <c r="AB111" i="13"/>
  <c r="AV30" i="14"/>
  <c r="AW70" i="14" s="1"/>
  <c r="AT28" i="14"/>
  <c r="Z76" i="13"/>
  <c r="Z72" i="13"/>
  <c r="AR68" i="13"/>
  <c r="AN26" i="13"/>
  <c r="U40" i="14"/>
  <c r="U80" i="14" s="1"/>
  <c r="H78" i="13"/>
  <c r="U115" i="13"/>
  <c r="BC118" i="13"/>
  <c r="AZ118" i="13"/>
  <c r="AJ117" i="13"/>
  <c r="AQ114" i="13"/>
  <c r="AU111" i="14"/>
  <c r="W70" i="13"/>
  <c r="X27" i="14"/>
  <c r="Y67" i="14" s="1"/>
  <c r="AV118" i="13"/>
  <c r="AN117" i="13"/>
  <c r="AY116" i="13"/>
  <c r="AQ76" i="13"/>
  <c r="AE76" i="13"/>
  <c r="AU75" i="13"/>
  <c r="AM74" i="13"/>
  <c r="AA114" i="13"/>
  <c r="AQ28" i="14"/>
  <c r="D77" i="13"/>
  <c r="H107" i="13"/>
  <c r="AB108" i="13"/>
  <c r="AD70" i="13"/>
  <c r="T67" i="14"/>
  <c r="O26" i="13"/>
  <c r="X68" i="13"/>
  <c r="AD80" i="13"/>
  <c r="AB74" i="13"/>
  <c r="AI70" i="14"/>
  <c r="M120" i="13"/>
  <c r="U75" i="13"/>
  <c r="D35" i="14"/>
  <c r="D75" i="14" s="1"/>
  <c r="BB36" i="14"/>
  <c r="BB116" i="14" s="1"/>
  <c r="D67" i="13"/>
  <c r="W74" i="14"/>
  <c r="AJ118" i="13"/>
  <c r="AF115" i="14"/>
  <c r="Y37" i="14"/>
  <c r="Y117" i="14" s="1"/>
  <c r="Y32" i="14"/>
  <c r="Z72" i="14" s="1"/>
  <c r="AA34" i="14"/>
  <c r="AA114" i="14" s="1"/>
  <c r="T114" i="14"/>
  <c r="I114" i="13"/>
  <c r="R26" i="13"/>
  <c r="P80" i="14"/>
  <c r="P111" i="13"/>
  <c r="U74" i="13"/>
  <c r="P115" i="14"/>
  <c r="L29" i="13"/>
  <c r="J76" i="14"/>
  <c r="BC46" i="13"/>
  <c r="BB46" i="13"/>
  <c r="BF46" i="13"/>
  <c r="BF86" i="13"/>
  <c r="BF19" i="13"/>
  <c r="BG46" i="13"/>
  <c r="D53" i="13"/>
  <c r="D19" i="13"/>
  <c r="E59" i="13" s="1"/>
  <c r="AM70" i="14"/>
  <c r="AI99" i="13"/>
  <c r="AA76" i="14"/>
  <c r="Z76" i="14"/>
  <c r="AT78" i="14"/>
  <c r="AS78" i="14"/>
  <c r="AO27" i="14"/>
  <c r="AO67" i="14" s="1"/>
  <c r="AO67" i="13"/>
  <c r="AX93" i="13"/>
  <c r="AY53" i="13"/>
  <c r="AX53" i="13"/>
  <c r="AX19" i="13"/>
  <c r="AT93" i="13"/>
  <c r="AT53" i="13"/>
  <c r="AU53" i="13"/>
  <c r="AP93" i="13"/>
  <c r="AQ53" i="13"/>
  <c r="AP53" i="13"/>
  <c r="AL93" i="13"/>
  <c r="AL53" i="13"/>
  <c r="AM53" i="13"/>
  <c r="AH93" i="13"/>
  <c r="AI53" i="13"/>
  <c r="AD93" i="13"/>
  <c r="AD53" i="13"/>
  <c r="AD19" i="13"/>
  <c r="AE53" i="13"/>
  <c r="Z93" i="13"/>
  <c r="AA53" i="13"/>
  <c r="Z53" i="13"/>
  <c r="AW89" i="13"/>
  <c r="AX49" i="13"/>
  <c r="AW49" i="13"/>
  <c r="AS89" i="13"/>
  <c r="AT49" i="13"/>
  <c r="AS19" i="13"/>
  <c r="H53" i="13"/>
  <c r="G93" i="13"/>
  <c r="G19" i="13"/>
  <c r="K99" i="13" s="1"/>
  <c r="V46" i="13"/>
  <c r="Z86" i="13"/>
  <c r="W89" i="13"/>
  <c r="W49" i="13"/>
  <c r="K67" i="14"/>
  <c r="P114" i="14"/>
  <c r="M70" i="14"/>
  <c r="BB117" i="13"/>
  <c r="AW19" i="13"/>
  <c r="AT120" i="14"/>
  <c r="G114" i="13"/>
  <c r="AP74" i="14"/>
  <c r="D77" i="14"/>
  <c r="BB19" i="13"/>
  <c r="AO46" i="13"/>
  <c r="W19" i="13"/>
  <c r="AA99" i="13" s="1"/>
  <c r="AQ21" i="13"/>
  <c r="W75" i="14"/>
  <c r="V75" i="14"/>
  <c r="I76" i="14"/>
  <c r="L116" i="14"/>
  <c r="P53" i="13"/>
  <c r="O93" i="13"/>
  <c r="AQ76" i="14"/>
  <c r="AP120" i="14"/>
  <c r="N30" i="14"/>
  <c r="N70" i="14" s="1"/>
  <c r="N110" i="13"/>
  <c r="BC35" i="14"/>
  <c r="I31" i="14"/>
  <c r="J71" i="14" s="1"/>
  <c r="AW86" i="13"/>
  <c r="AW46" i="13"/>
  <c r="BA86" i="13"/>
  <c r="AL86" i="13"/>
  <c r="AL46" i="13"/>
  <c r="L93" i="13"/>
  <c r="L19" i="13"/>
  <c r="L21" i="13" s="1"/>
  <c r="U89" i="13"/>
  <c r="V49" i="13"/>
  <c r="U49" i="13"/>
  <c r="Q89" i="13"/>
  <c r="Q19" i="13"/>
  <c r="M89" i="13"/>
  <c r="N49" i="13"/>
  <c r="M49" i="13"/>
  <c r="I89" i="13"/>
  <c r="I19" i="13"/>
  <c r="J59" i="13" s="1"/>
  <c r="E49" i="13"/>
  <c r="F49" i="13"/>
  <c r="AE99" i="13"/>
  <c r="X21" i="13"/>
  <c r="B30" i="14"/>
  <c r="C70" i="14" s="1"/>
  <c r="F110" i="13"/>
  <c r="F71" i="13"/>
  <c r="F111" i="13"/>
  <c r="E32" i="14"/>
  <c r="K76" i="13"/>
  <c r="K36" i="14"/>
  <c r="J38" i="14"/>
  <c r="K78" i="14" s="1"/>
  <c r="J118" i="13"/>
  <c r="J78" i="13"/>
  <c r="P30" i="14"/>
  <c r="P70" i="14" s="1"/>
  <c r="P110" i="13"/>
  <c r="S108" i="13"/>
  <c r="S68" i="13"/>
  <c r="R67" i="13"/>
  <c r="R27" i="14"/>
  <c r="R26" i="14" s="1"/>
  <c r="L27" i="14"/>
  <c r="O68" i="13"/>
  <c r="N28" i="14"/>
  <c r="N26" i="14" s="1"/>
  <c r="C71" i="13"/>
  <c r="C31" i="14"/>
  <c r="C29" i="14" s="1"/>
  <c r="T71" i="13"/>
  <c r="X111" i="13"/>
  <c r="T35" i="14"/>
  <c r="U75" i="14" s="1"/>
  <c r="X115" i="13"/>
  <c r="S77" i="13"/>
  <c r="G78" i="14"/>
  <c r="C40" i="14"/>
  <c r="S40" i="14"/>
  <c r="T80" i="13"/>
  <c r="AD26" i="13"/>
  <c r="AL108" i="13"/>
  <c r="AL26" i="13"/>
  <c r="AL28" i="14"/>
  <c r="AG29" i="13"/>
  <c r="AG30" i="14"/>
  <c r="AH70" i="14" s="1"/>
  <c r="AG110" i="13"/>
  <c r="AK30" i="14"/>
  <c r="AL70" i="14" s="1"/>
  <c r="AK110" i="13"/>
  <c r="AO30" i="14"/>
  <c r="AS110" i="13"/>
  <c r="AO110" i="13"/>
  <c r="AD32" i="14"/>
  <c r="AD112" i="14" s="1"/>
  <c r="AQ72" i="13"/>
  <c r="AP32" i="14"/>
  <c r="AU72" i="13"/>
  <c r="AT32" i="14"/>
  <c r="AF114" i="13"/>
  <c r="AN34" i="14"/>
  <c r="AN74" i="14" s="1"/>
  <c r="AN114" i="13"/>
  <c r="AJ115" i="13"/>
  <c r="AK75" i="13"/>
  <c r="AJ33" i="13"/>
  <c r="AW35" i="14"/>
  <c r="AW115" i="13"/>
  <c r="AZ115" i="13"/>
  <c r="AC116" i="13"/>
  <c r="AK36" i="14"/>
  <c r="AK116" i="14" s="1"/>
  <c r="AK116" i="13"/>
  <c r="AK33" i="13"/>
  <c r="AS36" i="14"/>
  <c r="AT76" i="14" s="1"/>
  <c r="AT76" i="13"/>
  <c r="BA33" i="13"/>
  <c r="BA116" i="13"/>
  <c r="AE117" i="13"/>
  <c r="AF77" i="13"/>
  <c r="AI117" i="13"/>
  <c r="AM37" i="14"/>
  <c r="AN77" i="14" s="1"/>
  <c r="AM117" i="13"/>
  <c r="AN77" i="13"/>
  <c r="AM77" i="13"/>
  <c r="AQ117" i="13"/>
  <c r="AU117" i="13"/>
  <c r="AU77" i="13"/>
  <c r="AU37" i="14"/>
  <c r="AU117" i="14" s="1"/>
  <c r="AY117" i="13"/>
  <c r="AB78" i="13"/>
  <c r="AA38" i="14"/>
  <c r="AA78" i="13"/>
  <c r="AE38" i="14"/>
  <c r="AE118" i="13"/>
  <c r="AM78" i="13"/>
  <c r="AM118" i="13"/>
  <c r="AU118" i="13"/>
  <c r="AG120" i="13"/>
  <c r="AG40" i="14"/>
  <c r="AG120" i="14" s="1"/>
  <c r="AG80" i="13"/>
  <c r="AW120" i="13"/>
  <c r="AW40" i="14"/>
  <c r="AW80" i="14" s="1"/>
  <c r="W107" i="13"/>
  <c r="W27" i="14"/>
  <c r="Y30" i="14"/>
  <c r="Y110" i="14" s="1"/>
  <c r="AC110" i="13"/>
  <c r="Y110" i="13"/>
  <c r="Y35" i="14"/>
  <c r="AC115" i="14" s="1"/>
  <c r="Y75" i="13"/>
  <c r="W37" i="14"/>
  <c r="AA117" i="13"/>
  <c r="Y80" i="13"/>
  <c r="Y120" i="13"/>
  <c r="AC120" i="13"/>
  <c r="BA28" i="14"/>
  <c r="BA108" i="14" s="1"/>
  <c r="AB30" i="14"/>
  <c r="AR70" i="13"/>
  <c r="AR30" i="14"/>
  <c r="AV110" i="13"/>
  <c r="AT30" i="14"/>
  <c r="Z111" i="13"/>
  <c r="Z31" i="14"/>
  <c r="AD111" i="14" s="1"/>
  <c r="AA71" i="13"/>
  <c r="AD111" i="13"/>
  <c r="AE71" i="13"/>
  <c r="AL31" i="14"/>
  <c r="AP111" i="14" s="1"/>
  <c r="AX31" i="14"/>
  <c r="AY71" i="14" s="1"/>
  <c r="AH34" i="14"/>
  <c r="AH74" i="13"/>
  <c r="Z75" i="13"/>
  <c r="AD115" i="13"/>
  <c r="Z35" i="14"/>
  <c r="AA75" i="14" s="1"/>
  <c r="AP75" i="13"/>
  <c r="AQ75" i="13"/>
  <c r="AS37" i="14"/>
  <c r="AT77" i="14" s="1"/>
  <c r="BA77" i="13"/>
  <c r="BA37" i="14"/>
  <c r="BA77" i="14" s="1"/>
  <c r="AP120" i="13"/>
  <c r="AT120" i="13"/>
  <c r="W68" i="13"/>
  <c r="W28" i="14"/>
  <c r="V111" i="13"/>
  <c r="V29" i="13"/>
  <c r="V114" i="13"/>
  <c r="W74" i="13"/>
  <c r="X116" i="13"/>
  <c r="W38" i="14"/>
  <c r="X78" i="14" s="1"/>
  <c r="X78" i="13"/>
  <c r="AP26" i="13"/>
  <c r="AT86" i="13"/>
  <c r="AT46" i="13"/>
  <c r="AB86" i="13"/>
  <c r="AB19" i="13"/>
  <c r="J99" i="13"/>
  <c r="T93" i="13"/>
  <c r="T19" i="13"/>
  <c r="Y46" i="13"/>
  <c r="Y86" i="13"/>
  <c r="AO19" i="13"/>
  <c r="J108" i="14"/>
  <c r="O19" i="13"/>
  <c r="S93" i="13"/>
  <c r="E53" i="13"/>
  <c r="Q49" i="13"/>
  <c r="Y89" i="13"/>
  <c r="J49" i="13"/>
  <c r="BE40" i="14"/>
  <c r="BE80" i="14" s="1"/>
  <c r="M70" i="13"/>
  <c r="U78" i="14"/>
  <c r="AC118" i="14"/>
  <c r="AQ74" i="14"/>
  <c r="W72" i="14"/>
  <c r="Q29" i="13"/>
  <c r="K120" i="13"/>
  <c r="AA89" i="13"/>
  <c r="U19" i="13"/>
  <c r="V59" i="13" s="1"/>
  <c r="BE93" i="13"/>
  <c r="BE19" i="13"/>
  <c r="AZ86" i="13"/>
  <c r="AZ46" i="13"/>
  <c r="AJ86" i="13"/>
  <c r="AJ46" i="13"/>
  <c r="J68" i="13"/>
  <c r="J108" i="13"/>
  <c r="G117" i="13"/>
  <c r="G37" i="14"/>
  <c r="G117" i="14" s="1"/>
  <c r="S118" i="13"/>
  <c r="Q120" i="13"/>
  <c r="Q40" i="14"/>
  <c r="R116" i="13"/>
  <c r="N36" i="14"/>
  <c r="AM32" i="14"/>
  <c r="AM112" i="13"/>
  <c r="AU34" i="14"/>
  <c r="BA115" i="13"/>
  <c r="AE116" i="13"/>
  <c r="AF76" i="13"/>
  <c r="AI36" i="14"/>
  <c r="AI116" i="14" s="1"/>
  <c r="AI116" i="13"/>
  <c r="AM116" i="13"/>
  <c r="AM36" i="14"/>
  <c r="AQ116" i="14" s="1"/>
  <c r="AY36" i="14"/>
  <c r="AY76" i="14" s="1"/>
  <c r="AY76" i="13"/>
  <c r="AV77" i="13"/>
  <c r="AB38" i="14"/>
  <c r="AB118" i="13"/>
  <c r="AN38" i="14"/>
  <c r="AN78" i="13"/>
  <c r="BL93" i="13"/>
  <c r="BH19" i="13"/>
  <c r="BH21" i="13" s="1"/>
  <c r="BH101" i="13" s="1"/>
  <c r="BA93" i="13"/>
  <c r="BB53" i="13"/>
  <c r="BA19" i="13"/>
  <c r="BA21" i="13" s="1"/>
  <c r="AR93" i="13"/>
  <c r="AR19" i="13"/>
  <c r="AR21" i="13" s="1"/>
  <c r="AR61" i="13" s="1"/>
  <c r="P93" i="13"/>
  <c r="P19" i="13"/>
  <c r="H93" i="13"/>
  <c r="H19" i="13"/>
  <c r="H21" i="13" s="1"/>
  <c r="K53" i="13"/>
  <c r="S53" i="13"/>
  <c r="AM19" i="13"/>
  <c r="AQ99" i="13" s="1"/>
  <c r="AU19" i="13"/>
  <c r="J53" i="13"/>
  <c r="R53" i="13"/>
  <c r="X93" i="13"/>
  <c r="BG89" i="13"/>
  <c r="H76" i="14"/>
  <c r="AJ118" i="14"/>
  <c r="AK117" i="14"/>
  <c r="Q75" i="14"/>
  <c r="O70" i="13"/>
  <c r="C77" i="13"/>
  <c r="AA108" i="13"/>
  <c r="AM68" i="13"/>
  <c r="AI110" i="13"/>
  <c r="AI112" i="13"/>
  <c r="AE33" i="13"/>
  <c r="AU116" i="13"/>
  <c r="AF78" i="13"/>
  <c r="AV46" i="13"/>
  <c r="AM46" i="13"/>
  <c r="BD86" i="13"/>
  <c r="AB93" i="13"/>
  <c r="AX86" i="13"/>
  <c r="AU86" i="13"/>
  <c r="AS46" i="13"/>
  <c r="AP86" i="13"/>
  <c r="AK46" i="13"/>
  <c r="R19" i="13"/>
  <c r="V99" i="13" s="1"/>
  <c r="M19" i="13"/>
  <c r="M21" i="13" s="1"/>
  <c r="U93" i="13"/>
  <c r="J86" i="13"/>
  <c r="AR86" i="13"/>
  <c r="AR46" i="13"/>
  <c r="BH89" i="13"/>
  <c r="AC86" i="13"/>
  <c r="AK101" i="13"/>
  <c r="Y53" i="13"/>
  <c r="AC19" i="13"/>
  <c r="BC49" i="13"/>
  <c r="F46" i="13"/>
  <c r="V93" i="13"/>
  <c r="W86" i="13"/>
  <c r="G46" i="13"/>
  <c r="AQ114" i="14"/>
  <c r="Q26" i="13"/>
  <c r="Q77" i="13"/>
  <c r="U71" i="13"/>
  <c r="I74" i="13"/>
  <c r="Q76" i="13"/>
  <c r="O118" i="13"/>
  <c r="AN68" i="13"/>
  <c r="AF112" i="13"/>
  <c r="AN112" i="14"/>
  <c r="AC74" i="13"/>
  <c r="AO74" i="13"/>
  <c r="AT116" i="13"/>
  <c r="AX116" i="13"/>
  <c r="AQ71" i="13"/>
  <c r="AU111" i="13"/>
  <c r="AQ74" i="13"/>
  <c r="AS115" i="13"/>
  <c r="AZ77" i="13"/>
  <c r="AJ78" i="13"/>
  <c r="AR78" i="13"/>
  <c r="BF53" i="13"/>
  <c r="BA89" i="13"/>
  <c r="AV86" i="13"/>
  <c r="AS86" i="13"/>
  <c r="AN86" i="13"/>
  <c r="AK86" i="13"/>
  <c r="AA86" i="13"/>
  <c r="S19" i="13"/>
  <c r="C19" i="13"/>
  <c r="C21" i="13" s="1"/>
  <c r="N93" i="13"/>
  <c r="D49" i="13"/>
  <c r="BM21" i="13"/>
  <c r="BN61" i="13" s="1"/>
  <c r="BN59" i="13"/>
  <c r="T117" i="14"/>
  <c r="AO117" i="14"/>
  <c r="J29" i="13"/>
  <c r="P68" i="13"/>
  <c r="BE33" i="13"/>
  <c r="W110" i="13"/>
  <c r="U72" i="13"/>
  <c r="B26" i="13"/>
  <c r="C66" i="13" s="1"/>
  <c r="G68" i="13"/>
  <c r="J111" i="13"/>
  <c r="G116" i="13"/>
  <c r="O76" i="13"/>
  <c r="U107" i="14"/>
  <c r="AO68" i="13"/>
  <c r="AW108" i="13"/>
  <c r="AF70" i="13"/>
  <c r="AJ70" i="13"/>
  <c r="AN70" i="13"/>
  <c r="AP72" i="13"/>
  <c r="Y78" i="13"/>
  <c r="BC86" i="13"/>
  <c r="BC53" i="13"/>
  <c r="AA93" i="13"/>
  <c r="AD89" i="13"/>
  <c r="AB89" i="13"/>
  <c r="AE86" i="13"/>
  <c r="BC67" i="13"/>
  <c r="B19" i="13"/>
  <c r="B21" i="13" s="1"/>
  <c r="BL46" i="13"/>
  <c r="AZ77" i="14"/>
  <c r="AJ68" i="14"/>
  <c r="AJ108" i="14"/>
  <c r="AD116" i="14"/>
  <c r="K77" i="14"/>
  <c r="AE120" i="14"/>
  <c r="AE80" i="14"/>
  <c r="P117" i="14"/>
  <c r="Q77" i="14"/>
  <c r="K28" i="14"/>
  <c r="K68" i="14" s="1"/>
  <c r="O108" i="13"/>
  <c r="G31" i="14"/>
  <c r="K111" i="14" s="1"/>
  <c r="K111" i="13"/>
  <c r="O31" i="14"/>
  <c r="O111" i="14" s="1"/>
  <c r="O29" i="13"/>
  <c r="S111" i="13"/>
  <c r="M32" i="14"/>
  <c r="N72" i="14" s="1"/>
  <c r="Q112" i="13"/>
  <c r="G35" i="14"/>
  <c r="O35" i="14"/>
  <c r="O75" i="13"/>
  <c r="S115" i="13"/>
  <c r="M116" i="13"/>
  <c r="Q116" i="13"/>
  <c r="N76" i="13"/>
  <c r="M76" i="13"/>
  <c r="G77" i="13"/>
  <c r="N117" i="13"/>
  <c r="N37" i="14"/>
  <c r="O77" i="13"/>
  <c r="L38" i="14"/>
  <c r="L33" i="14" s="1"/>
  <c r="R38" i="14"/>
  <c r="R78" i="13"/>
  <c r="N120" i="13"/>
  <c r="N40" i="14"/>
  <c r="BB68" i="13"/>
  <c r="P27" i="14"/>
  <c r="T107" i="13"/>
  <c r="P107" i="13"/>
  <c r="BC36" i="14"/>
  <c r="BC76" i="14" s="1"/>
  <c r="BC116" i="13"/>
  <c r="G70" i="13"/>
  <c r="G110" i="13"/>
  <c r="H32" i="14"/>
  <c r="H112" i="14" s="1"/>
  <c r="F34" i="14"/>
  <c r="F74" i="13"/>
  <c r="B35" i="14"/>
  <c r="C75" i="14" s="1"/>
  <c r="L77" i="14"/>
  <c r="I78" i="13"/>
  <c r="I38" i="14"/>
  <c r="E80" i="13"/>
  <c r="AH68" i="13"/>
  <c r="AK108" i="13"/>
  <c r="AW32" i="14"/>
  <c r="AW112" i="13"/>
  <c r="Z33" i="13"/>
  <c r="Z34" i="14"/>
  <c r="Z114" i="13"/>
  <c r="Z74" i="13"/>
  <c r="AD74" i="13"/>
  <c r="AL33" i="13"/>
  <c r="AL34" i="14"/>
  <c r="AL114" i="13"/>
  <c r="AX114" i="13"/>
  <c r="AH115" i="13"/>
  <c r="AV115" i="13"/>
  <c r="AV35" i="14"/>
  <c r="AW75" i="13"/>
  <c r="AV75" i="13"/>
  <c r="AF116" i="13"/>
  <c r="AG76" i="13"/>
  <c r="AJ76" i="13"/>
  <c r="AK76" i="13"/>
  <c r="AN36" i="14"/>
  <c r="AV36" i="14"/>
  <c r="AW76" i="14" s="1"/>
  <c r="AV76" i="13"/>
  <c r="AZ76" i="13"/>
  <c r="AZ36" i="14"/>
  <c r="AZ116" i="13"/>
  <c r="AG77" i="13"/>
  <c r="AO77" i="13"/>
  <c r="AO117" i="13"/>
  <c r="AC78" i="13"/>
  <c r="AO78" i="13"/>
  <c r="AO38" i="14"/>
  <c r="Z120" i="13"/>
  <c r="Z40" i="14"/>
  <c r="AA80" i="13"/>
  <c r="Z80" i="13"/>
  <c r="AD120" i="13"/>
  <c r="AF80" i="13"/>
  <c r="AE80" i="13"/>
  <c r="AI120" i="13"/>
  <c r="AM120" i="13"/>
  <c r="AN80" i="13"/>
  <c r="AV80" i="13"/>
  <c r="AU40" i="14"/>
  <c r="AY120" i="13"/>
  <c r="AU120" i="13"/>
  <c r="X29" i="13"/>
  <c r="Y70" i="13"/>
  <c r="X30" i="14"/>
  <c r="X32" i="14"/>
  <c r="X72" i="13"/>
  <c r="X112" i="13"/>
  <c r="Y72" i="13"/>
  <c r="X35" i="14"/>
  <c r="X75" i="13"/>
  <c r="AB115" i="13"/>
  <c r="X33" i="13"/>
  <c r="W120" i="13"/>
  <c r="X80" i="13"/>
  <c r="W40" i="14"/>
  <c r="AA120" i="13"/>
  <c r="AZ28" i="14"/>
  <c r="AU29" i="13"/>
  <c r="AC29" i="13"/>
  <c r="AC31" i="14"/>
  <c r="AG111" i="14" s="1"/>
  <c r="AG71" i="13"/>
  <c r="AH71" i="13"/>
  <c r="AG111" i="13"/>
  <c r="AS31" i="14"/>
  <c r="AS71" i="14" s="1"/>
  <c r="AK74" i="13"/>
  <c r="AO114" i="13"/>
  <c r="AK114" i="13"/>
  <c r="AS74" i="13"/>
  <c r="AS114" i="13"/>
  <c r="AA115" i="13"/>
  <c r="AA75" i="13"/>
  <c r="AM75" i="13"/>
  <c r="AL115" i="13"/>
  <c r="AL75" i="13"/>
  <c r="AQ33" i="13"/>
  <c r="AR75" i="13"/>
  <c r="AQ35" i="14"/>
  <c r="Z77" i="13"/>
  <c r="AD117" i="13"/>
  <c r="Z117" i="13"/>
  <c r="AA77" i="13"/>
  <c r="AL117" i="13"/>
  <c r="AH37" i="14"/>
  <c r="AP77" i="13"/>
  <c r="AI78" i="13"/>
  <c r="AT118" i="13"/>
  <c r="AP38" i="14"/>
  <c r="AQ78" i="14" s="1"/>
  <c r="AN120" i="13"/>
  <c r="AJ40" i="14"/>
  <c r="AS80" i="13"/>
  <c r="AR120" i="13"/>
  <c r="AR80" i="13"/>
  <c r="V68" i="13"/>
  <c r="Z108" i="13"/>
  <c r="V28" i="14"/>
  <c r="Y34" i="14"/>
  <c r="Y114" i="13"/>
  <c r="AF112" i="14"/>
  <c r="AT80" i="14"/>
  <c r="AS80" i="14"/>
  <c r="AL78" i="14"/>
  <c r="AK78" i="14"/>
  <c r="AY116" i="14"/>
  <c r="AE76" i="14"/>
  <c r="G76" i="14"/>
  <c r="C72" i="14"/>
  <c r="U115" i="14"/>
  <c r="Q115" i="14"/>
  <c r="AO77" i="14"/>
  <c r="R75" i="14"/>
  <c r="AQ115" i="13"/>
  <c r="AB75" i="13"/>
  <c r="AS71" i="13"/>
  <c r="AN33" i="13"/>
  <c r="AN113" i="13" s="1"/>
  <c r="O33" i="13"/>
  <c r="H112" i="13"/>
  <c r="K71" i="13"/>
  <c r="AS118" i="13"/>
  <c r="AE115" i="13"/>
  <c r="AP71" i="13"/>
  <c r="W80" i="13"/>
  <c r="AN76" i="13"/>
  <c r="AJ36" i="14"/>
  <c r="AF36" i="14"/>
  <c r="AU115" i="13"/>
  <c r="AH75" i="13"/>
  <c r="AL74" i="13"/>
  <c r="BA112" i="13"/>
  <c r="AO72" i="13"/>
  <c r="AN30" i="14"/>
  <c r="N72" i="13"/>
  <c r="AR78" i="14"/>
  <c r="AB80" i="14"/>
  <c r="BF118" i="14"/>
  <c r="AE115" i="14"/>
  <c r="U112" i="13"/>
  <c r="V72" i="13"/>
  <c r="S33" i="13"/>
  <c r="W114" i="13"/>
  <c r="U116" i="13"/>
  <c r="M27" i="14"/>
  <c r="Q107" i="13"/>
  <c r="N67" i="13"/>
  <c r="F108" i="13"/>
  <c r="C68" i="13"/>
  <c r="B28" i="14"/>
  <c r="BD114" i="13"/>
  <c r="BD74" i="13"/>
  <c r="BB78" i="13"/>
  <c r="BC78" i="13"/>
  <c r="R71" i="13"/>
  <c r="R111" i="13"/>
  <c r="P112" i="13"/>
  <c r="P32" i="14"/>
  <c r="P72" i="13"/>
  <c r="N34" i="14"/>
  <c r="J115" i="13"/>
  <c r="K75" i="13"/>
  <c r="R75" i="13"/>
  <c r="S75" i="13"/>
  <c r="R115" i="13"/>
  <c r="I117" i="13"/>
  <c r="E37" i="14"/>
  <c r="T117" i="13"/>
  <c r="T77" i="13"/>
  <c r="Q118" i="13"/>
  <c r="J80" i="13"/>
  <c r="J40" i="14"/>
  <c r="R120" i="13"/>
  <c r="S80" i="13"/>
  <c r="R80" i="13"/>
  <c r="V120" i="13"/>
  <c r="R40" i="14"/>
  <c r="V120" i="14" s="1"/>
  <c r="AL72" i="13"/>
  <c r="AV28" i="14"/>
  <c r="AF108" i="14"/>
  <c r="AM116" i="14"/>
  <c r="AV118" i="14"/>
  <c r="BC117" i="14"/>
  <c r="X118" i="14"/>
  <c r="G108" i="14"/>
  <c r="K26" i="13"/>
  <c r="G26" i="14"/>
  <c r="G106" i="14" s="1"/>
  <c r="P67" i="13"/>
  <c r="Y76" i="14"/>
  <c r="AA115" i="14"/>
  <c r="J26" i="14"/>
  <c r="G114" i="14"/>
  <c r="AQ78" i="13"/>
  <c r="AY77" i="13"/>
  <c r="AI77" i="13"/>
  <c r="AK34" i="14"/>
  <c r="AO114" i="14" s="1"/>
  <c r="BA71" i="13"/>
  <c r="AJ108" i="13"/>
  <c r="BA76" i="13"/>
  <c r="AW76" i="13"/>
  <c r="Q38" i="14"/>
  <c r="Q33" i="14" s="1"/>
  <c r="M77" i="13"/>
  <c r="L77" i="13"/>
  <c r="G74" i="13"/>
  <c r="Q72" i="13"/>
  <c r="R31" i="14"/>
  <c r="G30" i="14"/>
  <c r="BB118" i="13"/>
  <c r="AP114" i="13"/>
  <c r="AD71" i="13"/>
  <c r="X70" i="13"/>
  <c r="AU80" i="13"/>
  <c r="AO118" i="13"/>
  <c r="AG118" i="13"/>
  <c r="AC118" i="13"/>
  <c r="AG108" i="13"/>
  <c r="M108" i="13"/>
  <c r="BB77" i="13"/>
  <c r="BF117" i="13"/>
  <c r="BF112" i="13"/>
  <c r="BF32" i="14"/>
  <c r="Q31" i="14"/>
  <c r="Q111" i="13"/>
  <c r="U111" i="13"/>
  <c r="J32" i="14"/>
  <c r="R32" i="14"/>
  <c r="S72" i="14" s="1"/>
  <c r="S72" i="13"/>
  <c r="U34" i="14"/>
  <c r="S36" i="14"/>
  <c r="E78" i="13"/>
  <c r="D38" i="14"/>
  <c r="X118" i="13"/>
  <c r="G40" i="14"/>
  <c r="G120" i="13"/>
  <c r="O120" i="13"/>
  <c r="P80" i="13"/>
  <c r="I27" i="14"/>
  <c r="BF76" i="13"/>
  <c r="BF116" i="13"/>
  <c r="N108" i="13"/>
  <c r="N26" i="13"/>
  <c r="O66" i="13" s="1"/>
  <c r="N68" i="13"/>
  <c r="U110" i="13"/>
  <c r="Q30" i="14"/>
  <c r="T111" i="13"/>
  <c r="T31" i="14"/>
  <c r="S112" i="13"/>
  <c r="O72" i="13"/>
  <c r="O32" i="14"/>
  <c r="O72" i="14" s="1"/>
  <c r="T114" i="13"/>
  <c r="P33" i="13"/>
  <c r="P114" i="13"/>
  <c r="I115" i="13"/>
  <c r="E75" i="13"/>
  <c r="E35" i="14"/>
  <c r="Q115" i="13"/>
  <c r="M115" i="13"/>
  <c r="N75" i="13"/>
  <c r="T115" i="13"/>
  <c r="T75" i="13"/>
  <c r="H116" i="13"/>
  <c r="L116" i="13"/>
  <c r="I76" i="13"/>
  <c r="P76" i="13"/>
  <c r="P36" i="14"/>
  <c r="K117" i="13"/>
  <c r="K77" i="13"/>
  <c r="F118" i="13"/>
  <c r="O78" i="13"/>
  <c r="K80" i="13"/>
  <c r="K40" i="14"/>
  <c r="AG70" i="13"/>
  <c r="AH70" i="13"/>
  <c r="AK70" i="13"/>
  <c r="AL70" i="13"/>
  <c r="AZ30" i="14"/>
  <c r="AC33" i="13"/>
  <c r="AC113" i="13" s="1"/>
  <c r="AC36" i="14"/>
  <c r="AD76" i="14" s="1"/>
  <c r="AG116" i="13"/>
  <c r="AH76" i="13"/>
  <c r="AO116" i="13"/>
  <c r="AW116" i="13"/>
  <c r="AX76" i="13"/>
  <c r="BB76" i="13"/>
  <c r="BA36" i="14"/>
  <c r="W112" i="13"/>
  <c r="AA112" i="13"/>
  <c r="AC115" i="13"/>
  <c r="Y115" i="13"/>
  <c r="W33" i="13"/>
  <c r="W77" i="13"/>
  <c r="AB110" i="13"/>
  <c r="AC70" i="13"/>
  <c r="AP115" i="13"/>
  <c r="AT115" i="13"/>
  <c r="AK77" i="13"/>
  <c r="AL77" i="13"/>
  <c r="AS78" i="13"/>
  <c r="AT78" i="13"/>
  <c r="V31" i="14"/>
  <c r="W71" i="13"/>
  <c r="V115" i="14"/>
  <c r="P117" i="13"/>
  <c r="S120" i="13"/>
  <c r="AD108" i="13"/>
  <c r="AP68" i="13"/>
  <c r="AO70" i="13"/>
  <c r="AV33" i="13"/>
  <c r="AK68" i="13"/>
  <c r="AR110" i="13"/>
  <c r="AH111" i="13"/>
  <c r="U67" i="14"/>
  <c r="Q75" i="13"/>
  <c r="R112" i="13"/>
  <c r="BC72" i="13"/>
  <c r="AA33" i="13"/>
  <c r="H68" i="13"/>
  <c r="BE77" i="13"/>
  <c r="N111" i="13"/>
  <c r="T112" i="13"/>
  <c r="R33" i="13"/>
  <c r="F75" i="13"/>
  <c r="O117" i="13"/>
  <c r="K78" i="13"/>
  <c r="BD26" i="13"/>
  <c r="BD108" i="13"/>
  <c r="I40" i="14"/>
  <c r="O37" i="14"/>
  <c r="L76" i="13"/>
  <c r="L33" i="13"/>
  <c r="BD110" i="13"/>
  <c r="S67" i="13"/>
  <c r="X10" i="26"/>
  <c r="D150" i="26"/>
  <c r="L134" i="26"/>
  <c r="D350" i="26" s="1"/>
  <c r="L136" i="26"/>
  <c r="D352" i="26" s="1"/>
  <c r="L138" i="26"/>
  <c r="D354" i="26" s="1"/>
  <c r="L140" i="26"/>
  <c r="D356" i="26" s="1"/>
  <c r="X9" i="26"/>
  <c r="C5" i="23"/>
  <c r="Q34" i="6"/>
  <c r="H40" i="6"/>
  <c r="B33" i="21"/>
  <c r="Q33" i="6"/>
  <c r="Q35" i="6"/>
  <c r="C33" i="21"/>
  <c r="M28" i="6"/>
  <c r="M24" i="6"/>
  <c r="M20" i="6"/>
  <c r="M16" i="6"/>
  <c r="M12" i="6"/>
  <c r="M8" i="6"/>
  <c r="M29" i="6"/>
  <c r="M25" i="6"/>
  <c r="M21" i="6"/>
  <c r="Q37" i="17"/>
  <c r="Q35" i="17"/>
  <c r="Q36" i="17"/>
  <c r="AE101" i="13"/>
  <c r="BI89" i="13"/>
  <c r="BM89" i="13"/>
  <c r="BL49" i="13"/>
  <c r="BM49" i="13"/>
  <c r="BJ89" i="13"/>
  <c r="BI53" i="13"/>
  <c r="BM93" i="13"/>
  <c r="BI46" i="13"/>
  <c r="BM86" i="13"/>
  <c r="BL86" i="13"/>
  <c r="BM46" i="13"/>
  <c r="E29" i="13"/>
  <c r="T32" i="14"/>
  <c r="F115" i="13"/>
  <c r="K34" i="14"/>
  <c r="D74" i="13"/>
  <c r="N71" i="13"/>
  <c r="BH86" i="13"/>
  <c r="AT19" i="13"/>
  <c r="AP19" i="13"/>
  <c r="AN19" i="13"/>
  <c r="AL19" i="13"/>
  <c r="AJ19" i="13"/>
  <c r="AH19" i="13"/>
  <c r="Z19" i="13"/>
  <c r="AS93" i="13"/>
  <c r="AQ93" i="13"/>
  <c r="AC49" i="13"/>
  <c r="T21" i="13"/>
  <c r="R21" i="13"/>
  <c r="Q21" i="13"/>
  <c r="K21" i="13"/>
  <c r="J21" i="13"/>
  <c r="I21" i="13"/>
  <c r="E21" i="13"/>
  <c r="BJ86" i="13"/>
  <c r="BJ93" i="13"/>
  <c r="N71" i="14"/>
  <c r="N111" i="14"/>
  <c r="C77" i="14"/>
  <c r="O71" i="13"/>
  <c r="S78" i="13"/>
  <c r="P70" i="13"/>
  <c r="R72" i="13"/>
  <c r="P115" i="13"/>
  <c r="M29" i="13"/>
  <c r="H71" i="13"/>
  <c r="AF29" i="13"/>
  <c r="AJ29" i="13"/>
  <c r="AV71" i="14"/>
  <c r="AC70" i="14"/>
  <c r="G116" i="14"/>
  <c r="V38" i="14"/>
  <c r="V78" i="14" s="1"/>
  <c r="V118" i="13"/>
  <c r="W78" i="13"/>
  <c r="Z118" i="13"/>
  <c r="BJ40" i="13"/>
  <c r="BM40" i="13"/>
  <c r="BM40" i="14" s="1"/>
  <c r="BL40" i="13"/>
  <c r="BJ37" i="13"/>
  <c r="BM37" i="13"/>
  <c r="BQ117" i="13" s="1"/>
  <c r="BJ35" i="13"/>
  <c r="BJ32" i="13"/>
  <c r="BM32" i="13"/>
  <c r="BJ38" i="13"/>
  <c r="BM38" i="13"/>
  <c r="BQ118" i="13" s="1"/>
  <c r="BJ36" i="13"/>
  <c r="BJ36" i="14" s="1"/>
  <c r="BM36" i="13"/>
  <c r="BJ34" i="13"/>
  <c r="BM34" i="13"/>
  <c r="BQ114" i="13" s="1"/>
  <c r="BJ31" i="13"/>
  <c r="BM31" i="13"/>
  <c r="BM31" i="14" s="1"/>
  <c r="BJ28" i="13"/>
  <c r="BM28" i="13"/>
  <c r="BM28" i="14" s="1"/>
  <c r="F167" i="12"/>
  <c r="F171" i="12"/>
  <c r="F174" i="12"/>
  <c r="F176" i="12"/>
  <c r="AF111" i="14"/>
  <c r="AG115" i="14"/>
  <c r="Q21" i="12"/>
  <c r="E48" i="12"/>
  <c r="Q65" i="12"/>
  <c r="P52" i="12"/>
  <c r="S52" i="12" s="1"/>
  <c r="T52" i="12" s="1"/>
  <c r="U52" i="12" s="1"/>
  <c r="Q72" i="12"/>
  <c r="V77" i="14"/>
  <c r="AS114" i="14"/>
  <c r="AJ33" i="14"/>
  <c r="M111" i="13"/>
  <c r="Q110" i="13"/>
  <c r="J26" i="13"/>
  <c r="Q67" i="13"/>
  <c r="R107" i="13"/>
  <c r="T67" i="13"/>
  <c r="O80" i="13"/>
  <c r="M78" i="13"/>
  <c r="P77" i="13"/>
  <c r="H77" i="13"/>
  <c r="M67" i="13"/>
  <c r="N107" i="13"/>
  <c r="P26" i="13"/>
  <c r="BB28" i="14"/>
  <c r="R108" i="13"/>
  <c r="H110" i="13"/>
  <c r="N80" i="13"/>
  <c r="L78" i="13"/>
  <c r="N77" i="13"/>
  <c r="F77" i="13"/>
  <c r="U36" i="14"/>
  <c r="M36" i="14"/>
  <c r="P75" i="13"/>
  <c r="T74" i="13"/>
  <c r="L74" i="13"/>
  <c r="P71" i="13"/>
  <c r="U29" i="13"/>
  <c r="BB72" i="13"/>
  <c r="P28" i="14"/>
  <c r="F70" i="13"/>
  <c r="D36" i="14"/>
  <c r="N35" i="14"/>
  <c r="F35" i="14"/>
  <c r="S34" i="14"/>
  <c r="J34" i="14"/>
  <c r="N29" i="13"/>
  <c r="BF120" i="13"/>
  <c r="BD117" i="13"/>
  <c r="K70" i="13"/>
  <c r="S29" i="13"/>
  <c r="BE116" i="13"/>
  <c r="AC108" i="13"/>
  <c r="K78" i="12"/>
  <c r="AP67" i="13"/>
  <c r="L72" i="12"/>
  <c r="N19" i="12"/>
  <c r="J19" i="12"/>
  <c r="I65" i="12"/>
  <c r="K68" i="12"/>
  <c r="O72" i="12"/>
  <c r="H45" i="12"/>
  <c r="L45" i="12"/>
  <c r="I48" i="12"/>
  <c r="M48" i="12"/>
  <c r="K52" i="12"/>
  <c r="H72" i="12"/>
  <c r="M19" i="12"/>
  <c r="I19" i="12"/>
  <c r="I58" i="12" s="1"/>
  <c r="N65" i="12"/>
  <c r="J65" i="12"/>
  <c r="M72" i="12"/>
  <c r="I72" i="12"/>
  <c r="L68" i="12"/>
  <c r="O65" i="12"/>
  <c r="K65" i="12"/>
  <c r="AX27" i="13"/>
  <c r="AS27" i="13"/>
  <c r="AK27" i="13"/>
  <c r="AL67" i="13" s="1"/>
  <c r="AY27" i="13"/>
  <c r="AY27" i="14" s="1"/>
  <c r="AR27" i="13"/>
  <c r="AR27" i="14" s="1"/>
  <c r="AR107" i="14" s="1"/>
  <c r="AJ27" i="13"/>
  <c r="AB27" i="13"/>
  <c r="AF107" i="13" s="1"/>
  <c r="Z27" i="13"/>
  <c r="AD107" i="13" s="1"/>
  <c r="G72" i="12"/>
  <c r="F179" i="12"/>
  <c r="F173" i="12"/>
  <c r="BK27" i="13"/>
  <c r="Q68" i="12"/>
  <c r="AD26" i="14"/>
  <c r="O111" i="13"/>
  <c r="J30" i="14"/>
  <c r="G111" i="13"/>
  <c r="S30" i="14"/>
  <c r="K68" i="13"/>
  <c r="BE117" i="13"/>
  <c r="S74" i="13"/>
  <c r="S114" i="13"/>
  <c r="R34" i="14"/>
  <c r="K114" i="13"/>
  <c r="D33" i="13"/>
  <c r="D70" i="13"/>
  <c r="AA68" i="13"/>
  <c r="AG68" i="13"/>
  <c r="AE68" i="13"/>
  <c r="AO108" i="13"/>
  <c r="AM108" i="13"/>
  <c r="AS68" i="13"/>
  <c r="AQ68" i="13"/>
  <c r="AQ112" i="13"/>
  <c r="AW72" i="13"/>
  <c r="AU112" i="13"/>
  <c r="AY112" i="13"/>
  <c r="AT70" i="13"/>
  <c r="AW70" i="13"/>
  <c r="AG67" i="13"/>
  <c r="C40" i="9"/>
  <c r="B54" i="9" s="1"/>
  <c r="E28" i="4"/>
  <c r="E30" i="4"/>
  <c r="E29" i="4"/>
  <c r="E31" i="4"/>
  <c r="E74" i="4"/>
  <c r="D29" i="4"/>
  <c r="D31" i="4"/>
  <c r="D28" i="4"/>
  <c r="E50" i="4" s="1"/>
  <c r="D30" i="4"/>
  <c r="H6" i="4"/>
  <c r="I5" i="4"/>
  <c r="I18" i="4" s="1"/>
  <c r="H49" i="4"/>
  <c r="C29" i="4"/>
  <c r="C30" i="4"/>
  <c r="K17" i="4"/>
  <c r="L20" i="4"/>
  <c r="L18" i="4"/>
  <c r="M42" i="4"/>
  <c r="K16" i="4"/>
  <c r="G49" i="4"/>
  <c r="F28" i="4"/>
  <c r="G50" i="4" s="1"/>
  <c r="F29" i="4"/>
  <c r="F30" i="4"/>
  <c r="F31" i="4"/>
  <c r="M21" i="4"/>
  <c r="M19" i="4"/>
  <c r="M17" i="4"/>
  <c r="M16" i="4"/>
  <c r="G16" i="4"/>
  <c r="L2" i="4"/>
  <c r="K21" i="4"/>
  <c r="N2" i="4"/>
  <c r="J25" i="4"/>
  <c r="J37" i="6"/>
  <c r="B29" i="21"/>
  <c r="D41" i="17"/>
  <c r="D41" i="20"/>
  <c r="D41" i="18"/>
  <c r="D41" i="19"/>
  <c r="H41" i="6"/>
  <c r="E41" i="17"/>
  <c r="E41" i="18"/>
  <c r="E41" i="19"/>
  <c r="E41" i="20"/>
  <c r="BJ21" i="14"/>
  <c r="BJ61" i="14" s="1"/>
  <c r="BF93" i="14"/>
  <c r="AX93" i="14"/>
  <c r="AP93" i="14"/>
  <c r="BI93" i="14"/>
  <c r="BJ53" i="14"/>
  <c r="AK101" i="14"/>
  <c r="AO101" i="14"/>
  <c r="AP61" i="14"/>
  <c r="AO61" i="14"/>
  <c r="AS61" i="14"/>
  <c r="AS101" i="14"/>
  <c r="BL49" i="14"/>
  <c r="BI49" i="14"/>
  <c r="BI61" i="14"/>
  <c r="AO59" i="14"/>
  <c r="AF19" i="14"/>
  <c r="AG59" i="14" s="1"/>
  <c r="AO89" i="14"/>
  <c r="AM89" i="14"/>
  <c r="BJ89" i="14"/>
  <c r="AZ19" i="14"/>
  <c r="AO86" i="14"/>
  <c r="AM86" i="14"/>
  <c r="L220" i="26"/>
  <c r="D368" i="26" s="1"/>
  <c r="X11" i="26"/>
  <c r="X8" i="26"/>
  <c r="A350" i="26"/>
  <c r="L260" i="26"/>
  <c r="L262" i="26"/>
  <c r="L264" i="26"/>
  <c r="Z11" i="26"/>
  <c r="C246" i="26" s="1"/>
  <c r="E371" i="26" s="1"/>
  <c r="X7" i="26"/>
  <c r="L282" i="26"/>
  <c r="L280" i="26"/>
  <c r="L278" i="26"/>
  <c r="L276" i="26"/>
  <c r="L281" i="26"/>
  <c r="L279" i="26"/>
  <c r="L277" i="26"/>
  <c r="A61" i="26"/>
  <c r="A60" i="26"/>
  <c r="G3" i="26"/>
  <c r="G21" i="26" s="1"/>
  <c r="E274" i="26" s="1"/>
  <c r="D41" i="26"/>
  <c r="N41" i="26" s="1"/>
  <c r="X6" i="26"/>
  <c r="L267" i="26"/>
  <c r="L275" i="26"/>
  <c r="L266" i="26"/>
  <c r="L286" i="26"/>
  <c r="L287" i="26"/>
  <c r="L285" i="26"/>
  <c r="L284" i="26"/>
  <c r="L283" i="26"/>
  <c r="M162" i="26"/>
  <c r="Z10" i="26"/>
  <c r="Z8" i="26"/>
  <c r="C243" i="26" s="1"/>
  <c r="E368" i="26" s="1"/>
  <c r="Z6" i="26"/>
  <c r="H40" i="26"/>
  <c r="R40" i="26" s="1"/>
  <c r="Z5" i="26"/>
  <c r="L217" i="26"/>
  <c r="D365" i="26" s="1"/>
  <c r="E234" i="26"/>
  <c r="G234" i="26"/>
  <c r="I234" i="26"/>
  <c r="K234" i="26"/>
  <c r="L219" i="26"/>
  <c r="D367" i="26" s="1"/>
  <c r="L221" i="26"/>
  <c r="D369" i="26" s="1"/>
  <c r="L223" i="26"/>
  <c r="D371" i="26" s="1"/>
  <c r="L225" i="26"/>
  <c r="D373" i="26" s="1"/>
  <c r="L259" i="26"/>
  <c r="L261" i="26"/>
  <c r="L263" i="26"/>
  <c r="L265" i="26"/>
  <c r="K41" i="26"/>
  <c r="I41" i="26"/>
  <c r="G41" i="26"/>
  <c r="E41" i="26"/>
  <c r="O41" i="26" s="1"/>
  <c r="C41" i="26"/>
  <c r="J41" i="26"/>
  <c r="H41" i="26"/>
  <c r="F41" i="26"/>
  <c r="P41" i="26" s="1"/>
  <c r="C150" i="26"/>
  <c r="E150" i="26"/>
  <c r="G150" i="26"/>
  <c r="I150" i="26"/>
  <c r="K150" i="26"/>
  <c r="L133" i="26"/>
  <c r="D349" i="26" s="1"/>
  <c r="L135" i="26"/>
  <c r="D351" i="26" s="1"/>
  <c r="L137" i="26"/>
  <c r="D353" i="26" s="1"/>
  <c r="L139" i="26"/>
  <c r="D355" i="26" s="1"/>
  <c r="L141" i="26"/>
  <c r="D357" i="26" s="1"/>
  <c r="D234" i="26"/>
  <c r="L218" i="26"/>
  <c r="D366" i="26" s="1"/>
  <c r="L222" i="26"/>
  <c r="D370" i="26" s="1"/>
  <c r="L224" i="26"/>
  <c r="D372" i="26" s="1"/>
  <c r="L226" i="26"/>
  <c r="D374" i="26" s="1"/>
  <c r="D149" i="26"/>
  <c r="F149" i="26"/>
  <c r="H149" i="26"/>
  <c r="J149" i="26"/>
  <c r="L227" i="26"/>
  <c r="D375" i="26" s="1"/>
  <c r="J195" i="26"/>
  <c r="H195" i="26"/>
  <c r="F195" i="26"/>
  <c r="D195" i="26"/>
  <c r="J173" i="26"/>
  <c r="H173" i="26"/>
  <c r="F173" i="26"/>
  <c r="D173" i="26"/>
  <c r="K195" i="26"/>
  <c r="I195" i="26"/>
  <c r="G195" i="26"/>
  <c r="E195" i="26"/>
  <c r="C195" i="26"/>
  <c r="K173" i="26"/>
  <c r="I173" i="26"/>
  <c r="G173" i="26"/>
  <c r="E173" i="26"/>
  <c r="C173" i="26"/>
  <c r="J196" i="26"/>
  <c r="H196" i="26"/>
  <c r="F196" i="26"/>
  <c r="D196" i="26"/>
  <c r="J174" i="26"/>
  <c r="H174" i="26"/>
  <c r="F174" i="26"/>
  <c r="D174" i="26"/>
  <c r="K196" i="26"/>
  <c r="I196" i="26"/>
  <c r="G196" i="26"/>
  <c r="E196" i="26"/>
  <c r="C196" i="26"/>
  <c r="K174" i="26"/>
  <c r="I174" i="26"/>
  <c r="G174" i="26"/>
  <c r="E174" i="26"/>
  <c r="C174" i="26"/>
  <c r="J198" i="26"/>
  <c r="H198" i="26"/>
  <c r="F198" i="26"/>
  <c r="D198" i="26"/>
  <c r="J176" i="26"/>
  <c r="H176" i="26"/>
  <c r="F176" i="26"/>
  <c r="D176" i="26"/>
  <c r="K198" i="26"/>
  <c r="I198" i="26"/>
  <c r="G198" i="26"/>
  <c r="E198" i="26"/>
  <c r="C198" i="26"/>
  <c r="K176" i="26"/>
  <c r="I176" i="26"/>
  <c r="G176" i="26"/>
  <c r="E176" i="26"/>
  <c r="C176" i="26"/>
  <c r="J200" i="26"/>
  <c r="H200" i="26"/>
  <c r="F200" i="26"/>
  <c r="D200" i="26"/>
  <c r="J178" i="26"/>
  <c r="H178" i="26"/>
  <c r="F178" i="26"/>
  <c r="D178" i="26"/>
  <c r="K200" i="26"/>
  <c r="I200" i="26"/>
  <c r="G200" i="26"/>
  <c r="E200" i="26"/>
  <c r="C200" i="26"/>
  <c r="K178" i="26"/>
  <c r="I178" i="26"/>
  <c r="G178" i="26"/>
  <c r="E178" i="26"/>
  <c r="C178" i="26"/>
  <c r="J202" i="26"/>
  <c r="H202" i="26"/>
  <c r="F202" i="26"/>
  <c r="D202" i="26"/>
  <c r="J180" i="26"/>
  <c r="H180" i="26"/>
  <c r="F180" i="26"/>
  <c r="D180" i="26"/>
  <c r="K202" i="26"/>
  <c r="I202" i="26"/>
  <c r="G202" i="26"/>
  <c r="E202" i="26"/>
  <c r="C202" i="26"/>
  <c r="K180" i="26"/>
  <c r="I180" i="26"/>
  <c r="G180" i="26"/>
  <c r="E180" i="26"/>
  <c r="C180" i="26"/>
  <c r="J197" i="26"/>
  <c r="H197" i="26"/>
  <c r="F197" i="26"/>
  <c r="D197" i="26"/>
  <c r="J175" i="26"/>
  <c r="H175" i="26"/>
  <c r="F175" i="26"/>
  <c r="D175" i="26"/>
  <c r="K197" i="26"/>
  <c r="I197" i="26"/>
  <c r="G197" i="26"/>
  <c r="E197" i="26"/>
  <c r="C197" i="26"/>
  <c r="K175" i="26"/>
  <c r="I175" i="26"/>
  <c r="G175" i="26"/>
  <c r="E175" i="26"/>
  <c r="C175" i="26"/>
  <c r="J199" i="26"/>
  <c r="H199" i="26"/>
  <c r="F199" i="26"/>
  <c r="D199" i="26"/>
  <c r="J177" i="26"/>
  <c r="H177" i="26"/>
  <c r="F177" i="26"/>
  <c r="D177" i="26"/>
  <c r="K199" i="26"/>
  <c r="I199" i="26"/>
  <c r="G199" i="26"/>
  <c r="E199" i="26"/>
  <c r="C199" i="26"/>
  <c r="K177" i="26"/>
  <c r="I177" i="26"/>
  <c r="G177" i="26"/>
  <c r="E177" i="26"/>
  <c r="C177" i="26"/>
  <c r="J201" i="26"/>
  <c r="H201" i="26"/>
  <c r="F201" i="26"/>
  <c r="D201" i="26"/>
  <c r="J179" i="26"/>
  <c r="H179" i="26"/>
  <c r="F179" i="26"/>
  <c r="D179" i="26"/>
  <c r="K201" i="26"/>
  <c r="I201" i="26"/>
  <c r="G201" i="26"/>
  <c r="E201" i="26"/>
  <c r="C201" i="26"/>
  <c r="K179" i="26"/>
  <c r="I179" i="26"/>
  <c r="G179" i="26"/>
  <c r="E179" i="26"/>
  <c r="C179" i="26"/>
  <c r="J203" i="26"/>
  <c r="H203" i="26"/>
  <c r="F203" i="26"/>
  <c r="D203" i="26"/>
  <c r="J181" i="26"/>
  <c r="H181" i="26"/>
  <c r="F181" i="26"/>
  <c r="D181" i="26"/>
  <c r="K203" i="26"/>
  <c r="I203" i="26"/>
  <c r="G203" i="26"/>
  <c r="E203" i="26"/>
  <c r="C203" i="26"/>
  <c r="K181" i="26"/>
  <c r="I181" i="26"/>
  <c r="G181" i="26"/>
  <c r="E181" i="26"/>
  <c r="C181" i="26"/>
  <c r="L155" i="26"/>
  <c r="J92" i="26"/>
  <c r="H92" i="26"/>
  <c r="F92" i="26"/>
  <c r="D92" i="26"/>
  <c r="T41" i="26"/>
  <c r="R41" i="26"/>
  <c r="K92" i="26"/>
  <c r="I92" i="26"/>
  <c r="G92" i="26"/>
  <c r="E92" i="26"/>
  <c r="C92" i="26"/>
  <c r="U41" i="26"/>
  <c r="S41" i="26"/>
  <c r="Q41" i="26"/>
  <c r="M41" i="26"/>
  <c r="L156" i="26"/>
  <c r="J93" i="26"/>
  <c r="H93" i="26"/>
  <c r="F93" i="26"/>
  <c r="D93" i="26"/>
  <c r="K93" i="26"/>
  <c r="I93" i="26"/>
  <c r="G93" i="26"/>
  <c r="E93" i="26"/>
  <c r="C93" i="26"/>
  <c r="L157" i="26"/>
  <c r="J94" i="26"/>
  <c r="H94" i="26"/>
  <c r="F94" i="26"/>
  <c r="D94" i="26"/>
  <c r="K94" i="26"/>
  <c r="I94" i="26"/>
  <c r="G94" i="26"/>
  <c r="E94" i="26"/>
  <c r="C94" i="26"/>
  <c r="L158" i="26"/>
  <c r="J95" i="26"/>
  <c r="H95" i="26"/>
  <c r="F95" i="26"/>
  <c r="D95" i="26"/>
  <c r="K95" i="26"/>
  <c r="I95" i="26"/>
  <c r="G95" i="26"/>
  <c r="E95" i="26"/>
  <c r="C95" i="26"/>
  <c r="L159" i="26"/>
  <c r="J96" i="26"/>
  <c r="H96" i="26"/>
  <c r="F96" i="26"/>
  <c r="D96" i="26"/>
  <c r="K96" i="26"/>
  <c r="I96" i="26"/>
  <c r="G96" i="26"/>
  <c r="E96" i="26"/>
  <c r="C96" i="26"/>
  <c r="L160" i="26"/>
  <c r="J97" i="26"/>
  <c r="H97" i="26"/>
  <c r="F97" i="26"/>
  <c r="D97" i="26"/>
  <c r="K97" i="26"/>
  <c r="I97" i="26"/>
  <c r="G97" i="26"/>
  <c r="E97" i="26"/>
  <c r="C97" i="26"/>
  <c r="L161" i="26"/>
  <c r="J98" i="26"/>
  <c r="H98" i="26"/>
  <c r="F98" i="26"/>
  <c r="D98" i="26"/>
  <c r="K98" i="26"/>
  <c r="I98" i="26"/>
  <c r="G98" i="26"/>
  <c r="E98" i="26"/>
  <c r="C98" i="26"/>
  <c r="L162" i="26"/>
  <c r="J99" i="26"/>
  <c r="H99" i="26"/>
  <c r="F99" i="26"/>
  <c r="D99" i="26"/>
  <c r="K99" i="26"/>
  <c r="I99" i="26"/>
  <c r="G99" i="26"/>
  <c r="E99" i="26"/>
  <c r="C99" i="26"/>
  <c r="L163" i="26"/>
  <c r="L165" i="26"/>
  <c r="J61" i="26"/>
  <c r="H61" i="26"/>
  <c r="F61" i="26"/>
  <c r="D61" i="26"/>
  <c r="K61" i="26"/>
  <c r="I61" i="26"/>
  <c r="G61" i="26"/>
  <c r="E61" i="26"/>
  <c r="C61" i="26"/>
  <c r="M157" i="26"/>
  <c r="J65" i="26"/>
  <c r="H65" i="26"/>
  <c r="F65" i="26"/>
  <c r="D65" i="26"/>
  <c r="K65" i="26"/>
  <c r="I65" i="26"/>
  <c r="G65" i="26"/>
  <c r="E65" i="26"/>
  <c r="C65" i="26"/>
  <c r="M161" i="26"/>
  <c r="J69" i="26"/>
  <c r="H69" i="26"/>
  <c r="F69" i="26"/>
  <c r="D69" i="26"/>
  <c r="K69" i="26"/>
  <c r="I69" i="26"/>
  <c r="G69" i="26"/>
  <c r="E69" i="26"/>
  <c r="C69" i="26"/>
  <c r="M165" i="26"/>
  <c r="I3" i="26"/>
  <c r="D40" i="26"/>
  <c r="N40" i="26" s="1"/>
  <c r="J91" i="26"/>
  <c r="J108" i="26" s="1"/>
  <c r="H91" i="26"/>
  <c r="F91" i="26"/>
  <c r="D91" i="26"/>
  <c r="J40" i="26"/>
  <c r="T40" i="26" s="1"/>
  <c r="K91" i="26"/>
  <c r="K108" i="26" s="1"/>
  <c r="I91" i="26"/>
  <c r="I108" i="26" s="1"/>
  <c r="G91" i="26"/>
  <c r="G108" i="26" s="1"/>
  <c r="E91" i="26"/>
  <c r="C91" i="26"/>
  <c r="K40" i="26"/>
  <c r="U40" i="26" s="1"/>
  <c r="I40" i="26"/>
  <c r="S40" i="26" s="1"/>
  <c r="G40" i="26"/>
  <c r="Q40" i="26" s="1"/>
  <c r="E40" i="26"/>
  <c r="O40" i="26" s="1"/>
  <c r="C40" i="26"/>
  <c r="C241" i="26"/>
  <c r="E366" i="26" s="1"/>
  <c r="C242" i="26"/>
  <c r="E367" i="26" s="1"/>
  <c r="C245" i="26"/>
  <c r="E370" i="26" s="1"/>
  <c r="L164" i="26"/>
  <c r="J204" i="26"/>
  <c r="H204" i="26"/>
  <c r="F204" i="26"/>
  <c r="D204" i="26"/>
  <c r="K204" i="26"/>
  <c r="I204" i="26"/>
  <c r="G204" i="26"/>
  <c r="E204" i="26"/>
  <c r="C204" i="26"/>
  <c r="L166" i="26"/>
  <c r="J211" i="26"/>
  <c r="F211" i="26"/>
  <c r="D211" i="26"/>
  <c r="J189" i="26"/>
  <c r="F189" i="26"/>
  <c r="D189" i="26"/>
  <c r="K211" i="26"/>
  <c r="G211" i="26"/>
  <c r="E211" i="26"/>
  <c r="K189" i="26"/>
  <c r="G189" i="26"/>
  <c r="E189" i="26"/>
  <c r="K58" i="26"/>
  <c r="I58" i="26"/>
  <c r="G58" i="26"/>
  <c r="G75" i="26" s="1"/>
  <c r="E58" i="26"/>
  <c r="C58" i="26"/>
  <c r="J58" i="26"/>
  <c r="H58" i="26"/>
  <c r="H75" i="26" s="1"/>
  <c r="F58" i="26"/>
  <c r="D58" i="26"/>
  <c r="D75" i="26" s="1"/>
  <c r="J59" i="26"/>
  <c r="H59" i="26"/>
  <c r="F59" i="26"/>
  <c r="D59" i="26"/>
  <c r="K59" i="26"/>
  <c r="I59" i="26"/>
  <c r="G59" i="26"/>
  <c r="E59" i="26"/>
  <c r="C59" i="26"/>
  <c r="X23" i="26"/>
  <c r="M155" i="26" s="1"/>
  <c r="J63" i="26"/>
  <c r="H63" i="26"/>
  <c r="F63" i="26"/>
  <c r="D63" i="26"/>
  <c r="K63" i="26"/>
  <c r="I63" i="26"/>
  <c r="G63" i="26"/>
  <c r="E63" i="26"/>
  <c r="C63" i="26"/>
  <c r="M159" i="26"/>
  <c r="J67" i="26"/>
  <c r="H67" i="26"/>
  <c r="F67" i="26"/>
  <c r="D67" i="26"/>
  <c r="K67" i="26"/>
  <c r="I67" i="26"/>
  <c r="G67" i="26"/>
  <c r="E67" i="26"/>
  <c r="C67" i="26"/>
  <c r="M163" i="26"/>
  <c r="Z4" i="26"/>
  <c r="X5" i="26"/>
  <c r="F40" i="26"/>
  <c r="P40" i="26" s="1"/>
  <c r="D60" i="26"/>
  <c r="F60" i="26"/>
  <c r="H60" i="26"/>
  <c r="J60" i="26"/>
  <c r="D62" i="26"/>
  <c r="F62" i="26"/>
  <c r="H62" i="26"/>
  <c r="J62" i="26"/>
  <c r="D64" i="26"/>
  <c r="F64" i="26"/>
  <c r="H64" i="26"/>
  <c r="J64" i="26"/>
  <c r="D66" i="26"/>
  <c r="F66" i="26"/>
  <c r="H66" i="26"/>
  <c r="J66" i="26"/>
  <c r="D68" i="26"/>
  <c r="F68" i="26"/>
  <c r="H68" i="26"/>
  <c r="J68" i="26"/>
  <c r="L232" i="26"/>
  <c r="C60" i="26"/>
  <c r="E60" i="26"/>
  <c r="G60" i="26"/>
  <c r="I60" i="26"/>
  <c r="C62" i="26"/>
  <c r="E62" i="26"/>
  <c r="G62" i="26"/>
  <c r="I62" i="26"/>
  <c r="C64" i="26"/>
  <c r="E64" i="26"/>
  <c r="G64" i="26"/>
  <c r="I64" i="26"/>
  <c r="C66" i="26"/>
  <c r="E66" i="26"/>
  <c r="G66" i="26"/>
  <c r="I66" i="26"/>
  <c r="C68" i="26"/>
  <c r="E68" i="26"/>
  <c r="G68" i="26"/>
  <c r="I68" i="26"/>
  <c r="L132" i="26"/>
  <c r="D348" i="26" s="1"/>
  <c r="D148" i="26"/>
  <c r="F148" i="26"/>
  <c r="H148" i="26"/>
  <c r="J148" i="26"/>
  <c r="C149" i="26"/>
  <c r="E149" i="26"/>
  <c r="G149" i="26"/>
  <c r="I149" i="26"/>
  <c r="K149" i="26"/>
  <c r="C232" i="26"/>
  <c r="E232" i="26"/>
  <c r="G232" i="26"/>
  <c r="I232" i="26"/>
  <c r="K232" i="26"/>
  <c r="C233" i="26"/>
  <c r="C234" i="26"/>
  <c r="C148" i="26"/>
  <c r="E148" i="26"/>
  <c r="G148" i="26"/>
  <c r="I148" i="26"/>
  <c r="K148" i="26"/>
  <c r="D232" i="26"/>
  <c r="F232" i="26"/>
  <c r="H232" i="26"/>
  <c r="J232" i="26"/>
  <c r="E40" i="17"/>
  <c r="C32" i="21"/>
  <c r="E40" i="18"/>
  <c r="E40" i="19"/>
  <c r="E40" i="20"/>
  <c r="D40" i="17"/>
  <c r="D40" i="18"/>
  <c r="D40" i="20"/>
  <c r="B32" i="21"/>
  <c r="AP99" i="14"/>
  <c r="AX99" i="14"/>
  <c r="BI53" i="14"/>
  <c r="BJ93" i="14"/>
  <c r="BK93" i="14"/>
  <c r="BK89" i="14"/>
  <c r="BJ49" i="14"/>
  <c r="BI89" i="14"/>
  <c r="BL89" i="14"/>
  <c r="BL19" i="14"/>
  <c r="BI86" i="14"/>
  <c r="BA86" i="14"/>
  <c r="AY86" i="14"/>
  <c r="BJ46" i="14"/>
  <c r="BH86" i="14"/>
  <c r="BK86" i="14"/>
  <c r="BI59" i="14"/>
  <c r="BI46" i="14"/>
  <c r="BJ86" i="14"/>
  <c r="BL46" i="14"/>
  <c r="BL93" i="14"/>
  <c r="BL53" i="14"/>
  <c r="BD77" i="13"/>
  <c r="BJ53" i="13"/>
  <c r="BH53" i="13"/>
  <c r="BI93" i="13"/>
  <c r="BB93" i="13"/>
  <c r="AZ19" i="13"/>
  <c r="AV19" i="13"/>
  <c r="BI19" i="13"/>
  <c r="BJ59" i="13" s="1"/>
  <c r="BK93" i="13"/>
  <c r="BH93" i="13"/>
  <c r="BL53" i="13"/>
  <c r="AU59" i="13"/>
  <c r="AZ110" i="13"/>
  <c r="BC71" i="13"/>
  <c r="AU32" i="14"/>
  <c r="AV72" i="14" s="1"/>
  <c r="AQ32" i="14"/>
  <c r="BD30" i="14"/>
  <c r="BD70" i="14" s="1"/>
  <c r="BC19" i="13"/>
  <c r="BD59" i="13" s="1"/>
  <c r="BD49" i="13"/>
  <c r="BB49" i="13"/>
  <c r="AR49" i="13"/>
  <c r="AV49" i="13"/>
  <c r="AZ49" i="13"/>
  <c r="AQ49" i="13"/>
  <c r="AU49" i="13"/>
  <c r="AY49" i="13"/>
  <c r="BD89" i="13"/>
  <c r="BI49" i="13"/>
  <c r="BL89" i="13"/>
  <c r="BL19" i="13"/>
  <c r="BJ49" i="13"/>
  <c r="BH49" i="13"/>
  <c r="BB86" i="13"/>
  <c r="BJ46" i="13"/>
  <c r="BH46" i="13"/>
  <c r="BH99" i="13"/>
  <c r="BI86" i="13"/>
  <c r="BK86" i="13"/>
  <c r="Y78" i="14"/>
  <c r="F72" i="12"/>
  <c r="E52" i="12"/>
  <c r="D72" i="12"/>
  <c r="C52" i="12"/>
  <c r="B52" i="12"/>
  <c r="I110" i="14"/>
  <c r="F70" i="14"/>
  <c r="U70" i="13"/>
  <c r="T30" i="14"/>
  <c r="X110" i="13"/>
  <c r="T70" i="13"/>
  <c r="T29" i="13"/>
  <c r="T110" i="13"/>
  <c r="D72" i="14"/>
  <c r="R112" i="14"/>
  <c r="F21" i="12"/>
  <c r="W70" i="14"/>
  <c r="AW110" i="14"/>
  <c r="AH71" i="14"/>
  <c r="AL110" i="14"/>
  <c r="AG72" i="13"/>
  <c r="N112" i="13"/>
  <c r="I110" i="13"/>
  <c r="P29" i="13"/>
  <c r="H70" i="13"/>
  <c r="D72" i="13"/>
  <c r="M110" i="13"/>
  <c r="C70" i="13"/>
  <c r="C29" i="13"/>
  <c r="BB32" i="14"/>
  <c r="J70" i="13"/>
  <c r="J110" i="13"/>
  <c r="G71" i="13"/>
  <c r="S110" i="13"/>
  <c r="BF70" i="13"/>
  <c r="N70" i="13"/>
  <c r="U32" i="14"/>
  <c r="F31" i="14"/>
  <c r="B29" i="13"/>
  <c r="E72" i="13"/>
  <c r="BF71" i="13"/>
  <c r="AF110" i="13"/>
  <c r="AE70" i="13"/>
  <c r="AI70" i="13"/>
  <c r="AM70" i="13"/>
  <c r="AX110" i="13"/>
  <c r="AA72" i="13"/>
  <c r="AE72" i="13"/>
  <c r="O78" i="12"/>
  <c r="C151" i="12"/>
  <c r="B48" i="12"/>
  <c r="M68" i="13"/>
  <c r="L28" i="14"/>
  <c r="L68" i="13"/>
  <c r="L26" i="13"/>
  <c r="P108" i="13"/>
  <c r="F45" i="12"/>
  <c r="B45" i="12"/>
  <c r="I148" i="12"/>
  <c r="AE117" i="14"/>
  <c r="BD35" i="14"/>
  <c r="BD75" i="14" s="1"/>
  <c r="P93" i="12"/>
  <c r="I137" i="12"/>
  <c r="I141" i="12"/>
  <c r="G134" i="12"/>
  <c r="P86" i="12"/>
  <c r="P99" i="12"/>
  <c r="BE75" i="13"/>
  <c r="AJ110" i="13"/>
  <c r="AN110" i="13"/>
  <c r="BC117" i="13"/>
  <c r="BC120" i="13"/>
  <c r="P153" i="12"/>
  <c r="AT117" i="14"/>
  <c r="Y107" i="14"/>
  <c r="AM78" i="14"/>
  <c r="AL77" i="14"/>
  <c r="AE77" i="14"/>
  <c r="AH76" i="14"/>
  <c r="AQ108" i="13"/>
  <c r="AS108" i="13"/>
  <c r="AO26" i="13"/>
  <c r="AE28" i="14"/>
  <c r="AG26" i="13"/>
  <c r="AA28" i="14"/>
  <c r="AC68" i="13"/>
  <c r="BE118" i="13"/>
  <c r="BF36" i="14"/>
  <c r="BD76" i="13"/>
  <c r="BC28" i="14"/>
  <c r="BC68" i="14" s="1"/>
  <c r="BF72" i="13"/>
  <c r="BD70" i="13"/>
  <c r="BF29" i="13"/>
  <c r="BC30" i="14"/>
  <c r="BE37" i="14"/>
  <c r="BE77" i="14" s="1"/>
  <c r="BE112" i="13"/>
  <c r="BD37" i="14"/>
  <c r="BD77" i="14" s="1"/>
  <c r="BF40" i="14"/>
  <c r="P159" i="12"/>
  <c r="P90" i="12"/>
  <c r="AG71" i="14"/>
  <c r="W112" i="14"/>
  <c r="AQ118" i="14"/>
  <c r="AO32" i="14"/>
  <c r="AG32" i="14"/>
  <c r="AX30" i="14"/>
  <c r="AN29" i="13"/>
  <c r="AI29" i="13"/>
  <c r="AJ30" i="14"/>
  <c r="AE30" i="14"/>
  <c r="AF30" i="14"/>
  <c r="AS28" i="14"/>
  <c r="AM28" i="14"/>
  <c r="AO28" i="14"/>
  <c r="AG28" i="14"/>
  <c r="AA26" i="13"/>
  <c r="AC28" i="14"/>
  <c r="BF31" i="14"/>
  <c r="BF71" i="14" s="1"/>
  <c r="BE36" i="14"/>
  <c r="BD36" i="14"/>
  <c r="BD76" i="14" s="1"/>
  <c r="BC34" i="14"/>
  <c r="BE34" i="14"/>
  <c r="BE74" i="14" s="1"/>
  <c r="BC68" i="13"/>
  <c r="BD72" i="13"/>
  <c r="BC32" i="14"/>
  <c r="BC72" i="14" s="1"/>
  <c r="BF30" i="14"/>
  <c r="BF70" i="14" s="1"/>
  <c r="BB35" i="14"/>
  <c r="BE32" i="14"/>
  <c r="BE72" i="14" s="1"/>
  <c r="BF80" i="13"/>
  <c r="BF77" i="13"/>
  <c r="Z78" i="14"/>
  <c r="P150" i="12"/>
  <c r="P160" i="12"/>
  <c r="P97" i="12"/>
  <c r="P158" i="12"/>
  <c r="P95" i="12"/>
  <c r="P156" i="12"/>
  <c r="O58" i="12"/>
  <c r="O137" i="12"/>
  <c r="O135" i="12"/>
  <c r="O143" i="12"/>
  <c r="O136" i="12"/>
  <c r="O140" i="12"/>
  <c r="O144" i="12"/>
  <c r="O141" i="12"/>
  <c r="O98" i="12"/>
  <c r="O139" i="12"/>
  <c r="O145" i="12"/>
  <c r="O138" i="12"/>
  <c r="O142" i="12"/>
  <c r="O146" i="12"/>
  <c r="O134" i="12"/>
  <c r="M135" i="12"/>
  <c r="M143" i="12"/>
  <c r="M136" i="12"/>
  <c r="M140" i="12"/>
  <c r="M144" i="12"/>
  <c r="M98" i="12"/>
  <c r="M58" i="12"/>
  <c r="N98" i="12"/>
  <c r="M139" i="12"/>
  <c r="M145" i="12"/>
  <c r="M138" i="12"/>
  <c r="M142" i="12"/>
  <c r="M146" i="12"/>
  <c r="M134" i="12"/>
  <c r="M137" i="12"/>
  <c r="M141" i="12"/>
  <c r="L98" i="12"/>
  <c r="K139" i="12"/>
  <c r="K145" i="12"/>
  <c r="K138" i="12"/>
  <c r="K142" i="12"/>
  <c r="K146" i="12"/>
  <c r="K134" i="12"/>
  <c r="K137" i="12"/>
  <c r="K141" i="12"/>
  <c r="K98" i="12"/>
  <c r="K135" i="12"/>
  <c r="K143" i="12"/>
  <c r="K136" i="12"/>
  <c r="K140" i="12"/>
  <c r="K144" i="12"/>
  <c r="I98" i="12"/>
  <c r="I139" i="12"/>
  <c r="I145" i="12"/>
  <c r="I138" i="12"/>
  <c r="I142" i="12"/>
  <c r="I146" i="12"/>
  <c r="J98" i="12"/>
  <c r="I135" i="12"/>
  <c r="I143" i="12"/>
  <c r="I136" i="12"/>
  <c r="I140" i="12"/>
  <c r="I144" i="12"/>
  <c r="I134" i="12"/>
  <c r="G58" i="12"/>
  <c r="G139" i="12"/>
  <c r="G145" i="12"/>
  <c r="G138" i="12"/>
  <c r="G142" i="12"/>
  <c r="G146" i="12"/>
  <c r="H98" i="12"/>
  <c r="G135" i="12"/>
  <c r="G143" i="12"/>
  <c r="G136" i="12"/>
  <c r="G140" i="12"/>
  <c r="G144" i="12"/>
  <c r="G137" i="12"/>
  <c r="G141" i="12"/>
  <c r="P149" i="12"/>
  <c r="P154" i="12"/>
  <c r="P91" i="12"/>
  <c r="P152" i="12"/>
  <c r="P89" i="12"/>
  <c r="P157" i="12"/>
  <c r="P94" i="12"/>
  <c r="L100" i="12"/>
  <c r="H100" i="12"/>
  <c r="H60" i="12"/>
  <c r="AP115" i="14"/>
  <c r="V70" i="14"/>
  <c r="AJ74" i="14"/>
  <c r="AD75" i="14"/>
  <c r="AA77" i="14"/>
  <c r="AL75" i="14"/>
  <c r="AB75" i="14"/>
  <c r="AR71" i="14"/>
  <c r="AB71" i="14"/>
  <c r="BD75" i="13"/>
  <c r="AV67" i="13"/>
  <c r="AV27" i="14"/>
  <c r="AN67" i="13"/>
  <c r="AM27" i="14"/>
  <c r="AM67" i="14" s="1"/>
  <c r="AM67" i="13"/>
  <c r="AM107" i="13"/>
  <c r="AM26" i="13"/>
  <c r="AE26" i="13"/>
  <c r="AE107" i="13"/>
  <c r="AE67" i="13"/>
  <c r="AE27" i="14"/>
  <c r="AE107" i="14" s="1"/>
  <c r="BH27" i="13"/>
  <c r="BI27" i="13"/>
  <c r="BI27" i="14" s="1"/>
  <c r="BG27" i="13"/>
  <c r="BK32" i="13"/>
  <c r="BH32" i="13"/>
  <c r="BG32" i="13"/>
  <c r="BI32" i="13"/>
  <c r="BI112" i="13" s="1"/>
  <c r="BH30" i="13"/>
  <c r="BG30" i="13"/>
  <c r="BI30" i="13"/>
  <c r="BG37" i="13"/>
  <c r="BK37" i="13"/>
  <c r="BH37" i="13"/>
  <c r="BI37" i="13"/>
  <c r="BI37" i="14" s="1"/>
  <c r="BI35" i="13"/>
  <c r="BH35" i="13"/>
  <c r="BG35" i="13"/>
  <c r="BK40" i="13"/>
  <c r="BH40" i="13"/>
  <c r="BG40" i="13"/>
  <c r="BI40" i="13"/>
  <c r="AZ107" i="13"/>
  <c r="AZ67" i="13"/>
  <c r="AZ27" i="14"/>
  <c r="AQ107" i="13"/>
  <c r="AI107" i="13"/>
  <c r="AI67" i="13"/>
  <c r="AI27" i="14"/>
  <c r="AI26" i="13"/>
  <c r="AG107" i="13"/>
  <c r="AC27" i="14"/>
  <c r="AD67" i="13"/>
  <c r="AC107" i="13"/>
  <c r="AC26" i="13"/>
  <c r="BK28" i="13"/>
  <c r="BG28" i="13"/>
  <c r="BI28" i="13"/>
  <c r="BH28" i="13"/>
  <c r="BG31" i="13"/>
  <c r="BI31" i="13"/>
  <c r="BI31" i="14" s="1"/>
  <c r="BK31" i="13"/>
  <c r="BH31" i="13"/>
  <c r="BK38" i="13"/>
  <c r="BH38" i="13"/>
  <c r="BG38" i="13"/>
  <c r="BI38" i="13"/>
  <c r="BK36" i="13"/>
  <c r="BG36" i="13"/>
  <c r="BI36" i="13"/>
  <c r="BH36" i="13"/>
  <c r="BK34" i="13"/>
  <c r="BH34" i="13"/>
  <c r="BG34" i="13"/>
  <c r="BI34" i="13"/>
  <c r="BC77" i="13"/>
  <c r="BF117" i="14"/>
  <c r="BE80" i="13"/>
  <c r="O33" i="6"/>
  <c r="D25" i="21" s="1"/>
  <c r="N36" i="6"/>
  <c r="O35" i="17"/>
  <c r="E27" i="21" s="1"/>
  <c r="N34" i="6"/>
  <c r="K38" i="6"/>
  <c r="M38" i="6" s="1"/>
  <c r="E39" i="18"/>
  <c r="E39" i="19"/>
  <c r="E39" i="20"/>
  <c r="C31" i="21"/>
  <c r="K39" i="6"/>
  <c r="E39" i="17"/>
  <c r="H37" i="17"/>
  <c r="J37" i="17"/>
  <c r="H35" i="17"/>
  <c r="J35" i="17"/>
  <c r="J36" i="17"/>
  <c r="H39" i="6"/>
  <c r="J39" i="6"/>
  <c r="D39" i="18"/>
  <c r="D39" i="20"/>
  <c r="B31" i="21"/>
  <c r="H29" i="17"/>
  <c r="H28" i="17"/>
  <c r="H27" i="17"/>
  <c r="H25" i="17"/>
  <c r="H24" i="17"/>
  <c r="H23" i="17"/>
  <c r="H21" i="17"/>
  <c r="H13" i="17"/>
  <c r="H12" i="17"/>
  <c r="H11" i="17"/>
  <c r="H9" i="17"/>
  <c r="D39" i="17"/>
  <c r="BK53" i="14"/>
  <c r="BK49" i="14"/>
  <c r="BK59" i="14"/>
  <c r="BK53" i="13"/>
  <c r="BK89" i="13"/>
  <c r="BK46" i="13"/>
  <c r="AH67" i="14"/>
  <c r="D26" i="23"/>
  <c r="M28" i="14"/>
  <c r="O110" i="14" l="1"/>
  <c r="L70" i="14"/>
  <c r="K110" i="14"/>
  <c r="Q31" i="6"/>
  <c r="C27" i="23"/>
  <c r="BE75" i="14"/>
  <c r="BF68" i="14"/>
  <c r="AB116" i="13"/>
  <c r="Q37" i="6"/>
  <c r="C33" i="23"/>
  <c r="C74" i="23" s="1"/>
  <c r="BQ32" i="14"/>
  <c r="BQ112" i="13"/>
  <c r="R48" i="12"/>
  <c r="R88" i="12"/>
  <c r="BQ28" i="14"/>
  <c r="BQ108" i="13"/>
  <c r="BQ111" i="13"/>
  <c r="BQ26" i="13"/>
  <c r="BQ26" i="14"/>
  <c r="BQ40" i="14"/>
  <c r="BQ120" i="13"/>
  <c r="BQ36" i="14"/>
  <c r="BQ33" i="14" s="1"/>
  <c r="BQ116" i="13"/>
  <c r="BQ33" i="13"/>
  <c r="AW21" i="14"/>
  <c r="AW99" i="14"/>
  <c r="AW59" i="14"/>
  <c r="AH21" i="14"/>
  <c r="AH99" i="14"/>
  <c r="AH59" i="14"/>
  <c r="BE111" i="14"/>
  <c r="BE71" i="14"/>
  <c r="AD99" i="14"/>
  <c r="AD21" i="14"/>
  <c r="N18" i="18"/>
  <c r="O18" i="18"/>
  <c r="F10" i="21" s="1"/>
  <c r="F74" i="23"/>
  <c r="N37" i="17"/>
  <c r="H19" i="17"/>
  <c r="H36" i="17"/>
  <c r="N36" i="17"/>
  <c r="O37" i="6"/>
  <c r="D29" i="21" s="1"/>
  <c r="BF115" i="13"/>
  <c r="BH118" i="13"/>
  <c r="BH108" i="13"/>
  <c r="AU107" i="13"/>
  <c r="Z117" i="14"/>
  <c r="K58" i="12"/>
  <c r="BE76" i="14"/>
  <c r="AI78" i="14"/>
  <c r="BF120" i="14"/>
  <c r="BF80" i="14"/>
  <c r="BC70" i="14"/>
  <c r="BE29" i="13"/>
  <c r="BF76" i="14"/>
  <c r="L72" i="13"/>
  <c r="BE72" i="13"/>
  <c r="Q71" i="13"/>
  <c r="AQ29" i="13"/>
  <c r="AU109" i="13" s="1"/>
  <c r="BA59" i="13"/>
  <c r="BJ99" i="14"/>
  <c r="E108" i="26"/>
  <c r="F108" i="26"/>
  <c r="C28" i="4"/>
  <c r="F50" i="4" s="1"/>
  <c r="C31" i="4"/>
  <c r="F41" i="9"/>
  <c r="C54" i="9" s="1"/>
  <c r="BE111" i="13"/>
  <c r="BD68" i="13"/>
  <c r="K108" i="13"/>
  <c r="R74" i="13"/>
  <c r="C74" i="13"/>
  <c r="F72" i="13"/>
  <c r="D21" i="13"/>
  <c r="F21" i="13"/>
  <c r="N21" i="13"/>
  <c r="U21" i="13"/>
  <c r="O115" i="13"/>
  <c r="Q36" i="6"/>
  <c r="BD116" i="13"/>
  <c r="J33" i="13"/>
  <c r="N115" i="13"/>
  <c r="BD120" i="13"/>
  <c r="I71" i="13"/>
  <c r="AP33" i="13"/>
  <c r="F78" i="13"/>
  <c r="Q74" i="13"/>
  <c r="T111" i="14"/>
  <c r="T78" i="13"/>
  <c r="T76" i="13"/>
  <c r="U114" i="13"/>
  <c r="K72" i="13"/>
  <c r="Q71" i="14"/>
  <c r="Q108" i="13"/>
  <c r="G108" i="13"/>
  <c r="J71" i="13"/>
  <c r="U77" i="13"/>
  <c r="AW114" i="13"/>
  <c r="BA34" i="14"/>
  <c r="T33" i="14"/>
  <c r="M72" i="13"/>
  <c r="Q78" i="13"/>
  <c r="Q33" i="13"/>
  <c r="T33" i="13"/>
  <c r="BF118" i="13"/>
  <c r="BD33" i="13"/>
  <c r="C33" i="13"/>
  <c r="K116" i="13"/>
  <c r="AB36" i="14"/>
  <c r="AB33" i="14" s="1"/>
  <c r="AW118" i="13"/>
  <c r="AU110" i="13"/>
  <c r="AB117" i="14"/>
  <c r="V116" i="13"/>
  <c r="AH118" i="13"/>
  <c r="BA114" i="13"/>
  <c r="AO111" i="13"/>
  <c r="AU30" i="14"/>
  <c r="AU110" i="14" s="1"/>
  <c r="X117" i="13"/>
  <c r="W67" i="13"/>
  <c r="I118" i="13"/>
  <c r="BE71" i="13"/>
  <c r="Y116" i="13"/>
  <c r="I77" i="13"/>
  <c r="AV78" i="13"/>
  <c r="S38" i="14"/>
  <c r="P120" i="14"/>
  <c r="AF99" i="13"/>
  <c r="AF21" i="13"/>
  <c r="X76" i="13"/>
  <c r="AX80" i="13"/>
  <c r="AB70" i="13"/>
  <c r="AB29" i="13"/>
  <c r="W107" i="14"/>
  <c r="AE78" i="13"/>
  <c r="AC76" i="13"/>
  <c r="M114" i="13"/>
  <c r="AG59" i="13"/>
  <c r="AK99" i="13"/>
  <c r="Q28" i="14"/>
  <c r="R68" i="14" s="1"/>
  <c r="X66" i="13"/>
  <c r="L71" i="13"/>
  <c r="AQ68" i="14"/>
  <c r="AN71" i="13"/>
  <c r="Y76" i="13"/>
  <c r="D76" i="13"/>
  <c r="AQ110" i="13"/>
  <c r="M117" i="14"/>
  <c r="P38" i="14"/>
  <c r="P78" i="14" s="1"/>
  <c r="AZ74" i="14"/>
  <c r="H76" i="13"/>
  <c r="AK111" i="13"/>
  <c r="AH77" i="13"/>
  <c r="K8" i="17"/>
  <c r="Q33" i="17"/>
  <c r="D29" i="23"/>
  <c r="D70" i="23" s="1"/>
  <c r="B70" i="23" s="1"/>
  <c r="Q32" i="6"/>
  <c r="C28" i="23"/>
  <c r="C69" i="23" s="1"/>
  <c r="N38" i="17"/>
  <c r="D34" i="23"/>
  <c r="D75" i="23" s="1"/>
  <c r="Q34" i="17"/>
  <c r="D30" i="23"/>
  <c r="D71" i="23" s="1"/>
  <c r="B71" i="23" s="1"/>
  <c r="N35" i="6"/>
  <c r="C31" i="23"/>
  <c r="C72" i="23" s="1"/>
  <c r="Q32" i="17"/>
  <c r="D28" i="23"/>
  <c r="D69" i="23" s="1"/>
  <c r="L102" i="26"/>
  <c r="C359" i="26" s="1"/>
  <c r="AZ108" i="13"/>
  <c r="AT72" i="14"/>
  <c r="AG117" i="14"/>
  <c r="AA21" i="14"/>
  <c r="AA99" i="14"/>
  <c r="Q44" i="18"/>
  <c r="M44" i="18" s="1"/>
  <c r="K110" i="13"/>
  <c r="E10" i="23"/>
  <c r="E51" i="23" s="1"/>
  <c r="BC59" i="14"/>
  <c r="E14" i="23"/>
  <c r="F105" i="7"/>
  <c r="O110" i="13"/>
  <c r="BE70" i="14"/>
  <c r="BE26" i="13"/>
  <c r="W106" i="13"/>
  <c r="AZ72" i="13"/>
  <c r="AE69" i="13"/>
  <c r="BD71" i="13"/>
  <c r="C78" i="13"/>
  <c r="AN75" i="14"/>
  <c r="AW117" i="13"/>
  <c r="BF74" i="14"/>
  <c r="BQ29" i="13"/>
  <c r="BQ30" i="14"/>
  <c r="BQ101" i="13"/>
  <c r="BQ111" i="14"/>
  <c r="BQ114" i="14"/>
  <c r="G74" i="23"/>
  <c r="G72" i="23"/>
  <c r="D72" i="23"/>
  <c r="D74" i="23"/>
  <c r="H21" i="14"/>
  <c r="L101" i="14" s="1"/>
  <c r="L99" i="14"/>
  <c r="J21" i="14"/>
  <c r="N101" i="14" s="1"/>
  <c r="N99" i="14"/>
  <c r="F73" i="23"/>
  <c r="B73" i="23" s="1"/>
  <c r="Z21" i="14"/>
  <c r="Z101" i="14" s="1"/>
  <c r="Z99" i="14"/>
  <c r="AB99" i="14"/>
  <c r="AB21" i="14"/>
  <c r="AB101" i="14" s="1"/>
  <c r="BF77" i="14"/>
  <c r="BD74" i="14"/>
  <c r="H99" i="14"/>
  <c r="F72" i="23"/>
  <c r="AL99" i="14"/>
  <c r="AL59" i="14"/>
  <c r="AL21" i="14"/>
  <c r="AR99" i="14"/>
  <c r="Q38" i="6"/>
  <c r="C34" i="23"/>
  <c r="C75" i="23" s="1"/>
  <c r="B75" i="23" s="1"/>
  <c r="K70" i="14"/>
  <c r="BM71" i="14"/>
  <c r="BF72" i="14"/>
  <c r="BC115" i="14"/>
  <c r="BC75" i="14"/>
  <c r="BN61" i="14"/>
  <c r="BQ101" i="14"/>
  <c r="M49" i="4"/>
  <c r="K19" i="4"/>
  <c r="J29" i="4"/>
  <c r="D22" i="23"/>
  <c r="D63" i="23" s="1"/>
  <c r="R41" i="12"/>
  <c r="R179" i="12" s="1"/>
  <c r="R58" i="12"/>
  <c r="R80" i="12"/>
  <c r="M71" i="14"/>
  <c r="L29" i="14"/>
  <c r="L111" i="14"/>
  <c r="P111" i="14"/>
  <c r="L71" i="14"/>
  <c r="AH67" i="13"/>
  <c r="AY29" i="13"/>
  <c r="BC110" i="13"/>
  <c r="BJ114" i="13"/>
  <c r="AK29" i="13"/>
  <c r="AY70" i="13"/>
  <c r="V67" i="13"/>
  <c r="G29" i="13"/>
  <c r="AT29" i="13"/>
  <c r="AL32" i="14"/>
  <c r="AP112" i="14" s="1"/>
  <c r="AL106" i="13"/>
  <c r="AD77" i="14"/>
  <c r="AJ114" i="13"/>
  <c r="AM75" i="14"/>
  <c r="AY80" i="13"/>
  <c r="H108" i="13"/>
  <c r="BI76" i="13"/>
  <c r="AQ27" i="14"/>
  <c r="AQ67" i="14" s="1"/>
  <c r="BB30" i="14"/>
  <c r="BE115" i="13"/>
  <c r="AI117" i="14"/>
  <c r="BC112" i="13"/>
  <c r="BD31" i="14"/>
  <c r="AT72" i="13"/>
  <c r="K74" i="13"/>
  <c r="J74" i="13"/>
  <c r="L111" i="13"/>
  <c r="G112" i="13"/>
  <c r="AW77" i="13"/>
  <c r="BA118" i="13"/>
  <c r="D80" i="13"/>
  <c r="AY110" i="13"/>
  <c r="C38" i="14"/>
  <c r="D78" i="14" s="1"/>
  <c r="E74" i="13"/>
  <c r="X77" i="13"/>
  <c r="AS33" i="13"/>
  <c r="AW113" i="13" s="1"/>
  <c r="Z116" i="13"/>
  <c r="AL118" i="13"/>
  <c r="AP30" i="14"/>
  <c r="AN108" i="13"/>
  <c r="V27" i="14"/>
  <c r="W67" i="14" s="1"/>
  <c r="AW38" i="14"/>
  <c r="AW78" i="14" s="1"/>
  <c r="AS117" i="13"/>
  <c r="AB76" i="13"/>
  <c r="AT74" i="13"/>
  <c r="B33" i="13"/>
  <c r="F113" i="13" s="1"/>
  <c r="F107" i="13"/>
  <c r="BB26" i="13"/>
  <c r="F37" i="14"/>
  <c r="F117" i="14" s="1"/>
  <c r="AM115" i="13"/>
  <c r="AJ72" i="14"/>
  <c r="X67" i="13"/>
  <c r="AM33" i="13"/>
  <c r="AN73" i="13" s="1"/>
  <c r="AH110" i="14"/>
  <c r="W108" i="14"/>
  <c r="AX120" i="13"/>
  <c r="AC117" i="13"/>
  <c r="AR70" i="14"/>
  <c r="AG74" i="13"/>
  <c r="BE78" i="13"/>
  <c r="T68" i="13"/>
  <c r="T68" i="14"/>
  <c r="S108" i="14"/>
  <c r="AG78" i="13"/>
  <c r="AA29" i="13"/>
  <c r="AE109" i="13" s="1"/>
  <c r="F116" i="13"/>
  <c r="BF33" i="13"/>
  <c r="BF113" i="13" s="1"/>
  <c r="AA110" i="13"/>
  <c r="BB120" i="13"/>
  <c r="BA29" i="13"/>
  <c r="Y77" i="13"/>
  <c r="AS111" i="13"/>
  <c r="AQ67" i="13"/>
  <c r="AL29" i="13"/>
  <c r="AL69" i="13" s="1"/>
  <c r="AH33" i="13"/>
  <c r="BF74" i="13"/>
  <c r="M71" i="13"/>
  <c r="N74" i="13"/>
  <c r="AN75" i="13"/>
  <c r="AI67" i="14"/>
  <c r="AO71" i="14"/>
  <c r="AY30" i="14"/>
  <c r="R118" i="13"/>
  <c r="D28" i="14"/>
  <c r="AO115" i="14"/>
  <c r="F76" i="13"/>
  <c r="Y29" i="13"/>
  <c r="Y69" i="13" s="1"/>
  <c r="AS29" i="13"/>
  <c r="AT33" i="13"/>
  <c r="H72" i="13"/>
  <c r="F117" i="13"/>
  <c r="AL107" i="14"/>
  <c r="AV117" i="13"/>
  <c r="BA108" i="13"/>
  <c r="AO29" i="13"/>
  <c r="AO69" i="13" s="1"/>
  <c r="AO75" i="14"/>
  <c r="AH107" i="13"/>
  <c r="AX77" i="13"/>
  <c r="AF74" i="13"/>
  <c r="N118" i="13"/>
  <c r="H114" i="13"/>
  <c r="AW26" i="13"/>
  <c r="AV107" i="13"/>
  <c r="BD38" i="14"/>
  <c r="AG29" i="14"/>
  <c r="BB115" i="13"/>
  <c r="BD118" i="13"/>
  <c r="AS112" i="13"/>
  <c r="BA72" i="13"/>
  <c r="AS72" i="13"/>
  <c r="D78" i="13"/>
  <c r="AL107" i="13"/>
  <c r="AF33" i="13"/>
  <c r="N38" i="14"/>
  <c r="O78" i="14" s="1"/>
  <c r="D68" i="13"/>
  <c r="AT34" i="14"/>
  <c r="G118" i="13"/>
  <c r="AT114" i="13"/>
  <c r="V107" i="13"/>
  <c r="V76" i="13"/>
  <c r="AH78" i="13"/>
  <c r="AO71" i="13"/>
  <c r="AP29" i="13"/>
  <c r="AP69" i="13" s="1"/>
  <c r="AJ68" i="13"/>
  <c r="AY120" i="14"/>
  <c r="AK118" i="13"/>
  <c r="AG117" i="13"/>
  <c r="F33" i="13"/>
  <c r="D67" i="14"/>
  <c r="AP80" i="13"/>
  <c r="AS77" i="13"/>
  <c r="AB70" i="14"/>
  <c r="AH108" i="13"/>
  <c r="BF78" i="13"/>
  <c r="R110" i="13"/>
  <c r="AW27" i="14"/>
  <c r="AW26" i="14" s="1"/>
  <c r="AE110" i="13"/>
  <c r="AH28" i="14"/>
  <c r="AH68" i="14" s="1"/>
  <c r="J116" i="13"/>
  <c r="X107" i="13"/>
  <c r="Y67" i="13"/>
  <c r="BB67" i="13"/>
  <c r="AR116" i="13"/>
  <c r="AG33" i="13"/>
  <c r="G76" i="13"/>
  <c r="AA70" i="13"/>
  <c r="AI69" i="14"/>
  <c r="O112" i="14"/>
  <c r="AZ75" i="13"/>
  <c r="J76" i="13"/>
  <c r="C50" i="23"/>
  <c r="D46" i="23"/>
  <c r="C46" i="23"/>
  <c r="N31" i="6"/>
  <c r="F68" i="23"/>
  <c r="O36" i="6"/>
  <c r="D28" i="21" s="1"/>
  <c r="N37" i="6"/>
  <c r="N13" i="6"/>
  <c r="H15" i="17"/>
  <c r="C68" i="23"/>
  <c r="O35" i="6"/>
  <c r="D27" i="21" s="1"/>
  <c r="O28" i="17"/>
  <c r="E20" i="21" s="1"/>
  <c r="M15" i="17"/>
  <c r="D11" i="23" s="1"/>
  <c r="D52" i="23" s="1"/>
  <c r="O31" i="6"/>
  <c r="D23" i="21" s="1"/>
  <c r="H34" i="17"/>
  <c r="N29" i="17"/>
  <c r="H26" i="17"/>
  <c r="H32" i="17"/>
  <c r="O36" i="17"/>
  <c r="E28" i="21" s="1"/>
  <c r="N32" i="17"/>
  <c r="D24" i="23"/>
  <c r="D65" i="23" s="1"/>
  <c r="O32" i="17"/>
  <c r="E24" i="21" s="1"/>
  <c r="G68" i="23"/>
  <c r="BJ101" i="14"/>
  <c r="BF99" i="14"/>
  <c r="BM59" i="14"/>
  <c r="BP99" i="14"/>
  <c r="BL59" i="14"/>
  <c r="BL99" i="14"/>
  <c r="BL21" i="14"/>
  <c r="BM61" i="14" s="1"/>
  <c r="BL116" i="13"/>
  <c r="BL72" i="13"/>
  <c r="BL112" i="13"/>
  <c r="BL40" i="14"/>
  <c r="BL34" i="14"/>
  <c r="BL38" i="14"/>
  <c r="BL36" i="14"/>
  <c r="BC118" i="14"/>
  <c r="AY114" i="13"/>
  <c r="AZ74" i="13"/>
  <c r="AX35" i="14"/>
  <c r="AX33" i="14" s="1"/>
  <c r="AX75" i="13"/>
  <c r="AZ33" i="13"/>
  <c r="AY33" i="13"/>
  <c r="AY113" i="13" s="1"/>
  <c r="BB74" i="13"/>
  <c r="BL37" i="14"/>
  <c r="BC114" i="13"/>
  <c r="AZ35" i="14"/>
  <c r="BF75" i="13"/>
  <c r="BA75" i="13"/>
  <c r="BF59" i="13"/>
  <c r="AY115" i="13"/>
  <c r="AY74" i="13"/>
  <c r="BA71" i="14"/>
  <c r="AZ71" i="14"/>
  <c r="AZ111" i="14"/>
  <c r="BL32" i="14"/>
  <c r="BB110" i="13"/>
  <c r="BC29" i="13"/>
  <c r="BE70" i="13"/>
  <c r="BB111" i="13"/>
  <c r="BB29" i="13"/>
  <c r="BF109" i="13" s="1"/>
  <c r="AX112" i="13"/>
  <c r="AX71" i="13"/>
  <c r="BL31" i="14"/>
  <c r="BK59" i="13"/>
  <c r="BE29" i="14"/>
  <c r="AY99" i="13"/>
  <c r="AZ71" i="13"/>
  <c r="AX108" i="14"/>
  <c r="AX68" i="14"/>
  <c r="BL28" i="14"/>
  <c r="BM68" i="14" s="1"/>
  <c r="BL21" i="13"/>
  <c r="BL101" i="13" s="1"/>
  <c r="BP99" i="13"/>
  <c r="BF26" i="13"/>
  <c r="BA27" i="14"/>
  <c r="BB108" i="13"/>
  <c r="AY68" i="14"/>
  <c r="BK21" i="13"/>
  <c r="BO101" i="13" s="1"/>
  <c r="BC26" i="13"/>
  <c r="BH59" i="13"/>
  <c r="BA26" i="13"/>
  <c r="AX108" i="13"/>
  <c r="BA107" i="13"/>
  <c r="BF108" i="13"/>
  <c r="AY68" i="13"/>
  <c r="BE67" i="13"/>
  <c r="BD80" i="13"/>
  <c r="BC80" i="13"/>
  <c r="G80" i="13"/>
  <c r="F120" i="14"/>
  <c r="BA80" i="13"/>
  <c r="AH120" i="13"/>
  <c r="M80" i="13"/>
  <c r="X120" i="14"/>
  <c r="AI80" i="13"/>
  <c r="P120" i="13"/>
  <c r="AO40" i="14"/>
  <c r="AS120" i="13"/>
  <c r="BI80" i="13"/>
  <c r="F80" i="13"/>
  <c r="L80" i="13"/>
  <c r="AZ40" i="14"/>
  <c r="J120" i="13"/>
  <c r="BA117" i="13"/>
  <c r="AW37" i="14"/>
  <c r="AW117" i="14" s="1"/>
  <c r="AO33" i="13"/>
  <c r="V116" i="14"/>
  <c r="S117" i="13"/>
  <c r="I116" i="13"/>
  <c r="E98" i="12"/>
  <c r="AV74" i="13"/>
  <c r="BG115" i="13"/>
  <c r="AQ77" i="14"/>
  <c r="BC74" i="13"/>
  <c r="AY78" i="14"/>
  <c r="M33" i="13"/>
  <c r="M39" i="13" s="1"/>
  <c r="M41" i="13" s="1"/>
  <c r="G75" i="13"/>
  <c r="AB33" i="13"/>
  <c r="AB73" i="13" s="1"/>
  <c r="U78" i="13"/>
  <c r="AS75" i="14"/>
  <c r="O74" i="13"/>
  <c r="Y118" i="13"/>
  <c r="AX78" i="13"/>
  <c r="AQ77" i="13"/>
  <c r="AS76" i="13"/>
  <c r="AH35" i="14"/>
  <c r="AL115" i="14" s="1"/>
  <c r="AH114" i="13"/>
  <c r="BF114" i="13"/>
  <c r="G33" i="13"/>
  <c r="AW74" i="13"/>
  <c r="AU78" i="13"/>
  <c r="Q114" i="13"/>
  <c r="BC115" i="13"/>
  <c r="I75" i="13"/>
  <c r="M74" i="14"/>
  <c r="AN114" i="14"/>
  <c r="AX118" i="14"/>
  <c r="AP117" i="14"/>
  <c r="V33" i="13"/>
  <c r="BE114" i="13"/>
  <c r="H34" i="14"/>
  <c r="H74" i="14" s="1"/>
  <c r="S116" i="13"/>
  <c r="U33" i="13"/>
  <c r="U118" i="13"/>
  <c r="T73" i="13"/>
  <c r="J75" i="13"/>
  <c r="R114" i="13"/>
  <c r="AI114" i="14"/>
  <c r="AD114" i="13"/>
  <c r="K115" i="13"/>
  <c r="AY78" i="13"/>
  <c r="AT117" i="13"/>
  <c r="AB117" i="13"/>
  <c r="AK117" i="13"/>
  <c r="AR36" i="14"/>
  <c r="AR116" i="14" s="1"/>
  <c r="AO76" i="13"/>
  <c r="AD33" i="13"/>
  <c r="AH113" i="13" s="1"/>
  <c r="Z73" i="13"/>
  <c r="I33" i="13"/>
  <c r="J73" i="13" s="1"/>
  <c r="BB34" i="14"/>
  <c r="BF114" i="14" s="1"/>
  <c r="K33" i="13"/>
  <c r="K73" i="13" s="1"/>
  <c r="AI33" i="13"/>
  <c r="AI113" i="13" s="1"/>
  <c r="AM114" i="13"/>
  <c r="AD77" i="13"/>
  <c r="AI74" i="13"/>
  <c r="AU38" i="14"/>
  <c r="AU78" i="14" s="1"/>
  <c r="S37" i="14"/>
  <c r="S77" i="14" s="1"/>
  <c r="M74" i="13"/>
  <c r="BC75" i="13"/>
  <c r="V78" i="13"/>
  <c r="AI114" i="13"/>
  <c r="AY118" i="13"/>
  <c r="AJ74" i="13"/>
  <c r="BA38" i="14"/>
  <c r="BA78" i="13"/>
  <c r="AI77" i="14"/>
  <c r="AX33" i="13"/>
  <c r="AX113" i="13" s="1"/>
  <c r="AD34" i="14"/>
  <c r="AD114" i="14" s="1"/>
  <c r="N114" i="13"/>
  <c r="AR33" i="13"/>
  <c r="AC77" i="14"/>
  <c r="AX118" i="13"/>
  <c r="AP117" i="13"/>
  <c r="AR76" i="13"/>
  <c r="BB114" i="13"/>
  <c r="Q114" i="14"/>
  <c r="AI76" i="14"/>
  <c r="AC77" i="13"/>
  <c r="AK115" i="14"/>
  <c r="AV114" i="13"/>
  <c r="AZ114" i="13"/>
  <c r="AF117" i="13"/>
  <c r="I75" i="14"/>
  <c r="F98" i="12"/>
  <c r="AC32" i="14"/>
  <c r="AC29" i="14" s="1"/>
  <c r="BB69" i="13"/>
  <c r="K29" i="14"/>
  <c r="AW29" i="13"/>
  <c r="AW111" i="13"/>
  <c r="AL71" i="13"/>
  <c r="Z30" i="14"/>
  <c r="AM71" i="13"/>
  <c r="AL111" i="13"/>
  <c r="Z29" i="13"/>
  <c r="AD109" i="13" s="1"/>
  <c r="AI72" i="14"/>
  <c r="G98" i="12"/>
  <c r="G100" i="12" s="1"/>
  <c r="AK112" i="13"/>
  <c r="BF110" i="13"/>
  <c r="AM72" i="13"/>
  <c r="AI72" i="13"/>
  <c r="K29" i="13"/>
  <c r="K69" i="13" s="1"/>
  <c r="AX72" i="13"/>
  <c r="R30" i="14"/>
  <c r="V110" i="14" s="1"/>
  <c r="I29" i="13"/>
  <c r="I109" i="13" s="1"/>
  <c r="R29" i="13"/>
  <c r="R109" i="13" s="1"/>
  <c r="F169" i="12"/>
  <c r="F181" i="12"/>
  <c r="BM30" i="13"/>
  <c r="BM110" i="13" s="1"/>
  <c r="AF69" i="13"/>
  <c r="AP111" i="13"/>
  <c r="AH112" i="13"/>
  <c r="BB71" i="13"/>
  <c r="AC111" i="13"/>
  <c r="D31" i="14"/>
  <c r="BA111" i="13"/>
  <c r="Z71" i="13"/>
  <c r="AT71" i="13"/>
  <c r="AK31" i="14"/>
  <c r="AV69" i="13"/>
  <c r="Z110" i="13"/>
  <c r="AC112" i="13"/>
  <c r="AU71" i="13"/>
  <c r="AX112" i="14"/>
  <c r="AL112" i="13"/>
  <c r="I112" i="13"/>
  <c r="Y71" i="13"/>
  <c r="BB112" i="13"/>
  <c r="F141" i="12"/>
  <c r="F139" i="12"/>
  <c r="F134" i="12"/>
  <c r="F140" i="12"/>
  <c r="BD112" i="13"/>
  <c r="E134" i="12"/>
  <c r="E145" i="12"/>
  <c r="E142" i="12"/>
  <c r="E138" i="12"/>
  <c r="E146" i="12"/>
  <c r="E41" i="12"/>
  <c r="E60" i="12" s="1"/>
  <c r="E136" i="12"/>
  <c r="E143" i="12"/>
  <c r="E140" i="12"/>
  <c r="E141" i="12"/>
  <c r="E139" i="12"/>
  <c r="E135" i="12"/>
  <c r="E144" i="12"/>
  <c r="E137" i="12"/>
  <c r="AZ112" i="13"/>
  <c r="AZ32" i="14"/>
  <c r="BC31" i="14"/>
  <c r="BC111" i="13"/>
  <c r="AE31" i="14"/>
  <c r="AI111" i="13"/>
  <c r="AE111" i="13"/>
  <c r="AG112" i="13"/>
  <c r="M112" i="13"/>
  <c r="J72" i="13"/>
  <c r="AD110" i="13"/>
  <c r="AH29" i="13"/>
  <c r="AH109" i="13" s="1"/>
  <c r="I112" i="14"/>
  <c r="I72" i="13"/>
  <c r="AK32" i="14"/>
  <c r="BB31" i="14"/>
  <c r="AO112" i="13"/>
  <c r="BB70" i="13"/>
  <c r="E58" i="12"/>
  <c r="AZ29" i="13"/>
  <c r="AX29" i="13"/>
  <c r="AX109" i="13" s="1"/>
  <c r="S70" i="13"/>
  <c r="E70" i="13"/>
  <c r="F166" i="12"/>
  <c r="F168" i="12"/>
  <c r="R70" i="13"/>
  <c r="AX111" i="13"/>
  <c r="Y111" i="13"/>
  <c r="AC72" i="13"/>
  <c r="AW31" i="14"/>
  <c r="AX71" i="14" s="1"/>
  <c r="AT110" i="13"/>
  <c r="AB112" i="13"/>
  <c r="AB72" i="13"/>
  <c r="AY72" i="13"/>
  <c r="AA72" i="14"/>
  <c r="AT31" i="14"/>
  <c r="AU71" i="14" s="1"/>
  <c r="AP70" i="13"/>
  <c r="O112" i="13"/>
  <c r="AI112" i="14"/>
  <c r="AQ70" i="13"/>
  <c r="K112" i="14"/>
  <c r="F143" i="12"/>
  <c r="F137" i="12"/>
  <c r="F136" i="12"/>
  <c r="U108" i="13"/>
  <c r="U68" i="13"/>
  <c r="Y28" i="14"/>
  <c r="Y26" i="14" s="1"/>
  <c r="Y26" i="13"/>
  <c r="AR108" i="13"/>
  <c r="AN28" i="14"/>
  <c r="BC108" i="13"/>
  <c r="BD107" i="13"/>
  <c r="AV68" i="13"/>
  <c r="AW68" i="13"/>
  <c r="T66" i="14"/>
  <c r="BI108" i="13"/>
  <c r="AW67" i="13"/>
  <c r="AP27" i="14"/>
  <c r="AP67" i="14" s="1"/>
  <c r="BE68" i="13"/>
  <c r="L108" i="13"/>
  <c r="AJ107" i="13"/>
  <c r="AW107" i="13"/>
  <c r="I68" i="13"/>
  <c r="F180" i="12"/>
  <c r="F172" i="12"/>
  <c r="F177" i="12"/>
  <c r="H28" i="14"/>
  <c r="Y108" i="13"/>
  <c r="O106" i="13"/>
  <c r="G67" i="13"/>
  <c r="AA107" i="14"/>
  <c r="F27" i="14"/>
  <c r="AF26" i="13"/>
  <c r="AF39" i="13" s="1"/>
  <c r="AF41" i="13" s="1"/>
  <c r="AP107" i="13"/>
  <c r="H26" i="13"/>
  <c r="H66" i="13" s="1"/>
  <c r="U26" i="13"/>
  <c r="U66" i="13" s="1"/>
  <c r="C67" i="14"/>
  <c r="U107" i="13"/>
  <c r="AT26" i="13"/>
  <c r="AT106" i="13" s="1"/>
  <c r="Y68" i="13"/>
  <c r="AU27" i="14"/>
  <c r="AU67" i="14" s="1"/>
  <c r="AU67" i="13"/>
  <c r="O67" i="13"/>
  <c r="O27" i="14"/>
  <c r="AZ68" i="13"/>
  <c r="AZ26" i="13"/>
  <c r="BD106" i="13" s="1"/>
  <c r="AF67" i="13"/>
  <c r="BE28" i="14"/>
  <c r="BE68" i="14" s="1"/>
  <c r="O108" i="14"/>
  <c r="F26" i="13"/>
  <c r="G66" i="13" s="1"/>
  <c r="AT107" i="13"/>
  <c r="AH106" i="13"/>
  <c r="AV26" i="13"/>
  <c r="AV39" i="13" s="1"/>
  <c r="BF68" i="13"/>
  <c r="AX107" i="13"/>
  <c r="F178" i="12"/>
  <c r="F170" i="12"/>
  <c r="F175" i="12"/>
  <c r="U28" i="14"/>
  <c r="U108" i="14" s="1"/>
  <c r="I107" i="14"/>
  <c r="Y39" i="13"/>
  <c r="Y41" i="13" s="1"/>
  <c r="F67" i="13"/>
  <c r="AV108" i="13"/>
  <c r="AT26" i="14"/>
  <c r="C98" i="12"/>
  <c r="H67" i="13"/>
  <c r="L120" i="13"/>
  <c r="H40" i="14"/>
  <c r="L120" i="14" s="1"/>
  <c r="F29" i="14"/>
  <c r="F29" i="13"/>
  <c r="F69" i="13" s="1"/>
  <c r="H75" i="13"/>
  <c r="G72" i="13"/>
  <c r="G112" i="14"/>
  <c r="D71" i="13"/>
  <c r="L115" i="13"/>
  <c r="H118" i="13"/>
  <c r="K112" i="13"/>
  <c r="F112" i="13"/>
  <c r="E72" i="14"/>
  <c r="H67" i="14"/>
  <c r="D29" i="13"/>
  <c r="H111" i="13"/>
  <c r="H33" i="13"/>
  <c r="J67" i="13"/>
  <c r="H120" i="13"/>
  <c r="F120" i="13"/>
  <c r="H80" i="13"/>
  <c r="C80" i="14"/>
  <c r="L107" i="13"/>
  <c r="L115" i="14"/>
  <c r="G72" i="14"/>
  <c r="I107" i="13"/>
  <c r="J112" i="13"/>
  <c r="H74" i="13"/>
  <c r="G107" i="14"/>
  <c r="C41" i="12"/>
  <c r="C143" i="12"/>
  <c r="C140" i="12"/>
  <c r="C139" i="12"/>
  <c r="C146" i="12"/>
  <c r="C58" i="12"/>
  <c r="C136" i="12"/>
  <c r="C137" i="12"/>
  <c r="C145" i="12"/>
  <c r="C142" i="12"/>
  <c r="C138" i="12"/>
  <c r="C135" i="12"/>
  <c r="C144" i="12"/>
  <c r="C141" i="12"/>
  <c r="I67" i="13"/>
  <c r="I80" i="13"/>
  <c r="M107" i="13"/>
  <c r="L118" i="13"/>
  <c r="H115" i="13"/>
  <c r="C80" i="13"/>
  <c r="L107" i="14"/>
  <c r="E36" i="14"/>
  <c r="F76" i="14" s="1"/>
  <c r="H29" i="13"/>
  <c r="L109" i="13" s="1"/>
  <c r="E68" i="13"/>
  <c r="E76" i="13"/>
  <c r="I70" i="13"/>
  <c r="I77" i="14"/>
  <c r="E28" i="14"/>
  <c r="I108" i="14" s="1"/>
  <c r="E29" i="14"/>
  <c r="D39" i="13"/>
  <c r="D41" i="13" s="1"/>
  <c r="E33" i="13"/>
  <c r="F68" i="13"/>
  <c r="B29" i="14"/>
  <c r="C69" i="14" s="1"/>
  <c r="H30" i="14"/>
  <c r="L110" i="14" s="1"/>
  <c r="H117" i="14"/>
  <c r="F67" i="14"/>
  <c r="I108" i="13"/>
  <c r="BL74" i="13"/>
  <c r="Q89" i="12"/>
  <c r="BM68" i="13"/>
  <c r="BM35" i="13"/>
  <c r="BK35" i="13"/>
  <c r="BK115" i="13" s="1"/>
  <c r="BL114" i="13"/>
  <c r="P58" i="12"/>
  <c r="BK30" i="13"/>
  <c r="BK70" i="13" s="1"/>
  <c r="BM71" i="13"/>
  <c r="P80" i="12"/>
  <c r="Q78" i="12"/>
  <c r="P78" i="12"/>
  <c r="BM111" i="14"/>
  <c r="BM72" i="13"/>
  <c r="BM32" i="14"/>
  <c r="BM72" i="14" s="1"/>
  <c r="BN32" i="13"/>
  <c r="BN32" i="14" s="1"/>
  <c r="F10" i="9"/>
  <c r="C28" i="9"/>
  <c r="A10" i="26"/>
  <c r="A27" i="26"/>
  <c r="B359" i="26"/>
  <c r="M51" i="26"/>
  <c r="V51" i="26" s="1"/>
  <c r="C251" i="26"/>
  <c r="E376" i="26" s="1"/>
  <c r="C252" i="26"/>
  <c r="E377" i="26" s="1"/>
  <c r="B21" i="14"/>
  <c r="F99" i="14"/>
  <c r="BA21" i="14"/>
  <c r="BB59" i="14"/>
  <c r="BA99" i="14"/>
  <c r="BA30" i="14"/>
  <c r="BA70" i="14" s="1"/>
  <c r="BA110" i="13"/>
  <c r="AM31" i="14"/>
  <c r="AM71" i="14" s="1"/>
  <c r="AM111" i="13"/>
  <c r="AQ111" i="13"/>
  <c r="AR32" i="14"/>
  <c r="AR29" i="14" s="1"/>
  <c r="AR112" i="13"/>
  <c r="AV112" i="13"/>
  <c r="AX74" i="13"/>
  <c r="AW34" i="14"/>
  <c r="AL116" i="13"/>
  <c r="AP116" i="13"/>
  <c r="AL76" i="13"/>
  <c r="AL36" i="14"/>
  <c r="AM76" i="14" s="1"/>
  <c r="BN40" i="13"/>
  <c r="BN40" i="14" s="1"/>
  <c r="BN80" i="14" s="1"/>
  <c r="B62" i="7"/>
  <c r="G51" i="7"/>
  <c r="G59" i="7"/>
  <c r="A59" i="7"/>
  <c r="AN59" i="14"/>
  <c r="AM59" i="14"/>
  <c r="AM99" i="14"/>
  <c r="AM21" i="14"/>
  <c r="AQ99" i="14"/>
  <c r="AR59" i="14"/>
  <c r="AQ59" i="14"/>
  <c r="AQ21" i="14"/>
  <c r="AY99" i="14"/>
  <c r="AY21" i="14"/>
  <c r="AY59" i="14"/>
  <c r="E20" i="23"/>
  <c r="E61" i="23" s="1"/>
  <c r="N24" i="18"/>
  <c r="O24" i="18"/>
  <c r="F16" i="21" s="1"/>
  <c r="N13" i="18"/>
  <c r="E9" i="23"/>
  <c r="E50" i="23" s="1"/>
  <c r="O13" i="18"/>
  <c r="F5" i="21" s="1"/>
  <c r="O20" i="18"/>
  <c r="F12" i="21" s="1"/>
  <c r="N20" i="18"/>
  <c r="E16" i="23"/>
  <c r="Q29" i="18"/>
  <c r="Q41" i="18" s="1"/>
  <c r="M41" i="18" s="1"/>
  <c r="N29" i="18"/>
  <c r="E25" i="23"/>
  <c r="E66" i="23" s="1"/>
  <c r="O33" i="18"/>
  <c r="F25" i="21" s="1"/>
  <c r="O29" i="18"/>
  <c r="F21" i="21" s="1"/>
  <c r="M99" i="14"/>
  <c r="M21" i="14"/>
  <c r="M59" i="14"/>
  <c r="N59" i="14"/>
  <c r="U59" i="14"/>
  <c r="U21" i="14"/>
  <c r="U99" i="14"/>
  <c r="V59" i="14"/>
  <c r="C244" i="26"/>
  <c r="E369" i="26" s="1"/>
  <c r="J39" i="13"/>
  <c r="J41" i="13" s="1"/>
  <c r="AD115" i="14"/>
  <c r="AS110" i="14"/>
  <c r="X59" i="13"/>
  <c r="AE114" i="14"/>
  <c r="AZ120" i="13"/>
  <c r="L184" i="26"/>
  <c r="V47" i="26"/>
  <c r="W47" i="26" s="1"/>
  <c r="T20" i="18"/>
  <c r="AR72" i="13"/>
  <c r="L186" i="26"/>
  <c r="BM77" i="13"/>
  <c r="BM37" i="14"/>
  <c r="BM77" i="14" s="1"/>
  <c r="L43" i="26"/>
  <c r="A44" i="26"/>
  <c r="BN34" i="13"/>
  <c r="BN74" i="13" s="1"/>
  <c r="B360" i="26"/>
  <c r="M52" i="26"/>
  <c r="V52" i="26" s="1"/>
  <c r="BN36" i="13"/>
  <c r="BN36" i="14" s="1"/>
  <c r="BN76" i="14" s="1"/>
  <c r="AT21" i="14"/>
  <c r="AT99" i="14"/>
  <c r="AT59" i="14"/>
  <c r="BB99" i="14"/>
  <c r="AX21" i="14"/>
  <c r="AX59" i="14"/>
  <c r="BE21" i="14"/>
  <c r="BE99" i="14"/>
  <c r="BE59" i="14"/>
  <c r="AO36" i="14"/>
  <c r="AP76" i="14" s="1"/>
  <c r="AS116" i="13"/>
  <c r="AK40" i="14"/>
  <c r="AK80" i="14" s="1"/>
  <c r="AL80" i="13"/>
  <c r="AK120" i="13"/>
  <c r="AO120" i="13"/>
  <c r="G21" i="12"/>
  <c r="H80" i="12" s="1"/>
  <c r="G78" i="12"/>
  <c r="S99" i="14"/>
  <c r="S21" i="14"/>
  <c r="S59" i="14"/>
  <c r="T59" i="14"/>
  <c r="T99" i="14"/>
  <c r="X99" i="14"/>
  <c r="T21" i="14"/>
  <c r="H17" i="4"/>
  <c r="H16" i="4"/>
  <c r="L19" i="4"/>
  <c r="N43" i="4"/>
  <c r="AE21" i="14"/>
  <c r="AE59" i="14"/>
  <c r="AE99" i="14"/>
  <c r="AI99" i="14"/>
  <c r="AI21" i="14"/>
  <c r="AI59" i="14"/>
  <c r="AU21" i="14"/>
  <c r="AU59" i="14"/>
  <c r="AU99" i="14"/>
  <c r="BD59" i="14"/>
  <c r="BC21" i="14"/>
  <c r="BC99" i="14"/>
  <c r="BG21" i="14"/>
  <c r="BG99" i="14"/>
  <c r="BG59" i="14"/>
  <c r="AG99" i="14"/>
  <c r="AC59" i="14"/>
  <c r="AC21" i="14"/>
  <c r="AC99" i="14"/>
  <c r="AD59" i="14"/>
  <c r="B105" i="7"/>
  <c r="G104" i="7"/>
  <c r="D34" i="4"/>
  <c r="D36" i="4"/>
  <c r="E36" i="4" s="1"/>
  <c r="Q28" i="18"/>
  <c r="Q40" i="18" s="1"/>
  <c r="E24" i="23"/>
  <c r="E65" i="23" s="1"/>
  <c r="O28" i="18"/>
  <c r="F20" i="21" s="1"/>
  <c r="O32" i="18"/>
  <c r="F24" i="21" s="1"/>
  <c r="N28" i="18"/>
  <c r="N22" i="18"/>
  <c r="E18" i="23"/>
  <c r="E59" i="23" s="1"/>
  <c r="O22" i="18"/>
  <c r="F14" i="21" s="1"/>
  <c r="Q27" i="18"/>
  <c r="Q39" i="18" s="1"/>
  <c r="Q43" i="18" s="1"/>
  <c r="M43" i="18" s="1"/>
  <c r="S18" i="18"/>
  <c r="N27" i="18"/>
  <c r="O31" i="18"/>
  <c r="F23" i="21" s="1"/>
  <c r="O27" i="18"/>
  <c r="F19" i="21" s="1"/>
  <c r="E23" i="23"/>
  <c r="N25" i="18"/>
  <c r="E21" i="23"/>
  <c r="E62" i="23" s="1"/>
  <c r="O25" i="18"/>
  <c r="F17" i="21" s="1"/>
  <c r="S16" i="18"/>
  <c r="O19" i="18"/>
  <c r="F11" i="21" s="1"/>
  <c r="E15" i="23"/>
  <c r="E56" i="23" s="1"/>
  <c r="N19" i="18"/>
  <c r="BD27" i="14"/>
  <c r="BD67" i="14" s="1"/>
  <c r="BD67" i="13"/>
  <c r="L207" i="26"/>
  <c r="C377" i="26" s="1"/>
  <c r="V43" i="26"/>
  <c r="W43" i="26" s="1"/>
  <c r="T19" i="18"/>
  <c r="W99" i="14"/>
  <c r="H78" i="12"/>
  <c r="BK61" i="14"/>
  <c r="BL27" i="13"/>
  <c r="BM34" i="14"/>
  <c r="BM74" i="14" s="1"/>
  <c r="BM76" i="13"/>
  <c r="BM36" i="14"/>
  <c r="BM76" i="14" s="1"/>
  <c r="BM101" i="14"/>
  <c r="M49" i="26"/>
  <c r="V49" i="26" s="1"/>
  <c r="B357" i="26"/>
  <c r="M54" i="26"/>
  <c r="V54" i="26" s="1"/>
  <c r="B362" i="26"/>
  <c r="BN28" i="13"/>
  <c r="BN28" i="14" s="1"/>
  <c r="BN68" i="14" s="1"/>
  <c r="C10" i="9"/>
  <c r="B21" i="9"/>
  <c r="D21" i="9" s="1"/>
  <c r="E21" i="9" s="1"/>
  <c r="D41" i="12"/>
  <c r="D98" i="12"/>
  <c r="D142" i="12"/>
  <c r="D140" i="12"/>
  <c r="D135" i="12"/>
  <c r="D137" i="12"/>
  <c r="D136" i="12"/>
  <c r="D144" i="12"/>
  <c r="D143" i="12"/>
  <c r="D139" i="12"/>
  <c r="D146" i="12"/>
  <c r="D134" i="12"/>
  <c r="D138" i="12"/>
  <c r="D145" i="12"/>
  <c r="D141" i="12"/>
  <c r="AU26" i="13"/>
  <c r="AU66" i="13" s="1"/>
  <c r="AY108" i="13"/>
  <c r="AU28" i="14"/>
  <c r="AU68" i="14" s="1"/>
  <c r="BL30" i="13"/>
  <c r="AG34" i="14"/>
  <c r="AG114" i="14" s="1"/>
  <c r="AG114" i="13"/>
  <c r="AI115" i="13"/>
  <c r="AI75" i="13"/>
  <c r="AI35" i="14"/>
  <c r="BL35" i="13"/>
  <c r="AR37" i="14"/>
  <c r="AR117" i="13"/>
  <c r="AL120" i="13"/>
  <c r="AH40" i="14"/>
  <c r="AH80" i="14" s="1"/>
  <c r="BA40" i="14"/>
  <c r="BA120" i="14" s="1"/>
  <c r="BA120" i="13"/>
  <c r="W31" i="14"/>
  <c r="W29" i="14" s="1"/>
  <c r="AA109" i="14" s="1"/>
  <c r="AA111" i="13"/>
  <c r="W111" i="13"/>
  <c r="L78" i="12"/>
  <c r="L21" i="12"/>
  <c r="M14" i="20"/>
  <c r="M25" i="20"/>
  <c r="M8" i="20"/>
  <c r="M16" i="20"/>
  <c r="M29" i="20"/>
  <c r="M15" i="20"/>
  <c r="M18" i="20"/>
  <c r="M20" i="20"/>
  <c r="M17" i="20"/>
  <c r="M26" i="20"/>
  <c r="M30" i="20"/>
  <c r="M9" i="20"/>
  <c r="M21" i="20"/>
  <c r="M28" i="20"/>
  <c r="M10" i="20"/>
  <c r="M24" i="20"/>
  <c r="M12" i="20"/>
  <c r="M7" i="20"/>
  <c r="M19" i="20"/>
  <c r="M13" i="20"/>
  <c r="M23" i="20"/>
  <c r="M22" i="20"/>
  <c r="M11" i="20"/>
  <c r="M27" i="20"/>
  <c r="E59" i="14"/>
  <c r="E21" i="14"/>
  <c r="E61" i="14" s="1"/>
  <c r="D58" i="12"/>
  <c r="D21" i="12"/>
  <c r="D80" i="12" s="1"/>
  <c r="D78" i="12"/>
  <c r="P61" i="14"/>
  <c r="O61" i="14"/>
  <c r="AJ21" i="14"/>
  <c r="AJ59" i="14"/>
  <c r="R59" i="14"/>
  <c r="V99" i="14"/>
  <c r="R21" i="14"/>
  <c r="R99" i="14"/>
  <c r="E4" i="23"/>
  <c r="E45" i="23" s="1"/>
  <c r="N8" i="18"/>
  <c r="S15" i="18"/>
  <c r="O15" i="18"/>
  <c r="F7" i="21" s="1"/>
  <c r="N15" i="18"/>
  <c r="E11" i="23"/>
  <c r="E52" i="23" s="1"/>
  <c r="N16" i="18"/>
  <c r="S13" i="18"/>
  <c r="E3" i="23"/>
  <c r="E44" i="23" s="1"/>
  <c r="S14" i="18"/>
  <c r="N11" i="18"/>
  <c r="O11" i="18"/>
  <c r="F3" i="21" s="1"/>
  <c r="E7" i="23"/>
  <c r="E48" i="23" s="1"/>
  <c r="N21" i="18"/>
  <c r="E17" i="23"/>
  <c r="E58" i="23" s="1"/>
  <c r="O21" i="18"/>
  <c r="F13" i="21" s="1"/>
  <c r="BE27" i="14"/>
  <c r="BE67" i="14" s="1"/>
  <c r="BE107" i="13"/>
  <c r="K26" i="14"/>
  <c r="K66" i="14" s="1"/>
  <c r="K108" i="14"/>
  <c r="AZ108" i="14"/>
  <c r="W113" i="13"/>
  <c r="R107" i="14"/>
  <c r="Q26" i="14"/>
  <c r="M77" i="14"/>
  <c r="O69" i="13"/>
  <c r="AM29" i="14"/>
  <c r="AM109" i="14" s="1"/>
  <c r="AB74" i="14"/>
  <c r="AA33" i="14"/>
  <c r="M69" i="13"/>
  <c r="AB77" i="13"/>
  <c r="BN101" i="14"/>
  <c r="L182" i="26"/>
  <c r="L185" i="26"/>
  <c r="L105" i="26"/>
  <c r="C362" i="26" s="1"/>
  <c r="C247" i="26"/>
  <c r="E372" i="26" s="1"/>
  <c r="C249" i="26"/>
  <c r="E374" i="26" s="1"/>
  <c r="L103" i="26"/>
  <c r="C360" i="26" s="1"/>
  <c r="V42" i="26"/>
  <c r="W42" i="26" s="1"/>
  <c r="D61" i="14"/>
  <c r="AX68" i="13"/>
  <c r="F59" i="14"/>
  <c r="BE120" i="13"/>
  <c r="BI99" i="14"/>
  <c r="AM76" i="13"/>
  <c r="L26" i="19"/>
  <c r="L205" i="26"/>
  <c r="C375" i="26" s="1"/>
  <c r="W29" i="13"/>
  <c r="W69" i="13" s="1"/>
  <c r="H101" i="14"/>
  <c r="BE110" i="13"/>
  <c r="O12" i="18"/>
  <c r="F4" i="21" s="1"/>
  <c r="BM78" i="13"/>
  <c r="BM38" i="14"/>
  <c r="BM78" i="14" s="1"/>
  <c r="A178" i="26"/>
  <c r="A199" i="26"/>
  <c r="A221" i="26" s="1"/>
  <c r="A244" i="26" s="1"/>
  <c r="A263" i="26" s="1"/>
  <c r="A282" i="26" s="1"/>
  <c r="BN37" i="13"/>
  <c r="BN37" i="14" s="1"/>
  <c r="BN77" i="14" s="1"/>
  <c r="BN38" i="13"/>
  <c r="BN38" i="14" s="1"/>
  <c r="BN78" i="14" s="1"/>
  <c r="M50" i="26"/>
  <c r="V50" i="26" s="1"/>
  <c r="B358" i="26"/>
  <c r="BN31" i="13"/>
  <c r="BN31" i="14" s="1"/>
  <c r="BN71" i="14" s="1"/>
  <c r="E104" i="7"/>
  <c r="D105" i="7"/>
  <c r="E105" i="7" s="1"/>
  <c r="I21" i="14"/>
  <c r="J59" i="14"/>
  <c r="I99" i="14"/>
  <c r="I59" i="14"/>
  <c r="Q59" i="14"/>
  <c r="Q99" i="14"/>
  <c r="Q21" i="14"/>
  <c r="Y21" i="14"/>
  <c r="Z59" i="14"/>
  <c r="Y99" i="14"/>
  <c r="Y59" i="14"/>
  <c r="C100" i="12"/>
  <c r="C60" i="12"/>
  <c r="AD118" i="13"/>
  <c r="AD38" i="14"/>
  <c r="AE78" i="14" s="1"/>
  <c r="W116" i="13"/>
  <c r="W36" i="14"/>
  <c r="W33" i="14" s="1"/>
  <c r="AA101" i="14"/>
  <c r="AB61" i="14"/>
  <c r="AA61" i="14"/>
  <c r="K59" i="14"/>
  <c r="K99" i="14"/>
  <c r="K21" i="14"/>
  <c r="L59" i="14"/>
  <c r="O99" i="14"/>
  <c r="J101" i="14"/>
  <c r="F101" i="14"/>
  <c r="G101" i="14"/>
  <c r="H61" i="14"/>
  <c r="G61" i="14"/>
  <c r="C21" i="14"/>
  <c r="C61" i="14" s="1"/>
  <c r="C59" i="14"/>
  <c r="F57" i="7"/>
  <c r="L55" i="7"/>
  <c r="I16" i="4"/>
  <c r="I17" i="4"/>
  <c r="Q26" i="18"/>
  <c r="O26" i="18"/>
  <c r="F18" i="21" s="1"/>
  <c r="E22" i="23"/>
  <c r="E63" i="23" s="1"/>
  <c r="N26" i="18"/>
  <c r="BK99" i="13"/>
  <c r="BO99" i="13"/>
  <c r="N9" i="18"/>
  <c r="E5" i="23"/>
  <c r="E46" i="23" s="1"/>
  <c r="Q30" i="18"/>
  <c r="Q42" i="18" s="1"/>
  <c r="M42" i="18" s="1"/>
  <c r="E38" i="23" s="1"/>
  <c r="E79" i="23" s="1"/>
  <c r="E26" i="23"/>
  <c r="E67" i="23" s="1"/>
  <c r="O34" i="18"/>
  <c r="F26" i="21" s="1"/>
  <c r="O30" i="18"/>
  <c r="F22" i="21" s="1"/>
  <c r="N31" i="18"/>
  <c r="N30" i="18"/>
  <c r="N10" i="18"/>
  <c r="E6" i="23"/>
  <c r="E47" i="23" s="1"/>
  <c r="S17" i="18"/>
  <c r="T17" i="18" s="1"/>
  <c r="N23" i="18"/>
  <c r="O23" i="18"/>
  <c r="F15" i="21" s="1"/>
  <c r="E19" i="23"/>
  <c r="E60" i="23" s="1"/>
  <c r="BF27" i="14"/>
  <c r="BF67" i="13"/>
  <c r="M39" i="18"/>
  <c r="M40" i="18"/>
  <c r="E36" i="23" s="1"/>
  <c r="E77" i="23" s="1"/>
  <c r="H39" i="13"/>
  <c r="J29" i="14"/>
  <c r="K69" i="14" s="1"/>
  <c r="AH69" i="13"/>
  <c r="Q117" i="14"/>
  <c r="E53" i="23"/>
  <c r="V46" i="26"/>
  <c r="W46" i="26" s="1"/>
  <c r="L206" i="26"/>
  <c r="C376" i="26" s="1"/>
  <c r="BO101" i="14"/>
  <c r="V44" i="26"/>
  <c r="W44" i="26" s="1"/>
  <c r="L100" i="26"/>
  <c r="C357" i="26" s="1"/>
  <c r="V48" i="26"/>
  <c r="W48" i="26" s="1"/>
  <c r="L101" i="26"/>
  <c r="C358" i="26" s="1"/>
  <c r="AY75" i="13"/>
  <c r="BF59" i="14"/>
  <c r="V45" i="26"/>
  <c r="W45" i="26" s="1"/>
  <c r="L208" i="26"/>
  <c r="C378" i="26" s="1"/>
  <c r="BK99" i="14"/>
  <c r="K20" i="4"/>
  <c r="K28" i="4" s="1"/>
  <c r="O17" i="18"/>
  <c r="F9" i="21" s="1"/>
  <c r="L183" i="26"/>
  <c r="T20" i="19"/>
  <c r="N12" i="18"/>
  <c r="D68" i="23"/>
  <c r="E64" i="23"/>
  <c r="D56" i="23"/>
  <c r="H20" i="17"/>
  <c r="K26" i="17"/>
  <c r="D25" i="23"/>
  <c r="D66" i="23" s="1"/>
  <c r="N31" i="17"/>
  <c r="O34" i="17"/>
  <c r="E26" i="21" s="1"/>
  <c r="D55" i="23"/>
  <c r="N19" i="17"/>
  <c r="H18" i="17"/>
  <c r="D60" i="23"/>
  <c r="M20" i="17"/>
  <c r="N20" i="17" s="1"/>
  <c r="O17" i="6"/>
  <c r="D9" i="21" s="1"/>
  <c r="O23" i="17"/>
  <c r="E15" i="21" s="1"/>
  <c r="O19" i="17"/>
  <c r="E11" i="21" s="1"/>
  <c r="O30" i="17"/>
  <c r="E22" i="21" s="1"/>
  <c r="O37" i="17"/>
  <c r="E29" i="21" s="1"/>
  <c r="H16" i="17"/>
  <c r="N32" i="6"/>
  <c r="N33" i="17"/>
  <c r="M16" i="17"/>
  <c r="D12" i="23" s="1"/>
  <c r="D53" i="23" s="1"/>
  <c r="O15" i="17"/>
  <c r="E7" i="21" s="1"/>
  <c r="S14" i="6"/>
  <c r="H22" i="17"/>
  <c r="H30" i="17"/>
  <c r="M10" i="17"/>
  <c r="D6" i="23" s="1"/>
  <c r="D47" i="23" s="1"/>
  <c r="K10" i="17"/>
  <c r="N12" i="17"/>
  <c r="Q38" i="17"/>
  <c r="Q42" i="17" s="1"/>
  <c r="M42" i="17" s="1"/>
  <c r="D38" i="23" s="1"/>
  <c r="D79" i="23" s="1"/>
  <c r="D67" i="23"/>
  <c r="S20" i="17"/>
  <c r="H33" i="17"/>
  <c r="S19" i="17"/>
  <c r="N8" i="17"/>
  <c r="O38" i="17"/>
  <c r="E30" i="21" s="1"/>
  <c r="K18" i="17"/>
  <c r="M22" i="17"/>
  <c r="K22" i="17"/>
  <c r="S18" i="6"/>
  <c r="H10" i="17"/>
  <c r="H14" i="17"/>
  <c r="N35" i="17"/>
  <c r="O13" i="6"/>
  <c r="D5" i="21" s="1"/>
  <c r="E55" i="23"/>
  <c r="O12" i="17"/>
  <c r="E4" i="21" s="1"/>
  <c r="N34" i="17"/>
  <c r="H38" i="17"/>
  <c r="M14" i="17"/>
  <c r="S14" i="17" s="1"/>
  <c r="D49" i="23"/>
  <c r="J38" i="17"/>
  <c r="N9" i="17"/>
  <c r="E49" i="23"/>
  <c r="O13" i="17"/>
  <c r="E5" i="21" s="1"/>
  <c r="H40" i="17"/>
  <c r="D9" i="23"/>
  <c r="D50" i="23" s="1"/>
  <c r="Q27" i="17"/>
  <c r="Q39" i="17" s="1"/>
  <c r="Q43" i="17" s="1"/>
  <c r="M43" i="17" s="1"/>
  <c r="D23" i="23"/>
  <c r="D64" i="23" s="1"/>
  <c r="S18" i="17"/>
  <c r="C14" i="23"/>
  <c r="C55" i="23" s="1"/>
  <c r="N18" i="6"/>
  <c r="O18" i="6"/>
  <c r="D10" i="21" s="1"/>
  <c r="Q30" i="6"/>
  <c r="Q42" i="6" s="1"/>
  <c r="Q46" i="6" s="1"/>
  <c r="M46" i="6" s="1"/>
  <c r="C42" i="23" s="1"/>
  <c r="C83" i="23" s="1"/>
  <c r="C26" i="23"/>
  <c r="C67" i="23" s="1"/>
  <c r="O30" i="6"/>
  <c r="D22" i="21" s="1"/>
  <c r="D21" i="23"/>
  <c r="D62" i="23" s="1"/>
  <c r="O25" i="17"/>
  <c r="E17" i="21" s="1"/>
  <c r="Q29" i="17"/>
  <c r="Q41" i="17" s="1"/>
  <c r="Q45" i="17" s="1"/>
  <c r="M45" i="17" s="1"/>
  <c r="D41" i="23" s="1"/>
  <c r="D82" i="23" s="1"/>
  <c r="O29" i="17"/>
  <c r="E21" i="21" s="1"/>
  <c r="O15" i="6"/>
  <c r="D7" i="21" s="1"/>
  <c r="C11" i="23"/>
  <c r="C52" i="23" s="1"/>
  <c r="N15" i="6"/>
  <c r="Q26" i="6"/>
  <c r="O26" i="6"/>
  <c r="D18" i="21" s="1"/>
  <c r="C22" i="23"/>
  <c r="C63" i="23" s="1"/>
  <c r="O14" i="6"/>
  <c r="D6" i="21" s="1"/>
  <c r="N14" i="6"/>
  <c r="C10" i="23"/>
  <c r="C51" i="23" s="1"/>
  <c r="O22" i="6"/>
  <c r="D14" i="21" s="1"/>
  <c r="C18" i="23"/>
  <c r="C59" i="23" s="1"/>
  <c r="Q27" i="6"/>
  <c r="Q39" i="6" s="1"/>
  <c r="C23" i="23"/>
  <c r="C64" i="23" s="1"/>
  <c r="N27" i="6"/>
  <c r="O27" i="6"/>
  <c r="D19" i="21" s="1"/>
  <c r="O34" i="6"/>
  <c r="D26" i="21" s="1"/>
  <c r="E57" i="23"/>
  <c r="N30" i="17"/>
  <c r="S17" i="17"/>
  <c r="H39" i="17"/>
  <c r="S13" i="6"/>
  <c r="N10" i="6"/>
  <c r="O33" i="17"/>
  <c r="E25" i="21" s="1"/>
  <c r="N26" i="17"/>
  <c r="D45" i="23"/>
  <c r="O27" i="17"/>
  <c r="E19" i="21" s="1"/>
  <c r="K17" i="17"/>
  <c r="M17" i="17"/>
  <c r="O17" i="17" s="1"/>
  <c r="E9" i="21" s="1"/>
  <c r="D7" i="23"/>
  <c r="D48" i="23" s="1"/>
  <c r="O11" i="17"/>
  <c r="E3" i="21" s="1"/>
  <c r="O11" i="6"/>
  <c r="D3" i="21" s="1"/>
  <c r="N11" i="6"/>
  <c r="C7" i="23"/>
  <c r="C48" i="23" s="1"/>
  <c r="C19" i="23"/>
  <c r="C60" i="23" s="1"/>
  <c r="N23" i="6"/>
  <c r="O23" i="6"/>
  <c r="D15" i="21" s="1"/>
  <c r="C15" i="23"/>
  <c r="C56" i="23" s="1"/>
  <c r="N19" i="6"/>
  <c r="O19" i="6"/>
  <c r="D11" i="21" s="1"/>
  <c r="O21" i="17"/>
  <c r="E13" i="21" s="1"/>
  <c r="D17" i="23"/>
  <c r="D58" i="23" s="1"/>
  <c r="N28" i="17"/>
  <c r="H31" i="17"/>
  <c r="S19" i="6"/>
  <c r="N33" i="6"/>
  <c r="N13" i="17"/>
  <c r="N27" i="17"/>
  <c r="H7" i="17"/>
  <c r="D20" i="23"/>
  <c r="D61" i="23" s="1"/>
  <c r="N24" i="17"/>
  <c r="N25" i="17"/>
  <c r="C42" i="21"/>
  <c r="AA78" i="14"/>
  <c r="AF74" i="14"/>
  <c r="O116" i="14"/>
  <c r="W78" i="14"/>
  <c r="AJ114" i="14"/>
  <c r="AU77" i="14"/>
  <c r="AN111" i="14"/>
  <c r="BB77" i="14"/>
  <c r="AR68" i="14"/>
  <c r="AW29" i="14"/>
  <c r="H115" i="14"/>
  <c r="Y75" i="14"/>
  <c r="AW33" i="14"/>
  <c r="AW39" i="14" s="1"/>
  <c r="AW41" i="14" s="1"/>
  <c r="AF114" i="14"/>
  <c r="AK71" i="14"/>
  <c r="S111" i="14"/>
  <c r="S71" i="14"/>
  <c r="AL71" i="14"/>
  <c r="R71" i="14"/>
  <c r="L67" i="14"/>
  <c r="AF80" i="14"/>
  <c r="R108" i="14"/>
  <c r="X26" i="14"/>
  <c r="X106" i="14" s="1"/>
  <c r="AE118" i="14"/>
  <c r="BN99" i="13"/>
  <c r="BJ21" i="13"/>
  <c r="BN101" i="13" s="1"/>
  <c r="BK112" i="13"/>
  <c r="AB114" i="14"/>
  <c r="P29" i="14"/>
  <c r="P109" i="14" s="1"/>
  <c r="BI99" i="13"/>
  <c r="AV110" i="14"/>
  <c r="AV108" i="14"/>
  <c r="E61" i="13"/>
  <c r="AG77" i="14"/>
  <c r="AM120" i="14"/>
  <c r="O68" i="14"/>
  <c r="AC69" i="13"/>
  <c r="X113" i="13"/>
  <c r="BE113" i="13"/>
  <c r="AN80" i="14"/>
  <c r="AL109" i="13"/>
  <c r="BE99" i="13"/>
  <c r="AK113" i="13"/>
  <c r="Y99" i="13"/>
  <c r="X107" i="14"/>
  <c r="AS70" i="14"/>
  <c r="Z77" i="14"/>
  <c r="BC33" i="14"/>
  <c r="AO26" i="14"/>
  <c r="N29" i="14"/>
  <c r="BL59" i="13"/>
  <c r="X114" i="14"/>
  <c r="Y70" i="14"/>
  <c r="O113" i="13"/>
  <c r="N108" i="14"/>
  <c r="AY117" i="14"/>
  <c r="AV77" i="14"/>
  <c r="AJ73" i="13"/>
  <c r="R106" i="14"/>
  <c r="AE112" i="14"/>
  <c r="BJ116" i="13"/>
  <c r="BJ110" i="13"/>
  <c r="P110" i="14"/>
  <c r="AC110" i="14"/>
  <c r="BA113" i="13"/>
  <c r="AV29" i="14"/>
  <c r="AR59" i="13"/>
  <c r="AI120" i="14"/>
  <c r="BF106" i="13"/>
  <c r="O70" i="14"/>
  <c r="BB73" i="13"/>
  <c r="AF72" i="14"/>
  <c r="X67" i="14"/>
  <c r="AZ33" i="14"/>
  <c r="Y61" i="13"/>
  <c r="H106" i="13"/>
  <c r="J72" i="14"/>
  <c r="N39" i="13"/>
  <c r="N41" i="13" s="1"/>
  <c r="N121" i="13" s="1"/>
  <c r="AK73" i="13"/>
  <c r="AW116" i="14"/>
  <c r="Q106" i="13"/>
  <c r="AH112" i="14"/>
  <c r="AJ111" i="14"/>
  <c r="AE33" i="14"/>
  <c r="O39" i="13"/>
  <c r="O41" i="13" s="1"/>
  <c r="BH71" i="13"/>
  <c r="AJ67" i="13"/>
  <c r="Y115" i="14"/>
  <c r="AY118" i="14"/>
  <c r="G29" i="14"/>
  <c r="N109" i="13"/>
  <c r="S113" i="13"/>
  <c r="AK110" i="14"/>
  <c r="U109" i="13"/>
  <c r="BM80" i="13"/>
  <c r="Q109" i="13"/>
  <c r="E39" i="13"/>
  <c r="E41" i="13" s="1"/>
  <c r="BA117" i="14"/>
  <c r="Y77" i="14"/>
  <c r="BA68" i="14"/>
  <c r="AA71" i="14"/>
  <c r="S73" i="13"/>
  <c r="AU118" i="14"/>
  <c r="AR113" i="13"/>
  <c r="T118" i="14"/>
  <c r="R66" i="14"/>
  <c r="X108" i="14"/>
  <c r="R66" i="13"/>
  <c r="AF117" i="14"/>
  <c r="AF77" i="14"/>
  <c r="BD114" i="14"/>
  <c r="AZ114" i="14"/>
  <c r="AZ110" i="14"/>
  <c r="AR80" i="14"/>
  <c r="Z111" i="14"/>
  <c r="AC120" i="14"/>
  <c r="AC67" i="13"/>
  <c r="BL120" i="13"/>
  <c r="AQ120" i="14"/>
  <c r="Z71" i="14"/>
  <c r="AP109" i="13"/>
  <c r="AT108" i="14"/>
  <c r="BD115" i="14"/>
  <c r="J112" i="14"/>
  <c r="AF109" i="13"/>
  <c r="Z70" i="14"/>
  <c r="S66" i="14"/>
  <c r="Y120" i="14"/>
  <c r="AJ109" i="13"/>
  <c r="K106" i="13"/>
  <c r="V80" i="14"/>
  <c r="AF33" i="14"/>
  <c r="AO73" i="13"/>
  <c r="AN72" i="14"/>
  <c r="AL111" i="14"/>
  <c r="AU69" i="13"/>
  <c r="AF118" i="14"/>
  <c r="AA118" i="14"/>
  <c r="AL29" i="14"/>
  <c r="AL109" i="14" s="1"/>
  <c r="AC117" i="14"/>
  <c r="AD80" i="14"/>
  <c r="AR111" i="14"/>
  <c r="AY26" i="14"/>
  <c r="AC99" i="13"/>
  <c r="AC21" i="13"/>
  <c r="AC59" i="13"/>
  <c r="AO99" i="13"/>
  <c r="AO21" i="13"/>
  <c r="AO101" i="13" s="1"/>
  <c r="AI74" i="14"/>
  <c r="AH74" i="14"/>
  <c r="G99" i="13"/>
  <c r="G59" i="13"/>
  <c r="BF99" i="13"/>
  <c r="BF21" i="13"/>
  <c r="P99" i="13"/>
  <c r="P59" i="13"/>
  <c r="AX80" i="14"/>
  <c r="AX120" i="14"/>
  <c r="Z115" i="14"/>
  <c r="Z75" i="14"/>
  <c r="AT70" i="14"/>
  <c r="AT29" i="14"/>
  <c r="Q99" i="13"/>
  <c r="Q59" i="13"/>
  <c r="M111" i="14"/>
  <c r="I111" i="14"/>
  <c r="I71" i="14"/>
  <c r="I29" i="14"/>
  <c r="W21" i="13"/>
  <c r="X61" i="13" s="1"/>
  <c r="W59" i="13"/>
  <c r="W99" i="13"/>
  <c r="BA99" i="13"/>
  <c r="AW21" i="13"/>
  <c r="AW99" i="13"/>
  <c r="AS59" i="13"/>
  <c r="AS99" i="13"/>
  <c r="AS21" i="13"/>
  <c r="AX59" i="13"/>
  <c r="AX21" i="13"/>
  <c r="O76" i="14"/>
  <c r="N116" i="14"/>
  <c r="R116" i="14"/>
  <c r="U99" i="13"/>
  <c r="U59" i="13"/>
  <c r="BA75" i="14"/>
  <c r="AZ75" i="14"/>
  <c r="BA115" i="14"/>
  <c r="AW115" i="14"/>
  <c r="AP108" i="14"/>
  <c r="AL68" i="14"/>
  <c r="AL26" i="14"/>
  <c r="I99" i="13"/>
  <c r="I59" i="13"/>
  <c r="L112" i="14"/>
  <c r="AG99" i="13"/>
  <c r="AO110" i="14"/>
  <c r="U111" i="14"/>
  <c r="BJ99" i="13"/>
  <c r="BE21" i="13"/>
  <c r="BE61" i="13" s="1"/>
  <c r="BM74" i="13"/>
  <c r="BE59" i="13"/>
  <c r="AS117" i="14"/>
  <c r="F110" i="14"/>
  <c r="F72" i="14"/>
  <c r="AE72" i="14"/>
  <c r="BG59" i="13"/>
  <c r="AO74" i="14"/>
  <c r="BB120" i="14"/>
  <c r="AD29" i="14"/>
  <c r="AH109" i="14" s="1"/>
  <c r="BJ111" i="13"/>
  <c r="BH68" i="13"/>
  <c r="AV26" i="14"/>
  <c r="AW66" i="14" s="1"/>
  <c r="AI118" i="14"/>
  <c r="AS69" i="13"/>
  <c r="AM117" i="14"/>
  <c r="AP33" i="14"/>
  <c r="B39" i="13"/>
  <c r="B41" i="13" s="1"/>
  <c r="C71" i="14"/>
  <c r="L69" i="14"/>
  <c r="Q111" i="14"/>
  <c r="H71" i="14"/>
  <c r="S109" i="13"/>
  <c r="T69" i="13"/>
  <c r="H109" i="13"/>
  <c r="BH61" i="13"/>
  <c r="AT112" i="14"/>
  <c r="AG80" i="14"/>
  <c r="AY80" i="14"/>
  <c r="P21" i="13"/>
  <c r="E69" i="13"/>
  <c r="C59" i="13"/>
  <c r="AS116" i="14"/>
  <c r="BF73" i="13"/>
  <c r="X111" i="14"/>
  <c r="T75" i="14"/>
  <c r="J118" i="14"/>
  <c r="AS33" i="14"/>
  <c r="AF26" i="14"/>
  <c r="AW120" i="14"/>
  <c r="AF78" i="14"/>
  <c r="T115" i="14"/>
  <c r="S67" i="14"/>
  <c r="AB110" i="14"/>
  <c r="AC78" i="14"/>
  <c r="AP106" i="13"/>
  <c r="H77" i="14"/>
  <c r="M99" i="13"/>
  <c r="M59" i="13"/>
  <c r="N59" i="13"/>
  <c r="AU21" i="13"/>
  <c r="AU99" i="13"/>
  <c r="U120" i="14"/>
  <c r="Q120" i="14"/>
  <c r="Q80" i="14"/>
  <c r="O99" i="13"/>
  <c r="O59" i="13"/>
  <c r="W117" i="14"/>
  <c r="T80" i="14"/>
  <c r="S120" i="14"/>
  <c r="L99" i="13"/>
  <c r="L59" i="13"/>
  <c r="S99" i="13"/>
  <c r="S59" i="13"/>
  <c r="R99" i="13"/>
  <c r="R59" i="13"/>
  <c r="AM21" i="13"/>
  <c r="AM99" i="13"/>
  <c r="H99" i="13"/>
  <c r="H59" i="13"/>
  <c r="AR118" i="14"/>
  <c r="AN78" i="14"/>
  <c r="AN118" i="14"/>
  <c r="AY114" i="14"/>
  <c r="AV74" i="14"/>
  <c r="AU114" i="14"/>
  <c r="AM112" i="14"/>
  <c r="T99" i="13"/>
  <c r="T59" i="13"/>
  <c r="X99" i="13"/>
  <c r="AB21" i="13"/>
  <c r="AB59" i="13"/>
  <c r="K76" i="14"/>
  <c r="L76" i="14"/>
  <c r="K116" i="14"/>
  <c r="BB99" i="13"/>
  <c r="BB59" i="13"/>
  <c r="BB21" i="13"/>
  <c r="AD21" i="13"/>
  <c r="AE61" i="13" s="1"/>
  <c r="AD59" i="13"/>
  <c r="AE59" i="13"/>
  <c r="W26" i="14"/>
  <c r="AQ117" i="14"/>
  <c r="G111" i="14"/>
  <c r="AK69" i="13"/>
  <c r="AG110" i="14"/>
  <c r="AM33" i="14"/>
  <c r="AG26" i="14"/>
  <c r="BJ38" i="14"/>
  <c r="BJ78" i="14" s="1"/>
  <c r="BJ108" i="13"/>
  <c r="BJ115" i="13"/>
  <c r="AR73" i="13"/>
  <c r="X33" i="14"/>
  <c r="BC120" i="14"/>
  <c r="AY33" i="14"/>
  <c r="AC71" i="14"/>
  <c r="AK109" i="13"/>
  <c r="AY59" i="13"/>
  <c r="AW39" i="13"/>
  <c r="AW41" i="13" s="1"/>
  <c r="M109" i="13"/>
  <c r="N69" i="13"/>
  <c r="AR114" i="14"/>
  <c r="X68" i="14"/>
  <c r="AM77" i="14"/>
  <c r="C61" i="13"/>
  <c r="G21" i="13"/>
  <c r="H61" i="13" s="1"/>
  <c r="O21" i="13"/>
  <c r="P61" i="13" s="1"/>
  <c r="S21" i="13"/>
  <c r="AX99" i="13"/>
  <c r="AA117" i="14"/>
  <c r="BA106" i="13"/>
  <c r="S112" i="14"/>
  <c r="X77" i="14"/>
  <c r="W77" i="14"/>
  <c r="R67" i="14"/>
  <c r="AB78" i="14"/>
  <c r="AU113" i="13"/>
  <c r="AB29" i="14"/>
  <c r="AB69" i="14" s="1"/>
  <c r="K117" i="14"/>
  <c r="F99" i="13"/>
  <c r="AB118" i="14"/>
  <c r="W118" i="14"/>
  <c r="AB99" i="13"/>
  <c r="D59" i="13"/>
  <c r="O117" i="14"/>
  <c r="P77" i="14"/>
  <c r="O77" i="14"/>
  <c r="AA73" i="13"/>
  <c r="AA113" i="13"/>
  <c r="AE113" i="13"/>
  <c r="AF73" i="13"/>
  <c r="V71" i="14"/>
  <c r="V111" i="14"/>
  <c r="V29" i="14"/>
  <c r="AG113" i="13"/>
  <c r="T116" i="14"/>
  <c r="Q76" i="14"/>
  <c r="P76" i="14"/>
  <c r="P33" i="14"/>
  <c r="P116" i="14"/>
  <c r="T71" i="14"/>
  <c r="U71" i="14"/>
  <c r="U114" i="14"/>
  <c r="U74" i="14"/>
  <c r="AK74" i="14"/>
  <c r="AK33" i="14"/>
  <c r="AV68" i="14"/>
  <c r="AW68" i="14"/>
  <c r="R120" i="14"/>
  <c r="R80" i="14"/>
  <c r="S80" i="14"/>
  <c r="BE73" i="13"/>
  <c r="AF76" i="14"/>
  <c r="AG76" i="14"/>
  <c r="AF116" i="14"/>
  <c r="AZ120" i="14"/>
  <c r="AH77" i="14"/>
  <c r="AL117" i="14"/>
  <c r="AH117" i="14"/>
  <c r="AQ73" i="13"/>
  <c r="AQ113" i="13"/>
  <c r="AZ68" i="14"/>
  <c r="BD108" i="14"/>
  <c r="V106" i="13"/>
  <c r="W66" i="13"/>
  <c r="AU80" i="14"/>
  <c r="AU120" i="14"/>
  <c r="AV80" i="14"/>
  <c r="AV76" i="14"/>
  <c r="AN76" i="14"/>
  <c r="AN116" i="14"/>
  <c r="AN33" i="14"/>
  <c r="AN113" i="14" s="1"/>
  <c r="AL114" i="14"/>
  <c r="AM74" i="14"/>
  <c r="AP114" i="14"/>
  <c r="AL74" i="14"/>
  <c r="AA74" i="14"/>
  <c r="Z114" i="14"/>
  <c r="Z33" i="14"/>
  <c r="BC116" i="14"/>
  <c r="G33" i="14"/>
  <c r="H75" i="14"/>
  <c r="K115" i="14"/>
  <c r="G115" i="14"/>
  <c r="B33" i="14"/>
  <c r="O29" i="14"/>
  <c r="E26" i="14"/>
  <c r="T113" i="13"/>
  <c r="O73" i="13"/>
  <c r="AS73" i="13"/>
  <c r="BA111" i="14"/>
  <c r="V74" i="14"/>
  <c r="AW73" i="13"/>
  <c r="BB66" i="13"/>
  <c r="BB67" i="14"/>
  <c r="BA26" i="14"/>
  <c r="BA106" i="14" s="1"/>
  <c r="E75" i="14"/>
  <c r="I115" i="14"/>
  <c r="I74" i="14"/>
  <c r="Q70" i="14"/>
  <c r="Q110" i="14"/>
  <c r="U110" i="14"/>
  <c r="I66" i="13"/>
  <c r="I106" i="13"/>
  <c r="U73" i="13"/>
  <c r="U113" i="13"/>
  <c r="AT33" i="14"/>
  <c r="AU74" i="14"/>
  <c r="AT114" i="14"/>
  <c r="AT74" i="14"/>
  <c r="AX114" i="14"/>
  <c r="Q73" i="13"/>
  <c r="Q39" i="13"/>
  <c r="E77" i="14"/>
  <c r="I117" i="14"/>
  <c r="D71" i="14"/>
  <c r="H111" i="14"/>
  <c r="E71" i="14"/>
  <c r="B26" i="14"/>
  <c r="C66" i="14" s="1"/>
  <c r="C68" i="14"/>
  <c r="F108" i="14"/>
  <c r="E74" i="14"/>
  <c r="D74" i="14"/>
  <c r="AO70" i="14"/>
  <c r="AN70" i="14"/>
  <c r="AN29" i="14"/>
  <c r="Y114" i="14"/>
  <c r="Y33" i="14"/>
  <c r="AC114" i="14"/>
  <c r="Y74" i="14"/>
  <c r="AP118" i="14"/>
  <c r="AT118" i="14"/>
  <c r="AQ75" i="14"/>
  <c r="AU115" i="14"/>
  <c r="AQ115" i="14"/>
  <c r="AP110" i="14"/>
  <c r="AP29" i="14"/>
  <c r="AQ70" i="14"/>
  <c r="AP70" i="14"/>
  <c r="X72" i="14"/>
  <c r="Y72" i="14"/>
  <c r="Z80" i="14"/>
  <c r="Z120" i="14"/>
  <c r="AD120" i="14"/>
  <c r="AO118" i="14"/>
  <c r="AS118" i="14"/>
  <c r="AO78" i="14"/>
  <c r="AW75" i="14"/>
  <c r="AV33" i="14"/>
  <c r="AZ115" i="14"/>
  <c r="AV75" i="14"/>
  <c r="AV115" i="14"/>
  <c r="AH115" i="14"/>
  <c r="AT39" i="13"/>
  <c r="AT73" i="13"/>
  <c r="AT113" i="13"/>
  <c r="P107" i="14"/>
  <c r="Q67" i="14"/>
  <c r="T107" i="14"/>
  <c r="N120" i="14"/>
  <c r="N80" i="14"/>
  <c r="O80" i="14"/>
  <c r="L78" i="14"/>
  <c r="P118" i="14"/>
  <c r="M78" i="14"/>
  <c r="L118" i="14"/>
  <c r="G113" i="13"/>
  <c r="M112" i="14"/>
  <c r="Q112" i="14"/>
  <c r="M29" i="14"/>
  <c r="M72" i="14"/>
  <c r="J113" i="13"/>
  <c r="I120" i="14"/>
  <c r="M120" i="14"/>
  <c r="T66" i="13"/>
  <c r="S66" i="13"/>
  <c r="R106" i="13"/>
  <c r="N66" i="13"/>
  <c r="I67" i="14"/>
  <c r="I26" i="14"/>
  <c r="J67" i="14"/>
  <c r="AD74" i="14"/>
  <c r="AH114" i="14"/>
  <c r="G110" i="14"/>
  <c r="G70" i="14"/>
  <c r="Q118" i="14"/>
  <c r="Q78" i="14"/>
  <c r="U118" i="14"/>
  <c r="BA74" i="14"/>
  <c r="BA114" i="14"/>
  <c r="J80" i="14"/>
  <c r="J120" i="14"/>
  <c r="J75" i="14"/>
  <c r="K75" i="14"/>
  <c r="P112" i="14"/>
  <c r="P72" i="14"/>
  <c r="AJ116" i="14"/>
  <c r="AJ76" i="14"/>
  <c r="AK76" i="14"/>
  <c r="W68" i="14"/>
  <c r="Z108" i="14"/>
  <c r="AJ120" i="14"/>
  <c r="AN120" i="14"/>
  <c r="AJ80" i="14"/>
  <c r="AD71" i="14"/>
  <c r="AC111" i="14"/>
  <c r="W120" i="14"/>
  <c r="X80" i="14"/>
  <c r="W80" i="14"/>
  <c r="X75" i="14"/>
  <c r="AB115" i="14"/>
  <c r="X115" i="14"/>
  <c r="AB109" i="13"/>
  <c r="V67" i="14"/>
  <c r="AG118" i="14"/>
  <c r="AG78" i="14"/>
  <c r="AH78" i="14"/>
  <c r="AZ116" i="14"/>
  <c r="AZ76" i="14"/>
  <c r="AH39" i="13"/>
  <c r="AH73" i="13"/>
  <c r="AL113" i="13"/>
  <c r="AL39" i="13"/>
  <c r="AL73" i="13"/>
  <c r="AD73" i="13"/>
  <c r="I118" i="14"/>
  <c r="I78" i="14"/>
  <c r="I33" i="14"/>
  <c r="M118" i="14"/>
  <c r="J78" i="14"/>
  <c r="F74" i="14"/>
  <c r="F114" i="14"/>
  <c r="G74" i="14"/>
  <c r="BB74" i="14"/>
  <c r="F26" i="14"/>
  <c r="J106" i="14" s="1"/>
  <c r="G67" i="14"/>
  <c r="F107" i="14"/>
  <c r="J107" i="14"/>
  <c r="S78" i="14"/>
  <c r="R78" i="14"/>
  <c r="R118" i="14"/>
  <c r="N77" i="14"/>
  <c r="N117" i="14"/>
  <c r="R117" i="14"/>
  <c r="F77" i="14"/>
  <c r="P75" i="14"/>
  <c r="O115" i="14"/>
  <c r="S115" i="14"/>
  <c r="O33" i="14"/>
  <c r="R73" i="13"/>
  <c r="R113" i="13"/>
  <c r="AP113" i="13"/>
  <c r="AP73" i="13"/>
  <c r="AV113" i="13"/>
  <c r="AV73" i="13"/>
  <c r="BA76" i="14"/>
  <c r="BA116" i="14"/>
  <c r="BB76" i="14"/>
  <c r="AC76" i="14"/>
  <c r="AG116" i="14"/>
  <c r="AC33" i="14"/>
  <c r="AC116" i="14"/>
  <c r="L80" i="14"/>
  <c r="K120" i="14"/>
  <c r="K80" i="14"/>
  <c r="O120" i="14"/>
  <c r="P113" i="13"/>
  <c r="P73" i="13"/>
  <c r="G80" i="14"/>
  <c r="G120" i="14"/>
  <c r="H118" i="14"/>
  <c r="E78" i="14"/>
  <c r="S116" i="14"/>
  <c r="T76" i="14"/>
  <c r="S76" i="14"/>
  <c r="N74" i="14"/>
  <c r="O74" i="14"/>
  <c r="Q107" i="14"/>
  <c r="M67" i="14"/>
  <c r="M107" i="14"/>
  <c r="N67" i="14"/>
  <c r="AB116" i="14"/>
  <c r="AB76" i="14"/>
  <c r="Y111" i="14"/>
  <c r="Y29" i="14"/>
  <c r="Y71" i="14"/>
  <c r="AS111" i="14"/>
  <c r="AS29" i="14"/>
  <c r="AU70" i="14"/>
  <c r="AV70" i="14"/>
  <c r="X70" i="14"/>
  <c r="X29" i="14"/>
  <c r="AX72" i="14"/>
  <c r="AW112" i="14"/>
  <c r="AW72" i="14"/>
  <c r="BA112" i="14"/>
  <c r="D80" i="14"/>
  <c r="E80" i="14"/>
  <c r="H72" i="14"/>
  <c r="I72" i="14"/>
  <c r="F106" i="13"/>
  <c r="F66" i="13"/>
  <c r="X73" i="13"/>
  <c r="M106" i="13"/>
  <c r="BJ40" i="14"/>
  <c r="AC39" i="13"/>
  <c r="AC41" i="13" s="1"/>
  <c r="AR67" i="13"/>
  <c r="BJ120" i="13"/>
  <c r="AA80" i="14"/>
  <c r="AQ33" i="14"/>
  <c r="V118" i="14"/>
  <c r="R72" i="14"/>
  <c r="D29" i="14"/>
  <c r="E69" i="14" s="1"/>
  <c r="S39" i="13"/>
  <c r="AT110" i="14"/>
  <c r="AG109" i="13"/>
  <c r="L73" i="13"/>
  <c r="AO113" i="13"/>
  <c r="N106" i="14"/>
  <c r="AR75" i="14"/>
  <c r="AE74" i="14"/>
  <c r="BJ35" i="14"/>
  <c r="BJ75" i="14" s="1"/>
  <c r="Y113" i="13"/>
  <c r="T39" i="13"/>
  <c r="BH110" i="13"/>
  <c r="BM114" i="13"/>
  <c r="AQ106" i="13"/>
  <c r="BK80" i="13"/>
  <c r="BH77" i="13"/>
  <c r="BJ32" i="14"/>
  <c r="Z29" i="14"/>
  <c r="AA69" i="14" s="1"/>
  <c r="Z74" i="14"/>
  <c r="AT67" i="13"/>
  <c r="AP78" i="14"/>
  <c r="AB113" i="13"/>
  <c r="AW111" i="14"/>
  <c r="Z118" i="14"/>
  <c r="V69" i="13"/>
  <c r="V33" i="14"/>
  <c r="AW71" i="14"/>
  <c r="AA70" i="14"/>
  <c r="R29" i="14"/>
  <c r="R69" i="14" s="1"/>
  <c r="K72" i="14"/>
  <c r="N112" i="14"/>
  <c r="Q29" i="14"/>
  <c r="Q39" i="14" s="1"/>
  <c r="W109" i="13"/>
  <c r="J69" i="13"/>
  <c r="AG69" i="13"/>
  <c r="H69" i="13"/>
  <c r="AS113" i="13"/>
  <c r="BJ31" i="14"/>
  <c r="BJ71" i="14" s="1"/>
  <c r="BK120" i="13"/>
  <c r="S106" i="13"/>
  <c r="X39" i="13"/>
  <c r="BM116" i="13"/>
  <c r="BJ77" i="13"/>
  <c r="BJ117" i="13"/>
  <c r="BA107" i="14"/>
  <c r="V112" i="14"/>
  <c r="AD69" i="13"/>
  <c r="AT109" i="13"/>
  <c r="O71" i="14"/>
  <c r="P71" i="14"/>
  <c r="AZ70" i="14"/>
  <c r="AQ69" i="13"/>
  <c r="V108" i="14"/>
  <c r="AR110" i="14"/>
  <c r="AU73" i="13"/>
  <c r="F68" i="14"/>
  <c r="AG73" i="13"/>
  <c r="E66" i="13"/>
  <c r="N113" i="13"/>
  <c r="AA120" i="14"/>
  <c r="Q72" i="14"/>
  <c r="R111" i="14"/>
  <c r="AK118" i="14"/>
  <c r="AB112" i="14"/>
  <c r="AJ113" i="13"/>
  <c r="Y73" i="13"/>
  <c r="I68" i="14"/>
  <c r="H26" i="14"/>
  <c r="H68" i="14"/>
  <c r="BK107" i="13"/>
  <c r="D108" i="26"/>
  <c r="L234" i="26"/>
  <c r="H108" i="26"/>
  <c r="B352" i="26"/>
  <c r="B356" i="26"/>
  <c r="B350" i="26"/>
  <c r="B354" i="26"/>
  <c r="N26" i="6"/>
  <c r="C21" i="23"/>
  <c r="C62" i="23" s="1"/>
  <c r="N25" i="6"/>
  <c r="O25" i="6"/>
  <c r="D17" i="21" s="1"/>
  <c r="N8" i="6"/>
  <c r="C4" i="23"/>
  <c r="C45" i="23" s="1"/>
  <c r="C12" i="23"/>
  <c r="C53" i="23" s="1"/>
  <c r="N17" i="6"/>
  <c r="N16" i="6"/>
  <c r="O16" i="6"/>
  <c r="D8" i="21" s="1"/>
  <c r="S17" i="6"/>
  <c r="N24" i="6"/>
  <c r="C20" i="23"/>
  <c r="C61" i="23" s="1"/>
  <c r="O24" i="6"/>
  <c r="D16" i="21" s="1"/>
  <c r="S15" i="6"/>
  <c r="N9" i="6"/>
  <c r="C17" i="23"/>
  <c r="C58" i="23" s="1"/>
  <c r="N22" i="6"/>
  <c r="N21" i="6"/>
  <c r="O21" i="6"/>
  <c r="D13" i="21" s="1"/>
  <c r="Q29" i="6"/>
  <c r="Q41" i="6" s="1"/>
  <c r="N30" i="6"/>
  <c r="N29" i="6"/>
  <c r="C25" i="23"/>
  <c r="C66" i="23" s="1"/>
  <c r="O29" i="6"/>
  <c r="D21" i="21" s="1"/>
  <c r="O12" i="6"/>
  <c r="D4" i="21" s="1"/>
  <c r="N12" i="6"/>
  <c r="C8" i="23"/>
  <c r="C49" i="23" s="1"/>
  <c r="S16" i="6"/>
  <c r="O20" i="6"/>
  <c r="D12" i="21" s="1"/>
  <c r="N20" i="6"/>
  <c r="C16" i="23"/>
  <c r="C57" i="23" s="1"/>
  <c r="Q28" i="6"/>
  <c r="Q40" i="6" s="1"/>
  <c r="C24" i="23"/>
  <c r="C65" i="23" s="1"/>
  <c r="N28" i="6"/>
  <c r="O32" i="6"/>
  <c r="D24" i="21" s="1"/>
  <c r="O28" i="6"/>
  <c r="D20" i="21" s="1"/>
  <c r="Q40" i="17"/>
  <c r="Q44" i="17" s="1"/>
  <c r="M44" i="17" s="1"/>
  <c r="D40" i="23" s="1"/>
  <c r="D81" i="23" s="1"/>
  <c r="B42" i="21"/>
  <c r="C41" i="21"/>
  <c r="B41" i="21"/>
  <c r="F101" i="13"/>
  <c r="F61" i="13"/>
  <c r="H101" i="13"/>
  <c r="J101" i="13"/>
  <c r="J61" i="13"/>
  <c r="L61" i="13"/>
  <c r="L101" i="13"/>
  <c r="N101" i="13"/>
  <c r="N61" i="13"/>
  <c r="P101" i="13"/>
  <c r="R101" i="13"/>
  <c r="V101" i="13"/>
  <c r="R61" i="13"/>
  <c r="T61" i="13"/>
  <c r="T101" i="13"/>
  <c r="AH99" i="13"/>
  <c r="AH21" i="13"/>
  <c r="AH59" i="13"/>
  <c r="AI59" i="13"/>
  <c r="AL99" i="13"/>
  <c r="AL21" i="13"/>
  <c r="AM59" i="13"/>
  <c r="AL59" i="13"/>
  <c r="AP99" i="13"/>
  <c r="AP21" i="13"/>
  <c r="AP59" i="13"/>
  <c r="AQ59" i="13"/>
  <c r="K114" i="14"/>
  <c r="O114" i="14"/>
  <c r="L74" i="14"/>
  <c r="K33" i="14"/>
  <c r="T72" i="14"/>
  <c r="X112" i="14"/>
  <c r="T112" i="14"/>
  <c r="AE67" i="14"/>
  <c r="BM59" i="13"/>
  <c r="D61" i="13"/>
  <c r="X101" i="13"/>
  <c r="G101" i="13"/>
  <c r="G61" i="13"/>
  <c r="I101" i="13"/>
  <c r="I61" i="13"/>
  <c r="K101" i="13"/>
  <c r="K61" i="13"/>
  <c r="M101" i="13"/>
  <c r="M61" i="13"/>
  <c r="Q101" i="13"/>
  <c r="Q61" i="13"/>
  <c r="S61" i="13"/>
  <c r="U101" i="13"/>
  <c r="U61" i="13"/>
  <c r="V61" i="13"/>
  <c r="Y101" i="13"/>
  <c r="AA59" i="13"/>
  <c r="Z21" i="13"/>
  <c r="Z59" i="13"/>
  <c r="Z99" i="13"/>
  <c r="AJ99" i="13"/>
  <c r="AK59" i="13"/>
  <c r="AJ59" i="13"/>
  <c r="AJ21" i="13"/>
  <c r="AN99" i="13"/>
  <c r="AO59" i="13"/>
  <c r="AN21" i="13"/>
  <c r="AN59" i="13"/>
  <c r="AT99" i="13"/>
  <c r="AT21" i="13"/>
  <c r="AT59" i="13"/>
  <c r="Y108" i="14"/>
  <c r="U68" i="14"/>
  <c r="BM99" i="13"/>
  <c r="AR99" i="13"/>
  <c r="AD99" i="13"/>
  <c r="N73" i="13"/>
  <c r="Q113" i="13"/>
  <c r="F73" i="13"/>
  <c r="D68" i="14"/>
  <c r="D26" i="14"/>
  <c r="BJ74" i="13"/>
  <c r="BK116" i="13"/>
  <c r="BK108" i="13"/>
  <c r="AI106" i="13"/>
  <c r="BJ27" i="13"/>
  <c r="BM27" i="13"/>
  <c r="BQ107" i="13" s="1"/>
  <c r="AB27" i="14"/>
  <c r="AB107" i="13"/>
  <c r="AB26" i="13"/>
  <c r="AC66" i="13" s="1"/>
  <c r="AB67" i="13"/>
  <c r="AJ27" i="14"/>
  <c r="AJ26" i="13"/>
  <c r="AJ66" i="13" s="1"/>
  <c r="AN107" i="13"/>
  <c r="BC107" i="13"/>
  <c r="AY107" i="13"/>
  <c r="AY26" i="13"/>
  <c r="AY67" i="13"/>
  <c r="AS107" i="13"/>
  <c r="AS27" i="14"/>
  <c r="AS67" i="14" s="1"/>
  <c r="AS67" i="13"/>
  <c r="AS26" i="13"/>
  <c r="AS106" i="13" s="1"/>
  <c r="M21" i="12"/>
  <c r="M78" i="12"/>
  <c r="J21" i="12"/>
  <c r="J78" i="12"/>
  <c r="J58" i="12"/>
  <c r="J115" i="14"/>
  <c r="G75" i="14"/>
  <c r="F75" i="14"/>
  <c r="F115" i="14"/>
  <c r="D33" i="14"/>
  <c r="H116" i="14"/>
  <c r="D76" i="14"/>
  <c r="P68" i="14"/>
  <c r="Q68" i="14"/>
  <c r="P26" i="14"/>
  <c r="T108" i="14"/>
  <c r="U33" i="14"/>
  <c r="U116" i="14"/>
  <c r="U76" i="14"/>
  <c r="J106" i="13"/>
  <c r="J66" i="13"/>
  <c r="N106" i="13"/>
  <c r="BD73" i="13"/>
  <c r="BC113" i="13"/>
  <c r="BC73" i="13"/>
  <c r="Q87" i="12"/>
  <c r="Q93" i="12"/>
  <c r="Q91" i="12"/>
  <c r="Q94" i="12"/>
  <c r="Q99" i="12"/>
  <c r="BH78" i="13"/>
  <c r="BH75" i="13"/>
  <c r="BH117" i="13"/>
  <c r="BI36" i="14"/>
  <c r="BI78" i="13"/>
  <c r="AG106" i="13"/>
  <c r="BH74" i="13"/>
  <c r="BH111" i="13"/>
  <c r="BH115" i="13"/>
  <c r="BI110" i="13"/>
  <c r="V76" i="14"/>
  <c r="Z27" i="14"/>
  <c r="Z107" i="13"/>
  <c r="Z67" i="13"/>
  <c r="Z26" i="13"/>
  <c r="AA66" i="13" s="1"/>
  <c r="AR107" i="13"/>
  <c r="AR26" i="13"/>
  <c r="AK67" i="13"/>
  <c r="AK27" i="14"/>
  <c r="AK26" i="13"/>
  <c r="AK106" i="13" s="1"/>
  <c r="AO107" i="13"/>
  <c r="AK107" i="13"/>
  <c r="BB107" i="13"/>
  <c r="AX26" i="13"/>
  <c r="AX27" i="14"/>
  <c r="AX67" i="13"/>
  <c r="I21" i="12"/>
  <c r="I80" i="12" s="1"/>
  <c r="I78" i="12"/>
  <c r="N78" i="12"/>
  <c r="N21" i="12"/>
  <c r="N58" i="12"/>
  <c r="K74" i="14"/>
  <c r="J114" i="14"/>
  <c r="J74" i="14"/>
  <c r="N114" i="14"/>
  <c r="J33" i="14"/>
  <c r="W114" i="14"/>
  <c r="T74" i="14"/>
  <c r="S114" i="14"/>
  <c r="R115" i="14"/>
  <c r="O75" i="14"/>
  <c r="N115" i="14"/>
  <c r="N75" i="14"/>
  <c r="Q116" i="14"/>
  <c r="M116" i="14"/>
  <c r="N76" i="14"/>
  <c r="M76" i="14"/>
  <c r="M33" i="14"/>
  <c r="BB26" i="14"/>
  <c r="BB68" i="14"/>
  <c r="BB108" i="14"/>
  <c r="BF108" i="14"/>
  <c r="T106" i="13"/>
  <c r="Q66" i="13"/>
  <c r="P66" i="13"/>
  <c r="Q80" i="12"/>
  <c r="Q90" i="12"/>
  <c r="Q95" i="12"/>
  <c r="Q97" i="12"/>
  <c r="Q96" i="12"/>
  <c r="V73" i="13"/>
  <c r="Z113" i="13"/>
  <c r="V113" i="13"/>
  <c r="W73" i="13"/>
  <c r="V39" i="13"/>
  <c r="AA67" i="13"/>
  <c r="Y116" i="14"/>
  <c r="K66" i="13"/>
  <c r="AR26" i="14"/>
  <c r="V114" i="14"/>
  <c r="S74" i="14"/>
  <c r="R114" i="14"/>
  <c r="R74" i="14"/>
  <c r="R33" i="14"/>
  <c r="N110" i="14"/>
  <c r="J70" i="14"/>
  <c r="J110" i="14"/>
  <c r="BC107" i="14"/>
  <c r="E73" i="13"/>
  <c r="D73" i="13"/>
  <c r="W110" i="14"/>
  <c r="S70" i="14"/>
  <c r="S29" i="14"/>
  <c r="S110" i="14"/>
  <c r="R70" i="14"/>
  <c r="R110" i="14"/>
  <c r="BJ70" i="13"/>
  <c r="BI116" i="13"/>
  <c r="BH114" i="13"/>
  <c r="BI70" i="13"/>
  <c r="BI30" i="14"/>
  <c r="C41" i="9"/>
  <c r="B55" i="9" s="1"/>
  <c r="F42" i="9"/>
  <c r="C60" i="9" s="1"/>
  <c r="H20" i="4"/>
  <c r="H19" i="4"/>
  <c r="J30" i="4"/>
  <c r="J31" i="4"/>
  <c r="I19" i="4"/>
  <c r="J28" i="4"/>
  <c r="K29" i="4"/>
  <c r="N16" i="4"/>
  <c r="L39" i="4"/>
  <c r="L49" i="4" s="1"/>
  <c r="G28" i="4"/>
  <c r="H50" i="4" s="1"/>
  <c r="G29" i="4"/>
  <c r="G30" i="4"/>
  <c r="G31" i="4"/>
  <c r="L16" i="4"/>
  <c r="N39" i="4"/>
  <c r="N49" i="4" s="1"/>
  <c r="M28" i="4"/>
  <c r="K50" i="4" s="1"/>
  <c r="M29" i="4"/>
  <c r="M30" i="4"/>
  <c r="M31" i="4"/>
  <c r="C43" i="21"/>
  <c r="B43" i="21"/>
  <c r="C40" i="21"/>
  <c r="B40" i="21"/>
  <c r="AF21" i="14"/>
  <c r="AF59" i="14"/>
  <c r="AF99" i="14"/>
  <c r="AJ99" i="14"/>
  <c r="BA59" i="14"/>
  <c r="AZ21" i="14"/>
  <c r="AZ59" i="14"/>
  <c r="AZ99" i="14"/>
  <c r="BD99" i="14"/>
  <c r="BI118" i="13"/>
  <c r="BM118" i="13"/>
  <c r="BI29" i="13"/>
  <c r="BM111" i="13"/>
  <c r="BI28" i="14"/>
  <c r="BM108" i="13"/>
  <c r="BI120" i="13"/>
  <c r="BM120" i="13"/>
  <c r="BI35" i="14"/>
  <c r="BI117" i="13"/>
  <c r="BM117" i="13"/>
  <c r="BI32" i="14"/>
  <c r="BI72" i="14" s="1"/>
  <c r="BM112" i="13"/>
  <c r="BI107" i="13"/>
  <c r="L67" i="26"/>
  <c r="L63" i="26"/>
  <c r="L59" i="26"/>
  <c r="L204" i="26"/>
  <c r="C374" i="26" s="1"/>
  <c r="V41" i="26"/>
  <c r="B349" i="26"/>
  <c r="B353" i="26"/>
  <c r="M40" i="26"/>
  <c r="V40" i="26" s="1"/>
  <c r="B348" i="26"/>
  <c r="E356" i="26"/>
  <c r="E350" i="26"/>
  <c r="L233" i="26"/>
  <c r="D379" i="26"/>
  <c r="A351" i="26"/>
  <c r="A366" i="26"/>
  <c r="B351" i="26"/>
  <c r="B355" i="26"/>
  <c r="L98" i="26"/>
  <c r="C355" i="26" s="1"/>
  <c r="L96" i="26"/>
  <c r="C353" i="26" s="1"/>
  <c r="L94" i="26"/>
  <c r="C351" i="26" s="1"/>
  <c r="L92" i="26"/>
  <c r="C349" i="26" s="1"/>
  <c r="A62" i="26"/>
  <c r="L181" i="26"/>
  <c r="L179" i="26"/>
  <c r="B371" i="26" s="1"/>
  <c r="L177" i="26"/>
  <c r="B369" i="26" s="1"/>
  <c r="L175" i="26"/>
  <c r="B367" i="26" s="1"/>
  <c r="L180" i="26"/>
  <c r="L178" i="26"/>
  <c r="B370" i="26" s="1"/>
  <c r="L176" i="26"/>
  <c r="B368" i="26" s="1"/>
  <c r="L174" i="26"/>
  <c r="B366" i="26" s="1"/>
  <c r="D76" i="26"/>
  <c r="D74" i="26"/>
  <c r="H76" i="26"/>
  <c r="H74" i="26"/>
  <c r="C76" i="26"/>
  <c r="C74" i="26"/>
  <c r="L58" i="26"/>
  <c r="G76" i="26"/>
  <c r="G74" i="26"/>
  <c r="K76" i="26"/>
  <c r="K74" i="26"/>
  <c r="C211" i="26"/>
  <c r="C108" i="26"/>
  <c r="C109" i="26"/>
  <c r="C107" i="26"/>
  <c r="L91" i="26"/>
  <c r="C348" i="26" s="1"/>
  <c r="G109" i="26"/>
  <c r="G107" i="26"/>
  <c r="K109" i="26"/>
  <c r="K107" i="26"/>
  <c r="D109" i="26"/>
  <c r="D107" i="26"/>
  <c r="H109" i="26"/>
  <c r="H107" i="26"/>
  <c r="K3" i="26"/>
  <c r="I21" i="26"/>
  <c r="F274" i="26" s="1"/>
  <c r="E190" i="26"/>
  <c r="E188" i="26"/>
  <c r="I190" i="26"/>
  <c r="I188" i="26"/>
  <c r="L195" i="26"/>
  <c r="C365" i="26" s="1"/>
  <c r="C212" i="26"/>
  <c r="C210" i="26"/>
  <c r="G212" i="26"/>
  <c r="G210" i="26"/>
  <c r="K212" i="26"/>
  <c r="K210" i="26"/>
  <c r="F190" i="26"/>
  <c r="F188" i="26"/>
  <c r="J190" i="26"/>
  <c r="J188" i="26"/>
  <c r="F212" i="26"/>
  <c r="F210" i="26"/>
  <c r="J212" i="26"/>
  <c r="J210" i="26"/>
  <c r="I75" i="26"/>
  <c r="E75" i="26"/>
  <c r="J75" i="26"/>
  <c r="F75" i="26"/>
  <c r="L69" i="26"/>
  <c r="L65" i="26"/>
  <c r="L61" i="26"/>
  <c r="L99" i="26"/>
  <c r="C356" i="26" s="1"/>
  <c r="L97" i="26"/>
  <c r="C354" i="26" s="1"/>
  <c r="L95" i="26"/>
  <c r="C352" i="26" s="1"/>
  <c r="L93" i="26"/>
  <c r="C350" i="26" s="1"/>
  <c r="L203" i="26"/>
  <c r="C373" i="26" s="1"/>
  <c r="L201" i="26"/>
  <c r="C371" i="26" s="1"/>
  <c r="L199" i="26"/>
  <c r="C369" i="26" s="1"/>
  <c r="L197" i="26"/>
  <c r="C367" i="26" s="1"/>
  <c r="L202" i="26"/>
  <c r="C372" i="26" s="1"/>
  <c r="L200" i="26"/>
  <c r="C370" i="26" s="1"/>
  <c r="L198" i="26"/>
  <c r="C368" i="26" s="1"/>
  <c r="L196" i="26"/>
  <c r="C366" i="26" s="1"/>
  <c r="C75" i="26"/>
  <c r="F76" i="26"/>
  <c r="F74" i="26"/>
  <c r="J76" i="26"/>
  <c r="J74" i="26"/>
  <c r="E76" i="26"/>
  <c r="E74" i="26"/>
  <c r="I76" i="26"/>
  <c r="I74" i="26"/>
  <c r="C189" i="26"/>
  <c r="E109" i="26"/>
  <c r="E107" i="26"/>
  <c r="I109" i="26"/>
  <c r="I107" i="26"/>
  <c r="F107" i="26"/>
  <c r="F109" i="26"/>
  <c r="J107" i="26"/>
  <c r="J109" i="26"/>
  <c r="L173" i="26"/>
  <c r="B365" i="26" s="1"/>
  <c r="C190" i="26"/>
  <c r="C188" i="26"/>
  <c r="G190" i="26"/>
  <c r="G188" i="26"/>
  <c r="K190" i="26"/>
  <c r="K188" i="26"/>
  <c r="E212" i="26"/>
  <c r="E210" i="26"/>
  <c r="I212" i="26"/>
  <c r="I210" i="26"/>
  <c r="D190" i="26"/>
  <c r="D188" i="26"/>
  <c r="H190" i="26"/>
  <c r="H188" i="26"/>
  <c r="D212" i="26"/>
  <c r="D210" i="26"/>
  <c r="H212" i="26"/>
  <c r="H210" i="26"/>
  <c r="L68" i="26"/>
  <c r="L66" i="26"/>
  <c r="L64" i="26"/>
  <c r="L62" i="26"/>
  <c r="L60" i="26"/>
  <c r="C240" i="26"/>
  <c r="E365" i="26" s="1"/>
  <c r="K75" i="26"/>
  <c r="B244" i="26"/>
  <c r="B245" i="26"/>
  <c r="B243" i="26"/>
  <c r="BL61" i="14"/>
  <c r="BK32" i="14"/>
  <c r="BK72" i="14" s="1"/>
  <c r="BK40" i="14"/>
  <c r="BK80" i="14" s="1"/>
  <c r="BL80" i="13"/>
  <c r="BK38" i="14"/>
  <c r="BL78" i="13"/>
  <c r="BK37" i="14"/>
  <c r="BL77" i="13"/>
  <c r="AV99" i="13"/>
  <c r="AW59" i="13"/>
  <c r="AV59" i="13"/>
  <c r="AV21" i="13"/>
  <c r="BI59" i="13"/>
  <c r="BI21" i="13"/>
  <c r="BI101" i="13" s="1"/>
  <c r="BK36" i="14"/>
  <c r="BK76" i="14" s="1"/>
  <c r="BL76" i="13"/>
  <c r="BH38" i="14"/>
  <c r="BL118" i="13"/>
  <c r="BH35" i="14"/>
  <c r="BH37" i="14"/>
  <c r="BI77" i="14" s="1"/>
  <c r="BL117" i="13"/>
  <c r="AZ99" i="13"/>
  <c r="AZ59" i="13"/>
  <c r="AZ21" i="13"/>
  <c r="BD99" i="13"/>
  <c r="BH31" i="14"/>
  <c r="BL111" i="13"/>
  <c r="BC21" i="13"/>
  <c r="BC59" i="13"/>
  <c r="BG99" i="13"/>
  <c r="BC99" i="13"/>
  <c r="BD110" i="14"/>
  <c r="BD29" i="14"/>
  <c r="BD111" i="14"/>
  <c r="AQ112" i="14"/>
  <c r="AQ72" i="14"/>
  <c r="AY112" i="14"/>
  <c r="AY72" i="14"/>
  <c r="BL99" i="13"/>
  <c r="BK31" i="14"/>
  <c r="BK71" i="14" s="1"/>
  <c r="BL71" i="13"/>
  <c r="AY110" i="14"/>
  <c r="AY29" i="14"/>
  <c r="AU112" i="14"/>
  <c r="AU72" i="14"/>
  <c r="AU29" i="14"/>
  <c r="AR69" i="13"/>
  <c r="AQ29" i="14"/>
  <c r="BH28" i="14"/>
  <c r="BL108" i="13"/>
  <c r="BK28" i="14"/>
  <c r="BL68" i="13"/>
  <c r="K39" i="13"/>
  <c r="J111" i="14"/>
  <c r="F71" i="14"/>
  <c r="F111" i="14"/>
  <c r="G109" i="13"/>
  <c r="C39" i="13"/>
  <c r="C69" i="13"/>
  <c r="G80" i="12"/>
  <c r="F60" i="12"/>
  <c r="F80" i="12"/>
  <c r="T70" i="14"/>
  <c r="X110" i="14"/>
  <c r="T29" i="14"/>
  <c r="U70" i="14"/>
  <c r="T110" i="14"/>
  <c r="G71" i="14"/>
  <c r="D69" i="13"/>
  <c r="U72" i="14"/>
  <c r="V72" i="14"/>
  <c r="Y112" i="14"/>
  <c r="U29" i="14"/>
  <c r="U112" i="14"/>
  <c r="BB72" i="14"/>
  <c r="BB112" i="14"/>
  <c r="BF112" i="14"/>
  <c r="P69" i="13"/>
  <c r="Q69" i="13"/>
  <c r="P39" i="13"/>
  <c r="P109" i="13"/>
  <c r="T109" i="13"/>
  <c r="U69" i="13"/>
  <c r="X109" i="13"/>
  <c r="L106" i="13"/>
  <c r="M66" i="13"/>
  <c r="L39" i="13"/>
  <c r="L66" i="13"/>
  <c r="P106" i="13"/>
  <c r="L26" i="14"/>
  <c r="L68" i="14"/>
  <c r="P108" i="14"/>
  <c r="L108" i="14"/>
  <c r="BI33" i="13"/>
  <c r="BK114" i="13"/>
  <c r="BH76" i="13"/>
  <c r="BH80" i="13"/>
  <c r="BH70" i="13"/>
  <c r="BH72" i="13"/>
  <c r="BH67" i="13"/>
  <c r="BE117" i="14"/>
  <c r="BF39" i="13"/>
  <c r="BF69" i="13"/>
  <c r="BF33" i="14"/>
  <c r="BF116" i="14"/>
  <c r="AA68" i="14"/>
  <c r="AB68" i="14"/>
  <c r="AA108" i="14"/>
  <c r="AF68" i="14"/>
  <c r="AI108" i="14"/>
  <c r="AE68" i="14"/>
  <c r="AE108" i="14"/>
  <c r="BD117" i="14"/>
  <c r="BC110" i="14"/>
  <c r="BE69" i="13"/>
  <c r="BE109" i="13"/>
  <c r="BD39" i="13"/>
  <c r="BD41" i="13" s="1"/>
  <c r="BD109" i="13"/>
  <c r="BC108" i="14"/>
  <c r="BC26" i="14"/>
  <c r="BC66" i="14" s="1"/>
  <c r="BB71" i="14"/>
  <c r="BB111" i="14"/>
  <c r="AH66" i="13"/>
  <c r="AG39" i="13"/>
  <c r="AP66" i="13"/>
  <c r="AO66" i="13"/>
  <c r="AA26" i="14"/>
  <c r="BJ112" i="13"/>
  <c r="BK111" i="13"/>
  <c r="BK118" i="13"/>
  <c r="BK72" i="13"/>
  <c r="BK77" i="13"/>
  <c r="BI67" i="13"/>
  <c r="BI115" i="13"/>
  <c r="BI40" i="14"/>
  <c r="BI71" i="13"/>
  <c r="BI114" i="13"/>
  <c r="BI38" i="14"/>
  <c r="BI78" i="14" s="1"/>
  <c r="BH107" i="13"/>
  <c r="BI77" i="13"/>
  <c r="BE115" i="14"/>
  <c r="BB29" i="14"/>
  <c r="BB110" i="14"/>
  <c r="BF115" i="14"/>
  <c r="BB75" i="14"/>
  <c r="BB33" i="14"/>
  <c r="BF29" i="14"/>
  <c r="BF69" i="14" s="1"/>
  <c r="BF110" i="14"/>
  <c r="BC66" i="13"/>
  <c r="BD66" i="13"/>
  <c r="BE39" i="13"/>
  <c r="BE106" i="13"/>
  <c r="BF66" i="13"/>
  <c r="BE66" i="13"/>
  <c r="BC114" i="14"/>
  <c r="BE116" i="14"/>
  <c r="BF111" i="14"/>
  <c r="AA106" i="13"/>
  <c r="AP68" i="14"/>
  <c r="AO108" i="14"/>
  <c r="AT68" i="14"/>
  <c r="AS108" i="14"/>
  <c r="AW108" i="14"/>
  <c r="AS68" i="14"/>
  <c r="AE29" i="14"/>
  <c r="AE110" i="14"/>
  <c r="AI110" i="14"/>
  <c r="AE70" i="14"/>
  <c r="AI109" i="13"/>
  <c r="AJ69" i="13"/>
  <c r="AI69" i="13"/>
  <c r="AM109" i="13"/>
  <c r="AM69" i="13"/>
  <c r="AQ109" i="13"/>
  <c r="AX70" i="14"/>
  <c r="AX29" i="14"/>
  <c r="AY70" i="14"/>
  <c r="AX110" i="14"/>
  <c r="AG72" i="14"/>
  <c r="AH72" i="14"/>
  <c r="AG112" i="14"/>
  <c r="AP72" i="14"/>
  <c r="AO72" i="14"/>
  <c r="AO29" i="14"/>
  <c r="AS112" i="14"/>
  <c r="AO112" i="14"/>
  <c r="BE112" i="14"/>
  <c r="BD69" i="13"/>
  <c r="BC109" i="13"/>
  <c r="BC39" i="13"/>
  <c r="BC112" i="14"/>
  <c r="BE33" i="14"/>
  <c r="BE114" i="14"/>
  <c r="BD116" i="14"/>
  <c r="AD68" i="14"/>
  <c r="AC68" i="14"/>
  <c r="AC108" i="14"/>
  <c r="AG108" i="14"/>
  <c r="AK108" i="14"/>
  <c r="AG68" i="14"/>
  <c r="AM68" i="14"/>
  <c r="AM108" i="14"/>
  <c r="AQ108" i="14"/>
  <c r="AF110" i="14"/>
  <c r="AG70" i="14"/>
  <c r="AF70" i="14"/>
  <c r="AF29" i="14"/>
  <c r="AG69" i="14" s="1"/>
  <c r="AJ29" i="14"/>
  <c r="AK70" i="14"/>
  <c r="AJ70" i="14"/>
  <c r="AJ110" i="14"/>
  <c r="AN110" i="14"/>
  <c r="AN39" i="13"/>
  <c r="AN69" i="13"/>
  <c r="AR109" i="13"/>
  <c r="AN109" i="13"/>
  <c r="AY109" i="13"/>
  <c r="AZ69" i="13"/>
  <c r="AK29" i="14"/>
  <c r="AK109" i="14" s="1"/>
  <c r="AK112" i="14"/>
  <c r="AK72" i="14"/>
  <c r="BK74" i="13"/>
  <c r="AD109" i="14"/>
  <c r="P88" i="12"/>
  <c r="P151" i="12"/>
  <c r="P85" i="12"/>
  <c r="P148" i="12"/>
  <c r="I100" i="12"/>
  <c r="I60" i="12"/>
  <c r="M100" i="12"/>
  <c r="O100" i="12"/>
  <c r="O60" i="12"/>
  <c r="AH69" i="14"/>
  <c r="G60" i="12"/>
  <c r="K60" i="12"/>
  <c r="K100" i="12"/>
  <c r="P155" i="12"/>
  <c r="P92" i="12"/>
  <c r="N100" i="12"/>
  <c r="BJ118" i="13"/>
  <c r="BJ68" i="13"/>
  <c r="BJ71" i="13"/>
  <c r="BJ72" i="13"/>
  <c r="BJ75" i="13"/>
  <c r="BJ76" i="13"/>
  <c r="BJ78" i="13"/>
  <c r="BJ80" i="13"/>
  <c r="BJ28" i="14"/>
  <c r="BJ68" i="14" s="1"/>
  <c r="BJ37" i="14"/>
  <c r="BJ77" i="14" s="1"/>
  <c r="BK117" i="13"/>
  <c r="BK68" i="13"/>
  <c r="BK71" i="13"/>
  <c r="BK76" i="13"/>
  <c r="BK78" i="13"/>
  <c r="BJ116" i="14"/>
  <c r="BI68" i="13"/>
  <c r="BI75" i="13"/>
  <c r="BI111" i="13"/>
  <c r="BI74" i="13"/>
  <c r="BI34" i="14"/>
  <c r="BI74" i="14" s="1"/>
  <c r="BI72" i="13"/>
  <c r="J100" i="12"/>
  <c r="BG114" i="13"/>
  <c r="BG34" i="14"/>
  <c r="BG74" i="14" s="1"/>
  <c r="BG33" i="13"/>
  <c r="BG74" i="13"/>
  <c r="BH34" i="14"/>
  <c r="BH33" i="13"/>
  <c r="BH116" i="13"/>
  <c r="BH36" i="14"/>
  <c r="BG118" i="13"/>
  <c r="BG38" i="14"/>
  <c r="BG78" i="14" s="1"/>
  <c r="BG78" i="13"/>
  <c r="BG71" i="13"/>
  <c r="BG111" i="13"/>
  <c r="BG31" i="14"/>
  <c r="BG71" i="14" s="1"/>
  <c r="BG28" i="14"/>
  <c r="BG68" i="14" s="1"/>
  <c r="BG68" i="13"/>
  <c r="BG108" i="13"/>
  <c r="AC106" i="13"/>
  <c r="AD66" i="13"/>
  <c r="AC67" i="14"/>
  <c r="AC107" i="14"/>
  <c r="AC26" i="14"/>
  <c r="AD67" i="14"/>
  <c r="AG107" i="14"/>
  <c r="AI39" i="13"/>
  <c r="AI66" i="13"/>
  <c r="BG120" i="13"/>
  <c r="BG40" i="14"/>
  <c r="BG80" i="14" s="1"/>
  <c r="BG80" i="13"/>
  <c r="BG35" i="14"/>
  <c r="BG75" i="14" s="1"/>
  <c r="BG75" i="13"/>
  <c r="BG77" i="13"/>
  <c r="BG117" i="13"/>
  <c r="BG37" i="14"/>
  <c r="BG77" i="14" s="1"/>
  <c r="BH29" i="13"/>
  <c r="BH30" i="14"/>
  <c r="BH70" i="14" s="1"/>
  <c r="BJ30" i="14"/>
  <c r="BJ70" i="14" s="1"/>
  <c r="BJ29" i="13"/>
  <c r="BG72" i="13"/>
  <c r="BG112" i="13"/>
  <c r="BG32" i="14"/>
  <c r="BG72" i="14" s="1"/>
  <c r="BG27" i="14"/>
  <c r="BG67" i="14" s="1"/>
  <c r="BG107" i="13"/>
  <c r="BG26" i="13"/>
  <c r="BG67" i="13"/>
  <c r="BK27" i="14"/>
  <c r="BK26" i="13"/>
  <c r="AE106" i="13"/>
  <c r="AE66" i="13"/>
  <c r="AE39" i="13"/>
  <c r="AM106" i="13"/>
  <c r="AN66" i="13"/>
  <c r="AM66" i="13"/>
  <c r="BJ34" i="14"/>
  <c r="BJ74" i="14" s="1"/>
  <c r="BJ33" i="13"/>
  <c r="BK34" i="14"/>
  <c r="BK74" i="14" s="1"/>
  <c r="BG116" i="13"/>
  <c r="BG36" i="14"/>
  <c r="BG76" i="14" s="1"/>
  <c r="BG76" i="13"/>
  <c r="AI26" i="14"/>
  <c r="AI107" i="14"/>
  <c r="AJ67" i="14"/>
  <c r="AQ107" i="14"/>
  <c r="AR67" i="14"/>
  <c r="AQ39" i="13"/>
  <c r="AQ66" i="13"/>
  <c r="AZ107" i="14"/>
  <c r="AZ67" i="14"/>
  <c r="BD107" i="14"/>
  <c r="AZ26" i="14"/>
  <c r="BA67" i="14"/>
  <c r="BH120" i="13"/>
  <c r="BH40" i="14"/>
  <c r="BG70" i="13"/>
  <c r="BG29" i="13"/>
  <c r="BG110" i="13"/>
  <c r="BG30" i="14"/>
  <c r="BG70" i="14" s="1"/>
  <c r="BH112" i="13"/>
  <c r="BH32" i="14"/>
  <c r="BH72" i="14" s="1"/>
  <c r="BH26" i="13"/>
  <c r="BH27" i="14"/>
  <c r="AF67" i="14"/>
  <c r="AE26" i="14"/>
  <c r="AM26" i="14"/>
  <c r="AM107" i="14"/>
  <c r="AN67" i="14"/>
  <c r="AV107" i="14"/>
  <c r="AW67" i="14"/>
  <c r="BI26" i="13"/>
  <c r="O38" i="6"/>
  <c r="D30" i="21" s="1"/>
  <c r="N38" i="6"/>
  <c r="S20" i="6"/>
  <c r="M108" i="14"/>
  <c r="M26" i="14"/>
  <c r="M68" i="14"/>
  <c r="N68" i="14"/>
  <c r="Q108" i="14"/>
  <c r="BI111" i="14"/>
  <c r="BI117" i="14"/>
  <c r="BI112" i="14"/>
  <c r="N44" i="18" l="1"/>
  <c r="E39" i="23"/>
  <c r="E80" i="23" s="1"/>
  <c r="BN72" i="14"/>
  <c r="BM35" i="14"/>
  <c r="BQ115" i="13"/>
  <c r="F69" i="14"/>
  <c r="S69" i="13"/>
  <c r="AG109" i="14"/>
  <c r="BA33" i="14"/>
  <c r="BB39" i="13"/>
  <c r="BB41" i="13" s="1"/>
  <c r="G39" i="13"/>
  <c r="G41" i="13" s="1"/>
  <c r="N81" i="13"/>
  <c r="BE69" i="14"/>
  <c r="BL71" i="14"/>
  <c r="BL72" i="14"/>
  <c r="BL76" i="14"/>
  <c r="BL74" i="14"/>
  <c r="BD118" i="14"/>
  <c r="BD78" i="14"/>
  <c r="BE78" i="14"/>
  <c r="AS109" i="13"/>
  <c r="H108" i="14"/>
  <c r="BD71" i="14"/>
  <c r="AL101" i="14"/>
  <c r="AL61" i="14"/>
  <c r="BQ118" i="14"/>
  <c r="BQ110" i="13"/>
  <c r="AP101" i="14"/>
  <c r="Q46" i="17"/>
  <c r="M46" i="17" s="1"/>
  <c r="AG61" i="13"/>
  <c r="AF61" i="13"/>
  <c r="BC74" i="14"/>
  <c r="AD101" i="14"/>
  <c r="AW101" i="14"/>
  <c r="AW61" i="14"/>
  <c r="BQ117" i="14"/>
  <c r="BQ108" i="14"/>
  <c r="B74" i="23"/>
  <c r="BH76" i="14"/>
  <c r="BM120" i="14"/>
  <c r="BI80" i="14"/>
  <c r="BH71" i="14"/>
  <c r="BH77" i="14"/>
  <c r="BI76" i="14"/>
  <c r="BJ112" i="14"/>
  <c r="BJ72" i="14"/>
  <c r="BH67" i="14"/>
  <c r="BH80" i="14"/>
  <c r="BH74" i="14"/>
  <c r="AB66" i="13"/>
  <c r="AG119" i="13"/>
  <c r="BF73" i="14"/>
  <c r="P79" i="13"/>
  <c r="O119" i="13"/>
  <c r="BK68" i="14"/>
  <c r="BH68" i="14"/>
  <c r="BH75" i="14"/>
  <c r="BH78" i="14"/>
  <c r="BK77" i="14"/>
  <c r="BK78" i="14"/>
  <c r="E354" i="26"/>
  <c r="BI75" i="14"/>
  <c r="BM108" i="14"/>
  <c r="BI68" i="14"/>
  <c r="BI70" i="14"/>
  <c r="M80" i="12"/>
  <c r="BJ120" i="14"/>
  <c r="BJ80" i="14"/>
  <c r="X69" i="13"/>
  <c r="Y73" i="14"/>
  <c r="AN69" i="14"/>
  <c r="BC73" i="14"/>
  <c r="D39" i="23"/>
  <c r="D80" i="23" s="1"/>
  <c r="S22" i="17"/>
  <c r="O39" i="18"/>
  <c r="F31" i="21" s="1"/>
  <c r="E35" i="23"/>
  <c r="E76" i="23" s="1"/>
  <c r="BF67" i="14"/>
  <c r="AG74" i="14"/>
  <c r="E37" i="23"/>
  <c r="E78" i="23" s="1"/>
  <c r="J109" i="14"/>
  <c r="BC111" i="14"/>
  <c r="BC71" i="14"/>
  <c r="BL68" i="14"/>
  <c r="BL77" i="14"/>
  <c r="BL78" i="14"/>
  <c r="BL80" i="14"/>
  <c r="R181" i="12"/>
  <c r="R174" i="12"/>
  <c r="R166" i="12"/>
  <c r="R171" i="12"/>
  <c r="R176" i="12"/>
  <c r="R167" i="12"/>
  <c r="R177" i="12"/>
  <c r="R173" i="12"/>
  <c r="R178" i="12"/>
  <c r="R172" i="12"/>
  <c r="R175" i="12"/>
  <c r="R180" i="12"/>
  <c r="R168" i="12"/>
  <c r="R170" i="12"/>
  <c r="BI67" i="14"/>
  <c r="BQ29" i="14"/>
  <c r="BQ39" i="14" s="1"/>
  <c r="E40" i="23"/>
  <c r="E81" i="23" s="1"/>
  <c r="Q45" i="18"/>
  <c r="M45" i="18" s="1"/>
  <c r="E41" i="23" s="1"/>
  <c r="E82" i="23" s="1"/>
  <c r="B72" i="23"/>
  <c r="B69" i="23"/>
  <c r="T78" i="14"/>
  <c r="S118" i="14"/>
  <c r="BJ76" i="14"/>
  <c r="BI71" i="14"/>
  <c r="AH101" i="14"/>
  <c r="AH61" i="14"/>
  <c r="BQ39" i="13"/>
  <c r="BQ116" i="14"/>
  <c r="BQ120" i="14"/>
  <c r="R169" i="12"/>
  <c r="BQ112" i="14"/>
  <c r="Q46" i="18"/>
  <c r="M46" i="18" s="1"/>
  <c r="BM80" i="14"/>
  <c r="K30" i="4"/>
  <c r="K31" i="4"/>
  <c r="I30" i="4"/>
  <c r="N44" i="17"/>
  <c r="N45" i="17"/>
  <c r="O44" i="18"/>
  <c r="F36" i="21" s="1"/>
  <c r="T14" i="6"/>
  <c r="R60" i="12"/>
  <c r="AH26" i="14"/>
  <c r="AH106" i="14" s="1"/>
  <c r="AD72" i="14"/>
  <c r="N119" i="13"/>
  <c r="AY75" i="14"/>
  <c r="N118" i="14"/>
  <c r="V26" i="14"/>
  <c r="V106" i="14" s="1"/>
  <c r="C78" i="14"/>
  <c r="AW66" i="13"/>
  <c r="AV109" i="14"/>
  <c r="BA73" i="14"/>
  <c r="AQ26" i="14"/>
  <c r="AR66" i="14" s="1"/>
  <c r="AI66" i="14"/>
  <c r="AC112" i="14"/>
  <c r="BD33" i="14"/>
  <c r="BD73" i="14" s="1"/>
  <c r="BC69" i="13"/>
  <c r="AT107" i="14"/>
  <c r="BB70" i="14"/>
  <c r="AO39" i="13"/>
  <c r="AO79" i="13" s="1"/>
  <c r="AM39" i="13"/>
  <c r="AM41" i="13" s="1"/>
  <c r="BM75" i="13"/>
  <c r="Y109" i="13"/>
  <c r="M73" i="13"/>
  <c r="H80" i="14"/>
  <c r="AX75" i="14"/>
  <c r="N78" i="14"/>
  <c r="G77" i="14"/>
  <c r="AE73" i="13"/>
  <c r="AI73" i="13"/>
  <c r="AW118" i="14"/>
  <c r="I80" i="14"/>
  <c r="AH33" i="14"/>
  <c r="L114" i="14"/>
  <c r="H114" i="14"/>
  <c r="AL33" i="14"/>
  <c r="G118" i="14"/>
  <c r="I116" i="14"/>
  <c r="AL112" i="14"/>
  <c r="AY107" i="14"/>
  <c r="AO109" i="13"/>
  <c r="Z109" i="13"/>
  <c r="AK120" i="14"/>
  <c r="AV78" i="14"/>
  <c r="AA113" i="14"/>
  <c r="C73" i="13"/>
  <c r="H120" i="14"/>
  <c r="AT69" i="13"/>
  <c r="AX78" i="14"/>
  <c r="AZ73" i="13"/>
  <c r="AB69" i="13"/>
  <c r="AI68" i="14"/>
  <c r="AL108" i="14"/>
  <c r="AH108" i="14"/>
  <c r="AV67" i="14"/>
  <c r="AL72" i="14"/>
  <c r="N33" i="14"/>
  <c r="F33" i="14"/>
  <c r="Y79" i="13"/>
  <c r="AQ113" i="14"/>
  <c r="J117" i="14"/>
  <c r="AD113" i="13"/>
  <c r="AH75" i="14"/>
  <c r="H33" i="14"/>
  <c r="L113" i="14" s="1"/>
  <c r="AY73" i="13"/>
  <c r="AC109" i="13"/>
  <c r="AM72" i="14"/>
  <c r="AM113" i="13"/>
  <c r="AI75" i="14"/>
  <c r="BA66" i="13"/>
  <c r="AZ106" i="13"/>
  <c r="AC72" i="14"/>
  <c r="AP26" i="14"/>
  <c r="AA39" i="13"/>
  <c r="AA41" i="13" s="1"/>
  <c r="R69" i="13"/>
  <c r="AV106" i="13"/>
  <c r="BA39" i="13"/>
  <c r="BA41" i="13" s="1"/>
  <c r="AW109" i="13"/>
  <c r="AS69" i="14"/>
  <c r="AP39" i="13"/>
  <c r="AD39" i="13"/>
  <c r="AD41" i="13" s="1"/>
  <c r="AM73" i="13"/>
  <c r="V107" i="14"/>
  <c r="C33" i="14"/>
  <c r="C73" i="14" s="1"/>
  <c r="Z69" i="13"/>
  <c r="V109" i="13"/>
  <c r="G69" i="14"/>
  <c r="O41" i="18"/>
  <c r="F33" i="21" s="1"/>
  <c r="N41" i="18"/>
  <c r="O24" i="17"/>
  <c r="E16" i="21" s="1"/>
  <c r="T19" i="6"/>
  <c r="O40" i="18"/>
  <c r="F32" i="21" s="1"/>
  <c r="N40" i="18"/>
  <c r="S21" i="18"/>
  <c r="T21" i="18" s="1"/>
  <c r="O16" i="17"/>
  <c r="E8" i="21" s="1"/>
  <c r="B68" i="23"/>
  <c r="BB114" i="14"/>
  <c r="BL101" i="14"/>
  <c r="BP101" i="14"/>
  <c r="BO31" i="13"/>
  <c r="BP31" i="13"/>
  <c r="BQ71" i="13" s="1"/>
  <c r="BO28" i="13"/>
  <c r="BO68" i="13" s="1"/>
  <c r="BP28" i="13"/>
  <c r="BQ68" i="13" s="1"/>
  <c r="BO32" i="13"/>
  <c r="BP32" i="13"/>
  <c r="BQ72" i="13" s="1"/>
  <c r="BO38" i="13"/>
  <c r="BO118" i="13" s="1"/>
  <c r="BP38" i="13"/>
  <c r="BQ78" i="13" s="1"/>
  <c r="BO36" i="13"/>
  <c r="BP36" i="13"/>
  <c r="BQ76" i="13" s="1"/>
  <c r="BO40" i="13"/>
  <c r="BO120" i="13" s="1"/>
  <c r="BP40" i="13"/>
  <c r="BQ80" i="13" s="1"/>
  <c r="BO34" i="13"/>
  <c r="BP34" i="13"/>
  <c r="BO37" i="13"/>
  <c r="BO37" i="14" s="1"/>
  <c r="BO77" i="14" s="1"/>
  <c r="BP37" i="13"/>
  <c r="BQ77" i="13" s="1"/>
  <c r="BN80" i="13"/>
  <c r="BL112" i="14"/>
  <c r="BK29" i="13"/>
  <c r="BK69" i="13" s="1"/>
  <c r="BM30" i="14"/>
  <c r="BN71" i="13"/>
  <c r="BN111" i="13"/>
  <c r="BM70" i="13"/>
  <c r="BL116" i="14"/>
  <c r="BN108" i="13"/>
  <c r="BL108" i="14"/>
  <c r="BN68" i="13"/>
  <c r="BI120" i="14"/>
  <c r="BN120" i="13"/>
  <c r="BL115" i="13"/>
  <c r="BB115" i="14"/>
  <c r="BL61" i="13"/>
  <c r="AY39" i="13"/>
  <c r="AX115" i="14"/>
  <c r="AX73" i="13"/>
  <c r="BL114" i="14"/>
  <c r="BB113" i="13"/>
  <c r="BD113" i="13"/>
  <c r="AZ39" i="13"/>
  <c r="AZ41" i="13" s="1"/>
  <c r="BL117" i="14"/>
  <c r="BM115" i="14"/>
  <c r="BA118" i="14"/>
  <c r="AZ113" i="13"/>
  <c r="BN114" i="13"/>
  <c r="BA73" i="13"/>
  <c r="BK101" i="13"/>
  <c r="BL111" i="14"/>
  <c r="BK61" i="13"/>
  <c r="BL70" i="13"/>
  <c r="BL27" i="14"/>
  <c r="BL67" i="14" s="1"/>
  <c r="BC79" i="13"/>
  <c r="BM61" i="13"/>
  <c r="BP101" i="13"/>
  <c r="BI107" i="14"/>
  <c r="BL107" i="13"/>
  <c r="BJ101" i="13"/>
  <c r="AP80" i="14"/>
  <c r="AS120" i="14"/>
  <c r="AO80" i="14"/>
  <c r="AI80" i="14"/>
  <c r="AZ80" i="14"/>
  <c r="BD120" i="14"/>
  <c r="AW77" i="14"/>
  <c r="AX77" i="14"/>
  <c r="I113" i="13"/>
  <c r="M113" i="13"/>
  <c r="I39" i="13"/>
  <c r="I41" i="13" s="1"/>
  <c r="I121" i="13" s="1"/>
  <c r="AS76" i="14"/>
  <c r="AD33" i="14"/>
  <c r="G73" i="13"/>
  <c r="AC73" i="13"/>
  <c r="AF113" i="13"/>
  <c r="S117" i="14"/>
  <c r="I73" i="13"/>
  <c r="AU33" i="14"/>
  <c r="AV73" i="14" s="1"/>
  <c r="BL75" i="13"/>
  <c r="K113" i="13"/>
  <c r="AR76" i="14"/>
  <c r="AV116" i="14"/>
  <c r="AB113" i="14"/>
  <c r="T77" i="14"/>
  <c r="AG33" i="14"/>
  <c r="AH73" i="14" s="1"/>
  <c r="BA78" i="14"/>
  <c r="BE118" i="14"/>
  <c r="BB78" i="14"/>
  <c r="S33" i="14"/>
  <c r="S73" i="14" s="1"/>
  <c r="AO33" i="14"/>
  <c r="AS113" i="14" s="1"/>
  <c r="AO76" i="14"/>
  <c r="AK114" i="14"/>
  <c r="AF113" i="14"/>
  <c r="AX73" i="14"/>
  <c r="AB73" i="14"/>
  <c r="AZ112" i="14"/>
  <c r="BA72" i="14"/>
  <c r="E168" i="12"/>
  <c r="E176" i="12"/>
  <c r="E171" i="12"/>
  <c r="E166" i="12"/>
  <c r="E180" i="12"/>
  <c r="E178" i="12"/>
  <c r="E173" i="12"/>
  <c r="E174" i="12"/>
  <c r="E167" i="12"/>
  <c r="E181" i="12"/>
  <c r="E169" i="12"/>
  <c r="E172" i="12"/>
  <c r="E177" i="12"/>
  <c r="E170" i="12"/>
  <c r="E175" i="12"/>
  <c r="E179" i="12"/>
  <c r="AO111" i="14"/>
  <c r="AK111" i="14"/>
  <c r="AW69" i="13"/>
  <c r="BA109" i="13"/>
  <c r="N69" i="14"/>
  <c r="BD112" i="14"/>
  <c r="BM29" i="13"/>
  <c r="BQ109" i="13" s="1"/>
  <c r="P39" i="14"/>
  <c r="Q79" i="14" s="1"/>
  <c r="AA69" i="13"/>
  <c r="AT71" i="14"/>
  <c r="K109" i="13"/>
  <c r="L69" i="13"/>
  <c r="P69" i="14"/>
  <c r="I109" i="14"/>
  <c r="F100" i="12"/>
  <c r="Z110" i="14"/>
  <c r="AD110" i="14"/>
  <c r="AZ109" i="13"/>
  <c r="BA69" i="13"/>
  <c r="AI111" i="14"/>
  <c r="AF71" i="14"/>
  <c r="AE71" i="14"/>
  <c r="AE111" i="14"/>
  <c r="O109" i="13"/>
  <c r="N39" i="14"/>
  <c r="R109" i="14"/>
  <c r="W71" i="14"/>
  <c r="AQ119" i="13"/>
  <c r="AY69" i="13"/>
  <c r="BC29" i="14"/>
  <c r="BC69" i="14" s="1"/>
  <c r="N109" i="14"/>
  <c r="AZ72" i="14"/>
  <c r="R39" i="13"/>
  <c r="R119" i="13" s="1"/>
  <c r="AX69" i="13"/>
  <c r="AT111" i="14"/>
  <c r="AX111" i="14"/>
  <c r="AM69" i="14"/>
  <c r="BB109" i="13"/>
  <c r="AW69" i="14"/>
  <c r="W111" i="14"/>
  <c r="AZ29" i="14"/>
  <c r="AZ109" i="14" s="1"/>
  <c r="AN108" i="14"/>
  <c r="AN26" i="14"/>
  <c r="AN66" i="14" s="1"/>
  <c r="AR108" i="14"/>
  <c r="AF66" i="13"/>
  <c r="BE108" i="14"/>
  <c r="AU107" i="14"/>
  <c r="AP107" i="14"/>
  <c r="AO68" i="14"/>
  <c r="AG66" i="13"/>
  <c r="BE26" i="14"/>
  <c r="U39" i="13"/>
  <c r="Y119" i="13" s="1"/>
  <c r="Y121" i="13" s="1"/>
  <c r="U26" i="14"/>
  <c r="Y106" i="14" s="1"/>
  <c r="V68" i="14"/>
  <c r="U106" i="13"/>
  <c r="O26" i="14"/>
  <c r="P66" i="14" s="1"/>
  <c r="O67" i="14"/>
  <c r="S107" i="14"/>
  <c r="O107" i="14"/>
  <c r="Y66" i="13"/>
  <c r="Y106" i="13"/>
  <c r="X66" i="14"/>
  <c r="BE107" i="14"/>
  <c r="H119" i="13"/>
  <c r="V66" i="13"/>
  <c r="AU106" i="13"/>
  <c r="AN68" i="14"/>
  <c r="S119" i="13"/>
  <c r="P67" i="14"/>
  <c r="Y68" i="14"/>
  <c r="Z68" i="14"/>
  <c r="C173" i="12"/>
  <c r="C168" i="12"/>
  <c r="C176" i="12"/>
  <c r="C171" i="12"/>
  <c r="C169" i="12"/>
  <c r="C178" i="12"/>
  <c r="C174" i="12"/>
  <c r="C167" i="12"/>
  <c r="C181" i="12"/>
  <c r="C166" i="12"/>
  <c r="C172" i="12"/>
  <c r="C180" i="12"/>
  <c r="C177" i="12"/>
  <c r="C179" i="12"/>
  <c r="C170" i="12"/>
  <c r="C175" i="12"/>
  <c r="F109" i="13"/>
  <c r="H41" i="13"/>
  <c r="H81" i="13" s="1"/>
  <c r="H73" i="13"/>
  <c r="H110" i="14"/>
  <c r="L113" i="13"/>
  <c r="J109" i="13"/>
  <c r="F39" i="13"/>
  <c r="F79" i="13" s="1"/>
  <c r="H113" i="13"/>
  <c r="E68" i="14"/>
  <c r="H70" i="14"/>
  <c r="G69" i="13"/>
  <c r="G109" i="14"/>
  <c r="E76" i="14"/>
  <c r="I70" i="14"/>
  <c r="E33" i="14"/>
  <c r="F109" i="14"/>
  <c r="D79" i="13"/>
  <c r="H29" i="14"/>
  <c r="H109" i="14" s="1"/>
  <c r="I69" i="13"/>
  <c r="BK75" i="13"/>
  <c r="BK33" i="13"/>
  <c r="BK73" i="13" s="1"/>
  <c r="BK35" i="14"/>
  <c r="BK75" i="14" s="1"/>
  <c r="BN112" i="13"/>
  <c r="BM115" i="13"/>
  <c r="BM33" i="13"/>
  <c r="BM113" i="13" s="1"/>
  <c r="BN76" i="13"/>
  <c r="BN116" i="13"/>
  <c r="BN77" i="13"/>
  <c r="BK110" i="13"/>
  <c r="BN72" i="13"/>
  <c r="BK30" i="14"/>
  <c r="N43" i="18"/>
  <c r="O43" i="18"/>
  <c r="F35" i="21" s="1"/>
  <c r="I101" i="14"/>
  <c r="I61" i="14"/>
  <c r="J61" i="14"/>
  <c r="BN118" i="14"/>
  <c r="A179" i="26"/>
  <c r="A200" i="26"/>
  <c r="A222" i="26" s="1"/>
  <c r="A245" i="26" s="1"/>
  <c r="A264" i="26" s="1"/>
  <c r="A283" i="26" s="1"/>
  <c r="S13" i="20"/>
  <c r="F3" i="23"/>
  <c r="F44" i="23" s="1"/>
  <c r="Q26" i="20"/>
  <c r="O26" i="20"/>
  <c r="H18" i="21" s="1"/>
  <c r="N26" i="20"/>
  <c r="F22" i="23"/>
  <c r="F63" i="23" s="1"/>
  <c r="N25" i="20"/>
  <c r="F21" i="23"/>
  <c r="F62" i="23" s="1"/>
  <c r="O25" i="20"/>
  <c r="H17" i="21" s="1"/>
  <c r="AR117" i="14"/>
  <c r="AR77" i="14"/>
  <c r="AR33" i="14"/>
  <c r="AR113" i="14" s="1"/>
  <c r="AV117" i="14"/>
  <c r="AS77" i="14"/>
  <c r="BL30" i="14"/>
  <c r="BL70" i="14" s="1"/>
  <c r="BL29" i="13"/>
  <c r="B372" i="26"/>
  <c r="B247" i="26"/>
  <c r="B373" i="26"/>
  <c r="B248" i="26"/>
  <c r="B250" i="26"/>
  <c r="B375" i="26"/>
  <c r="BF26" i="14"/>
  <c r="BF107" i="14"/>
  <c r="O42" i="18"/>
  <c r="F34" i="21" s="1"/>
  <c r="BN111" i="14"/>
  <c r="B374" i="26"/>
  <c r="B249" i="26"/>
  <c r="S14" i="20"/>
  <c r="T14" i="20" s="1"/>
  <c r="F7" i="23"/>
  <c r="F48" i="23" s="1"/>
  <c r="N11" i="20"/>
  <c r="O11" i="20"/>
  <c r="H3" i="21" s="1"/>
  <c r="S16" i="20"/>
  <c r="N19" i="20"/>
  <c r="O19" i="20"/>
  <c r="H11" i="21" s="1"/>
  <c r="F15" i="23"/>
  <c r="F56" i="23" s="1"/>
  <c r="N10" i="20"/>
  <c r="F6" i="23"/>
  <c r="F47" i="23" s="1"/>
  <c r="Q30" i="20"/>
  <c r="Q42" i="20" s="1"/>
  <c r="O30" i="20"/>
  <c r="H22" i="21" s="1"/>
  <c r="F26" i="23"/>
  <c r="F67" i="23" s="1"/>
  <c r="N31" i="20"/>
  <c r="N30" i="20"/>
  <c r="O34" i="20"/>
  <c r="H26" i="21" s="1"/>
  <c r="O18" i="20"/>
  <c r="H10" i="21" s="1"/>
  <c r="N18" i="20"/>
  <c r="F14" i="23"/>
  <c r="F55" i="23" s="1"/>
  <c r="N8" i="20"/>
  <c r="F4" i="23"/>
  <c r="F45" i="23" s="1"/>
  <c r="AM115" i="14"/>
  <c r="AJ75" i="14"/>
  <c r="AI115" i="14"/>
  <c r="AI33" i="14"/>
  <c r="E100" i="12"/>
  <c r="D177" i="12"/>
  <c r="D172" i="12"/>
  <c r="D180" i="12"/>
  <c r="D166" i="12"/>
  <c r="D175" i="12"/>
  <c r="D170" i="12"/>
  <c r="D178" i="12"/>
  <c r="D179" i="12"/>
  <c r="D171" i="12"/>
  <c r="D168" i="12"/>
  <c r="D176" i="12"/>
  <c r="D100" i="12"/>
  <c r="D169" i="12"/>
  <c r="D173" i="12"/>
  <c r="D167" i="12"/>
  <c r="D181" i="12"/>
  <c r="D174" i="12"/>
  <c r="D60" i="12"/>
  <c r="BO28" i="14"/>
  <c r="BO68" i="14" s="1"/>
  <c r="W49" i="26"/>
  <c r="E357" i="26"/>
  <c r="BK101" i="14"/>
  <c r="BG101" i="14"/>
  <c r="BG61" i="14"/>
  <c r="BH61" i="14"/>
  <c r="AI101" i="14"/>
  <c r="AI61" i="14"/>
  <c r="AE101" i="14"/>
  <c r="AE61" i="14"/>
  <c r="AX101" i="14"/>
  <c r="BB101" i="14"/>
  <c r="AX61" i="14"/>
  <c r="AT101" i="14"/>
  <c r="AT61" i="14"/>
  <c r="B376" i="26"/>
  <c r="B251" i="26"/>
  <c r="B80" i="7"/>
  <c r="G62" i="7"/>
  <c r="BE110" i="14"/>
  <c r="BA110" i="14"/>
  <c r="BA29" i="14"/>
  <c r="W51" i="26"/>
  <c r="E359" i="26"/>
  <c r="N39" i="18"/>
  <c r="AV66" i="13"/>
  <c r="BL109" i="13"/>
  <c r="M60" i="12"/>
  <c r="BI61" i="13"/>
  <c r="B246" i="26"/>
  <c r="K39" i="14"/>
  <c r="K41" i="14" s="1"/>
  <c r="W116" i="14"/>
  <c r="BA80" i="14"/>
  <c r="N17" i="17"/>
  <c r="N15" i="17"/>
  <c r="N14" i="17"/>
  <c r="E80" i="12"/>
  <c r="BM27" i="14"/>
  <c r="K61" i="14"/>
  <c r="L61" i="14"/>
  <c r="K101" i="14"/>
  <c r="AD78" i="14"/>
  <c r="AD118" i="14"/>
  <c r="AH118" i="14"/>
  <c r="Q61" i="14"/>
  <c r="Q101" i="14"/>
  <c r="W50" i="26"/>
  <c r="E358" i="26"/>
  <c r="BN117" i="14"/>
  <c r="B377" i="26"/>
  <c r="B252" i="26"/>
  <c r="Q27" i="20"/>
  <c r="Q39" i="20" s="1"/>
  <c r="S18" i="20"/>
  <c r="F23" i="23"/>
  <c r="F64" i="23" s="1"/>
  <c r="O27" i="20"/>
  <c r="H19" i="21" s="1"/>
  <c r="O31" i="20"/>
  <c r="H23" i="21" s="1"/>
  <c r="N27" i="20"/>
  <c r="N13" i="20"/>
  <c r="O13" i="20"/>
  <c r="H5" i="21" s="1"/>
  <c r="F9" i="23"/>
  <c r="F50" i="23" s="1"/>
  <c r="F20" i="23"/>
  <c r="F61" i="23" s="1"/>
  <c r="N24" i="20"/>
  <c r="O24" i="20"/>
  <c r="H16" i="21" s="1"/>
  <c r="N9" i="20"/>
  <c r="F5" i="23"/>
  <c r="F46" i="23" s="1"/>
  <c r="N20" i="20"/>
  <c r="F16" i="23"/>
  <c r="F57" i="23" s="1"/>
  <c r="O20" i="20"/>
  <c r="H12" i="21" s="1"/>
  <c r="N16" i="20"/>
  <c r="O16" i="20"/>
  <c r="H8" i="21" s="1"/>
  <c r="F12" i="23"/>
  <c r="F53" i="23" s="1"/>
  <c r="L80" i="12"/>
  <c r="L60" i="12"/>
  <c r="AA111" i="14"/>
  <c r="X71" i="14"/>
  <c r="BL35" i="14"/>
  <c r="BL75" i="14" s="1"/>
  <c r="BL33" i="13"/>
  <c r="AU26" i="14"/>
  <c r="AU66" i="14" s="1"/>
  <c r="AY108" i="14"/>
  <c r="AU108" i="14"/>
  <c r="BN108" i="14"/>
  <c r="BM114" i="14"/>
  <c r="AC61" i="14"/>
  <c r="AC101" i="14"/>
  <c r="AG101" i="14"/>
  <c r="AD61" i="14"/>
  <c r="W52" i="26"/>
  <c r="E360" i="26"/>
  <c r="A45" i="26"/>
  <c r="L44" i="26"/>
  <c r="BM117" i="14"/>
  <c r="AY101" i="14"/>
  <c r="AY61" i="14"/>
  <c r="AL116" i="14"/>
  <c r="AP116" i="14"/>
  <c r="AX74" i="14"/>
  <c r="AW114" i="14"/>
  <c r="AW74" i="14"/>
  <c r="AV112" i="14"/>
  <c r="AR112" i="14"/>
  <c r="AS72" i="14"/>
  <c r="BA101" i="14"/>
  <c r="BB61" i="14"/>
  <c r="A11" i="26"/>
  <c r="A28" i="26"/>
  <c r="AU113" i="14"/>
  <c r="B241" i="26"/>
  <c r="BN78" i="13"/>
  <c r="W69" i="14"/>
  <c r="AU39" i="13"/>
  <c r="AU41" i="13" s="1"/>
  <c r="K106" i="14"/>
  <c r="AY106" i="14"/>
  <c r="AE113" i="14"/>
  <c r="N16" i="17"/>
  <c r="W39" i="13"/>
  <c r="W41" i="13" s="1"/>
  <c r="T14" i="18"/>
  <c r="O101" i="14"/>
  <c r="BN117" i="13"/>
  <c r="Y101" i="14"/>
  <c r="Y61" i="14"/>
  <c r="Z61" i="14"/>
  <c r="BM118" i="14"/>
  <c r="R61" i="14"/>
  <c r="V101" i="14"/>
  <c r="R101" i="14"/>
  <c r="AJ61" i="14"/>
  <c r="AK61" i="14"/>
  <c r="AN101" i="14"/>
  <c r="S17" i="20"/>
  <c r="F19" i="23"/>
  <c r="F60" i="23" s="1"/>
  <c r="N23" i="20"/>
  <c r="O23" i="20"/>
  <c r="H15" i="21" s="1"/>
  <c r="N12" i="20"/>
  <c r="O12" i="20"/>
  <c r="H4" i="21" s="1"/>
  <c r="F8" i="23"/>
  <c r="F49" i="23" s="1"/>
  <c r="O21" i="20"/>
  <c r="H13" i="21" s="1"/>
  <c r="N21" i="20"/>
  <c r="F17" i="23"/>
  <c r="F58" i="23" s="1"/>
  <c r="O17" i="20"/>
  <c r="H9" i="21" s="1"/>
  <c r="N17" i="20"/>
  <c r="F13" i="23"/>
  <c r="F54" i="23" s="1"/>
  <c r="Q29" i="20"/>
  <c r="Q41" i="20" s="1"/>
  <c r="O29" i="20"/>
  <c r="H21" i="21" s="1"/>
  <c r="F25" i="23"/>
  <c r="F66" i="23" s="1"/>
  <c r="O33" i="20"/>
  <c r="H25" i="21" s="1"/>
  <c r="N29" i="20"/>
  <c r="O14" i="20"/>
  <c r="H6" i="21" s="1"/>
  <c r="F10" i="23"/>
  <c r="F51" i="23" s="1"/>
  <c r="N14" i="20"/>
  <c r="AL120" i="14"/>
  <c r="AH120" i="14"/>
  <c r="BN35" i="13"/>
  <c r="BN33" i="13" s="1"/>
  <c r="BN30" i="13"/>
  <c r="C11" i="9"/>
  <c r="B22" i="9"/>
  <c r="W54" i="26"/>
  <c r="E362" i="26"/>
  <c r="B3" i="7"/>
  <c r="G105" i="7"/>
  <c r="BC101" i="14"/>
  <c r="BC61" i="14"/>
  <c r="BD61" i="14"/>
  <c r="AU61" i="14"/>
  <c r="AU101" i="14"/>
  <c r="AV61" i="14"/>
  <c r="S101" i="14"/>
  <c r="S61" i="14"/>
  <c r="W101" i="14"/>
  <c r="BF61" i="14"/>
  <c r="BE61" i="14"/>
  <c r="BE101" i="14"/>
  <c r="BI101" i="14"/>
  <c r="BN34" i="14"/>
  <c r="BN74" i="14" s="1"/>
  <c r="U61" i="14"/>
  <c r="U101" i="14"/>
  <c r="V61" i="14"/>
  <c r="M101" i="14"/>
  <c r="N61" i="14"/>
  <c r="M61" i="14"/>
  <c r="AQ111" i="14"/>
  <c r="AM111" i="14"/>
  <c r="AN71" i="14"/>
  <c r="BN112" i="14"/>
  <c r="BM112" i="14"/>
  <c r="C42" i="9"/>
  <c r="B56" i="9" s="1"/>
  <c r="X69" i="14"/>
  <c r="AC119" i="13"/>
  <c r="AR66" i="13"/>
  <c r="S41" i="13"/>
  <c r="B242" i="26"/>
  <c r="E379" i="26"/>
  <c r="AJ113" i="14"/>
  <c r="Q109" i="14"/>
  <c r="AV66" i="14"/>
  <c r="BF61" i="13"/>
  <c r="AO116" i="14"/>
  <c r="AA109" i="13"/>
  <c r="AL76" i="14"/>
  <c r="F61" i="14"/>
  <c r="BN118" i="13"/>
  <c r="T15" i="18"/>
  <c r="N42" i="18"/>
  <c r="AR72" i="14"/>
  <c r="W76" i="14"/>
  <c r="AA116" i="14"/>
  <c r="X76" i="14"/>
  <c r="M26" i="19"/>
  <c r="M8" i="19"/>
  <c r="M9" i="19"/>
  <c r="M13" i="19"/>
  <c r="M18" i="19"/>
  <c r="M19" i="19"/>
  <c r="M28" i="19"/>
  <c r="M29" i="19"/>
  <c r="M20" i="19"/>
  <c r="M21" i="19"/>
  <c r="M25" i="19"/>
  <c r="M12" i="19"/>
  <c r="M22" i="19"/>
  <c r="M15" i="19"/>
  <c r="M23" i="19"/>
  <c r="M11" i="19"/>
  <c r="M14" i="19"/>
  <c r="M16" i="19"/>
  <c r="M10" i="19"/>
  <c r="M27" i="19"/>
  <c r="M30" i="19"/>
  <c r="M24" i="19"/>
  <c r="M7" i="19"/>
  <c r="M17" i="19"/>
  <c r="O22" i="20"/>
  <c r="H14" i="21" s="1"/>
  <c r="F18" i="23"/>
  <c r="F59" i="23" s="1"/>
  <c r="N22" i="20"/>
  <c r="Q28" i="20"/>
  <c r="Q40" i="20" s="1"/>
  <c r="Q44" i="20" s="1"/>
  <c r="M44" i="20" s="1"/>
  <c r="F40" i="23" s="1"/>
  <c r="F81" i="23" s="1"/>
  <c r="F24" i="23"/>
  <c r="F65" i="23" s="1"/>
  <c r="O32" i="20"/>
  <c r="H24" i="21" s="1"/>
  <c r="O28" i="20"/>
  <c r="H20" i="21" s="1"/>
  <c r="N28" i="20"/>
  <c r="S15" i="20"/>
  <c r="N15" i="20"/>
  <c r="F11" i="23"/>
  <c r="F52" i="23" s="1"/>
  <c r="O15" i="20"/>
  <c r="H7" i="21" s="1"/>
  <c r="BB80" i="14"/>
  <c r="BE120" i="14"/>
  <c r="BM116" i="14"/>
  <c r="BN27" i="13"/>
  <c r="BD26" i="14"/>
  <c r="BD66" i="14" s="1"/>
  <c r="T101" i="14"/>
  <c r="T61" i="14"/>
  <c r="X101" i="14"/>
  <c r="AL80" i="14"/>
  <c r="AO120" i="14"/>
  <c r="BN116" i="14"/>
  <c r="B378" i="26"/>
  <c r="B253" i="26"/>
  <c r="AQ61" i="14"/>
  <c r="AQ101" i="14"/>
  <c r="AR61" i="14"/>
  <c r="AM61" i="14"/>
  <c r="AM101" i="14"/>
  <c r="AN61" i="14"/>
  <c r="BN120" i="14"/>
  <c r="F11" i="9"/>
  <c r="C19" i="9"/>
  <c r="D19" i="9" s="1"/>
  <c r="E19" i="9" s="1"/>
  <c r="T16" i="18"/>
  <c r="T18" i="18"/>
  <c r="BL110" i="13"/>
  <c r="T19" i="17"/>
  <c r="D16" i="23"/>
  <c r="D57" i="23" s="1"/>
  <c r="S16" i="17"/>
  <c r="T17" i="17" s="1"/>
  <c r="O42" i="17"/>
  <c r="E34" i="21" s="1"/>
  <c r="T20" i="17"/>
  <c r="T18" i="6"/>
  <c r="N21" i="17"/>
  <c r="T20" i="6"/>
  <c r="T15" i="6"/>
  <c r="O20" i="17"/>
  <c r="E12" i="21" s="1"/>
  <c r="N10" i="17"/>
  <c r="N11" i="17"/>
  <c r="S13" i="17"/>
  <c r="T14" i="17" s="1"/>
  <c r="D10" i="23"/>
  <c r="D51" i="23" s="1"/>
  <c r="O14" i="17"/>
  <c r="E6" i="21" s="1"/>
  <c r="D18" i="23"/>
  <c r="D59" i="23" s="1"/>
  <c r="O26" i="17"/>
  <c r="E18" i="21" s="1"/>
  <c r="N22" i="17"/>
  <c r="N23" i="17"/>
  <c r="O22" i="17"/>
  <c r="E14" i="21" s="1"/>
  <c r="T18" i="17"/>
  <c r="O18" i="17"/>
  <c r="E10" i="21" s="1"/>
  <c r="S15" i="17"/>
  <c r="T15" i="17" s="1"/>
  <c r="T16" i="6"/>
  <c r="D13" i="23"/>
  <c r="D54" i="23" s="1"/>
  <c r="N18" i="17"/>
  <c r="BI114" i="14"/>
  <c r="BI116" i="14"/>
  <c r="BI110" i="14"/>
  <c r="J69" i="14"/>
  <c r="AH39" i="14"/>
  <c r="AH41" i="14" s="1"/>
  <c r="BA109" i="14"/>
  <c r="X113" i="14"/>
  <c r="Y69" i="14"/>
  <c r="AW113" i="14"/>
  <c r="AF73" i="14"/>
  <c r="BA113" i="14"/>
  <c r="Y66" i="14"/>
  <c r="AG39" i="14"/>
  <c r="AR69" i="14"/>
  <c r="AO39" i="14"/>
  <c r="BC106" i="13"/>
  <c r="V39" i="14"/>
  <c r="K109" i="14"/>
  <c r="W101" i="13"/>
  <c r="AT113" i="14"/>
  <c r="E79" i="13"/>
  <c r="AP66" i="14"/>
  <c r="AP73" i="14"/>
  <c r="S101" i="13"/>
  <c r="O101" i="13"/>
  <c r="W66" i="14"/>
  <c r="BJ118" i="14"/>
  <c r="O79" i="13"/>
  <c r="O61" i="13"/>
  <c r="G39" i="14"/>
  <c r="G41" i="14" s="1"/>
  <c r="BH111" i="14"/>
  <c r="N79" i="13"/>
  <c r="T41" i="13"/>
  <c r="T81" i="13" s="1"/>
  <c r="AZ66" i="13"/>
  <c r="R39" i="14"/>
  <c r="R79" i="14" s="1"/>
  <c r="AC39" i="14"/>
  <c r="B39" i="14"/>
  <c r="AC69" i="14"/>
  <c r="BH115" i="14"/>
  <c r="BM107" i="13"/>
  <c r="BA121" i="13"/>
  <c r="AG66" i="14"/>
  <c r="AD39" i="14"/>
  <c r="AD41" i="14" s="1"/>
  <c r="AY73" i="14"/>
  <c r="AB61" i="13"/>
  <c r="AB101" i="13"/>
  <c r="AU101" i="13"/>
  <c r="AY101" i="13"/>
  <c r="AS101" i="13"/>
  <c r="AS61" i="13"/>
  <c r="AW101" i="13"/>
  <c r="BA101" i="13"/>
  <c r="W61" i="13"/>
  <c r="AA101" i="13"/>
  <c r="AD61" i="13"/>
  <c r="AC61" i="13"/>
  <c r="AC101" i="13"/>
  <c r="AG101" i="13"/>
  <c r="BJ29" i="14"/>
  <c r="X119" i="13"/>
  <c r="X121" i="13" s="1"/>
  <c r="BJ111" i="14"/>
  <c r="AZ106" i="14"/>
  <c r="X73" i="14"/>
  <c r="BC113" i="14"/>
  <c r="O69" i="14"/>
  <c r="Q69" i="14"/>
  <c r="O109" i="14"/>
  <c r="BE101" i="13"/>
  <c r="AW73" i="14"/>
  <c r="AB109" i="14"/>
  <c r="AF101" i="13"/>
  <c r="BG61" i="13"/>
  <c r="AX61" i="13"/>
  <c r="AY61" i="13"/>
  <c r="AM101" i="13"/>
  <c r="AQ101" i="13"/>
  <c r="BF101" i="13"/>
  <c r="BB61" i="13"/>
  <c r="BB101" i="13"/>
  <c r="T79" i="13"/>
  <c r="AC109" i="14"/>
  <c r="BI108" i="14"/>
  <c r="T119" i="13"/>
  <c r="H79" i="13"/>
  <c r="W39" i="14"/>
  <c r="W41" i="14" s="1"/>
  <c r="W106" i="14"/>
  <c r="W73" i="14"/>
  <c r="AM119" i="13"/>
  <c r="AD69" i="14"/>
  <c r="AR109" i="14"/>
  <c r="Z113" i="14"/>
  <c r="AZ73" i="14"/>
  <c r="X39" i="14"/>
  <c r="I73" i="14"/>
  <c r="I113" i="14"/>
  <c r="I39" i="14"/>
  <c r="AP109" i="14"/>
  <c r="AT109" i="14"/>
  <c r="Q41" i="13"/>
  <c r="Q121" i="13" s="1"/>
  <c r="Q119" i="13"/>
  <c r="AT73" i="14"/>
  <c r="AT39" i="14"/>
  <c r="AT41" i="14" s="1"/>
  <c r="AL73" i="14"/>
  <c r="AK73" i="14"/>
  <c r="AC73" i="14"/>
  <c r="AC113" i="14"/>
  <c r="AP41" i="13"/>
  <c r="AP119" i="13"/>
  <c r="AL113" i="14"/>
  <c r="AL39" i="14"/>
  <c r="AL41" i="14" s="1"/>
  <c r="AM73" i="14"/>
  <c r="AN73" i="14"/>
  <c r="AN39" i="14"/>
  <c r="AN41" i="14" s="1"/>
  <c r="AH41" i="13"/>
  <c r="AH121" i="13" s="1"/>
  <c r="AH119" i="13"/>
  <c r="M109" i="14"/>
  <c r="M69" i="14"/>
  <c r="AA73" i="14"/>
  <c r="Z73" i="14"/>
  <c r="AZ113" i="14"/>
  <c r="Z69" i="14"/>
  <c r="AX113" i="14"/>
  <c r="E39" i="14"/>
  <c r="E41" i="14" s="1"/>
  <c r="BI29" i="14"/>
  <c r="AD79" i="13"/>
  <c r="AV39" i="14"/>
  <c r="AW79" i="14" s="1"/>
  <c r="BB81" i="13"/>
  <c r="AM79" i="13"/>
  <c r="BI118" i="14"/>
  <c r="BI26" i="14"/>
  <c r="BJ115" i="14"/>
  <c r="BI115" i="14"/>
  <c r="X41" i="13"/>
  <c r="Y81" i="13" s="1"/>
  <c r="BH108" i="14"/>
  <c r="BJ26" i="13"/>
  <c r="BJ106" i="13" s="1"/>
  <c r="AQ73" i="14"/>
  <c r="Z109" i="14"/>
  <c r="V113" i="14"/>
  <c r="AO106" i="13"/>
  <c r="V109" i="14"/>
  <c r="V73" i="14"/>
  <c r="D39" i="14"/>
  <c r="AP113" i="14"/>
  <c r="I106" i="14"/>
  <c r="J66" i="14"/>
  <c r="F66" i="14"/>
  <c r="G66" i="14"/>
  <c r="F106" i="14"/>
  <c r="I69" i="14"/>
  <c r="L109" i="14"/>
  <c r="AT119" i="13"/>
  <c r="AT41" i="13"/>
  <c r="AO113" i="14"/>
  <c r="AO73" i="14"/>
  <c r="AW109" i="14"/>
  <c r="AT69" i="14"/>
  <c r="AL119" i="13"/>
  <c r="AL41" i="13"/>
  <c r="AD73" i="14"/>
  <c r="AE73" i="14"/>
  <c r="AD113" i="14"/>
  <c r="G113" i="14"/>
  <c r="C39" i="14"/>
  <c r="C41" i="14" s="1"/>
  <c r="T113" i="14"/>
  <c r="P113" i="14"/>
  <c r="P73" i="14"/>
  <c r="D69" i="14"/>
  <c r="F39" i="14"/>
  <c r="AD81" i="13"/>
  <c r="BB79" i="13"/>
  <c r="AS26" i="14"/>
  <c r="AS106" i="14" s="1"/>
  <c r="BJ67" i="13"/>
  <c r="BA119" i="13"/>
  <c r="AH113" i="14"/>
  <c r="Y39" i="14"/>
  <c r="O39" i="14"/>
  <c r="O41" i="14" s="1"/>
  <c r="Q73" i="14"/>
  <c r="BJ117" i="14"/>
  <c r="N43" i="17"/>
  <c r="H39" i="14"/>
  <c r="H66" i="14"/>
  <c r="I66" i="14"/>
  <c r="BM33" i="14"/>
  <c r="E352" i="26"/>
  <c r="T17" i="6"/>
  <c r="BL67" i="13"/>
  <c r="BJ61" i="13"/>
  <c r="BM101" i="13"/>
  <c r="U66" i="14"/>
  <c r="U106" i="14"/>
  <c r="AT61" i="13"/>
  <c r="AX101" i="13"/>
  <c r="AT101" i="13"/>
  <c r="AU61" i="13"/>
  <c r="AJ101" i="13"/>
  <c r="AJ61" i="13"/>
  <c r="AK61" i="13"/>
  <c r="Z61" i="13"/>
  <c r="AD101" i="13"/>
  <c r="AA61" i="13"/>
  <c r="Z101" i="13"/>
  <c r="K113" i="14"/>
  <c r="O113" i="14"/>
  <c r="L73" i="14"/>
  <c r="AP101" i="13"/>
  <c r="AP61" i="13"/>
  <c r="AQ61" i="13"/>
  <c r="AL101" i="13"/>
  <c r="AM61" i="13"/>
  <c r="AL61" i="13"/>
  <c r="AH101" i="13"/>
  <c r="AI61" i="13"/>
  <c r="AH61" i="13"/>
  <c r="AO61" i="13"/>
  <c r="AN101" i="13"/>
  <c r="AN61" i="13"/>
  <c r="AR101" i="13"/>
  <c r="H106" i="14"/>
  <c r="D66" i="14"/>
  <c r="E66" i="14"/>
  <c r="AV106" i="14"/>
  <c r="BJ33" i="14"/>
  <c r="BK112" i="14"/>
  <c r="BH117" i="14"/>
  <c r="W79" i="13"/>
  <c r="V41" i="13"/>
  <c r="W81" i="13" s="1"/>
  <c r="V119" i="13"/>
  <c r="V121" i="13" s="1"/>
  <c r="M113" i="14"/>
  <c r="Q113" i="14"/>
  <c r="M73" i="14"/>
  <c r="R41" i="13"/>
  <c r="S81" i="13" s="1"/>
  <c r="N73" i="14"/>
  <c r="O73" i="14"/>
  <c r="N113" i="14"/>
  <c r="K73" i="14"/>
  <c r="J113" i="14"/>
  <c r="J39" i="14"/>
  <c r="N119" i="14" s="1"/>
  <c r="J73" i="14"/>
  <c r="O80" i="12"/>
  <c r="N80" i="12"/>
  <c r="N60" i="12"/>
  <c r="AX66" i="13"/>
  <c r="BB106" i="13"/>
  <c r="AX39" i="13"/>
  <c r="AY79" i="13" s="1"/>
  <c r="AX106" i="13"/>
  <c r="AK66" i="13"/>
  <c r="AL66" i="13"/>
  <c r="AK39" i="13"/>
  <c r="AO119" i="13" s="1"/>
  <c r="Z26" i="14"/>
  <c r="AA66" i="14" s="1"/>
  <c r="Z107" i="14"/>
  <c r="AD107" i="14"/>
  <c r="AA67" i="14"/>
  <c r="Z67" i="14"/>
  <c r="F73" i="14"/>
  <c r="G73" i="14"/>
  <c r="F113" i="14"/>
  <c r="AW106" i="13"/>
  <c r="AS66" i="13"/>
  <c r="AT66" i="13"/>
  <c r="AS39" i="13"/>
  <c r="AS119" i="13" s="1"/>
  <c r="AT67" i="14"/>
  <c r="AW107" i="14"/>
  <c r="AS107" i="14"/>
  <c r="AJ26" i="14"/>
  <c r="AJ39" i="14" s="1"/>
  <c r="AJ107" i="14"/>
  <c r="AN107" i="14"/>
  <c r="AB39" i="13"/>
  <c r="AF106" i="13"/>
  <c r="AB106" i="13"/>
  <c r="AB107" i="14"/>
  <c r="AF107" i="14"/>
  <c r="AB67" i="14"/>
  <c r="AB26" i="14"/>
  <c r="AC66" i="14" s="1"/>
  <c r="Q86" i="12"/>
  <c r="BJ27" i="14"/>
  <c r="BJ67" i="14" s="1"/>
  <c r="BJ107" i="13"/>
  <c r="BK67" i="13"/>
  <c r="BB66" i="14"/>
  <c r="W113" i="14"/>
  <c r="AX67" i="14"/>
  <c r="AX107" i="14"/>
  <c r="AY67" i="14"/>
  <c r="AX26" i="14"/>
  <c r="BB107" i="14"/>
  <c r="AK67" i="14"/>
  <c r="AK26" i="14"/>
  <c r="AK39" i="14" s="1"/>
  <c r="AL67" i="14"/>
  <c r="AK107" i="14"/>
  <c r="AO107" i="14"/>
  <c r="AR106" i="13"/>
  <c r="AR39" i="13"/>
  <c r="AR41" i="13" s="1"/>
  <c r="AD106" i="13"/>
  <c r="Z66" i="13"/>
  <c r="Z106" i="13"/>
  <c r="Z39" i="13"/>
  <c r="U73" i="14"/>
  <c r="U113" i="14"/>
  <c r="Y113" i="14"/>
  <c r="Q66" i="14"/>
  <c r="T106" i="14"/>
  <c r="H113" i="14"/>
  <c r="D73" i="14"/>
  <c r="E73" i="14"/>
  <c r="J80" i="12"/>
  <c r="K80" i="12"/>
  <c r="J60" i="12"/>
  <c r="AY106" i="13"/>
  <c r="AY66" i="13"/>
  <c r="AN106" i="13"/>
  <c r="AJ106" i="13"/>
  <c r="AJ39" i="13"/>
  <c r="AN119" i="13" s="1"/>
  <c r="BL26" i="13"/>
  <c r="BM26" i="13"/>
  <c r="BM106" i="13" s="1"/>
  <c r="BM67" i="13"/>
  <c r="S109" i="14"/>
  <c r="S39" i="14"/>
  <c r="W109" i="14"/>
  <c r="S69" i="14"/>
  <c r="R113" i="14"/>
  <c r="R73" i="14"/>
  <c r="F43" i="9"/>
  <c r="C57" i="9" s="1"/>
  <c r="D57" i="9" s="1"/>
  <c r="E57" i="9" s="1"/>
  <c r="C43" i="9"/>
  <c r="B57" i="9" s="1"/>
  <c r="I29" i="4"/>
  <c r="I28" i="4"/>
  <c r="I31" i="4"/>
  <c r="H28" i="4"/>
  <c r="H29" i="4"/>
  <c r="H30" i="4"/>
  <c r="H31" i="4"/>
  <c r="L28" i="4"/>
  <c r="L29" i="4"/>
  <c r="L30" i="4"/>
  <c r="L31" i="4"/>
  <c r="N28" i="4"/>
  <c r="L50" i="4" s="1"/>
  <c r="N29" i="4"/>
  <c r="N30" i="4"/>
  <c r="N31" i="4"/>
  <c r="AF101" i="14"/>
  <c r="AJ101" i="14"/>
  <c r="AF61" i="14"/>
  <c r="AG61" i="14"/>
  <c r="BD101" i="14"/>
  <c r="AZ61" i="14"/>
  <c r="BA61" i="14"/>
  <c r="AZ101" i="14"/>
  <c r="BI113" i="13"/>
  <c r="BI109" i="13"/>
  <c r="E349" i="26"/>
  <c r="W41" i="26"/>
  <c r="E353" i="26"/>
  <c r="L211" i="26"/>
  <c r="C379" i="26"/>
  <c r="A352" i="26"/>
  <c r="A367" i="26"/>
  <c r="E348" i="26"/>
  <c r="W40" i="26"/>
  <c r="E351" i="26"/>
  <c r="E355" i="26"/>
  <c r="A63" i="26"/>
  <c r="L212" i="26"/>
  <c r="L210" i="26"/>
  <c r="K21" i="26"/>
  <c r="G274" i="26" s="1"/>
  <c r="M3" i="26"/>
  <c r="L190" i="26"/>
  <c r="L188" i="26"/>
  <c r="B240" i="26"/>
  <c r="L189" i="26"/>
  <c r="BL120" i="14"/>
  <c r="BH118" i="14"/>
  <c r="BL118" i="14"/>
  <c r="AV101" i="13"/>
  <c r="AW61" i="13"/>
  <c r="AV61" i="13"/>
  <c r="BI33" i="14"/>
  <c r="BD101" i="13"/>
  <c r="AZ101" i="13"/>
  <c r="AZ61" i="13"/>
  <c r="BA61" i="13"/>
  <c r="AQ109" i="14"/>
  <c r="AQ69" i="14"/>
  <c r="AU109" i="14"/>
  <c r="AV69" i="14"/>
  <c r="AU69" i="14"/>
  <c r="BC61" i="13"/>
  <c r="BC101" i="13"/>
  <c r="BD61" i="13"/>
  <c r="BG101" i="13"/>
  <c r="AZ69" i="14"/>
  <c r="AY109" i="14"/>
  <c r="AY39" i="14"/>
  <c r="M121" i="13"/>
  <c r="U39" i="14"/>
  <c r="U109" i="14"/>
  <c r="V69" i="14"/>
  <c r="U69" i="14"/>
  <c r="Y109" i="14"/>
  <c r="Q41" i="14"/>
  <c r="K41" i="13"/>
  <c r="O121" i="13" s="1"/>
  <c r="K79" i="13"/>
  <c r="K119" i="13"/>
  <c r="N41" i="14"/>
  <c r="P41" i="13"/>
  <c r="Q81" i="13" s="1"/>
  <c r="Q79" i="13"/>
  <c r="T69" i="14"/>
  <c r="T109" i="14"/>
  <c r="T39" i="14"/>
  <c r="X109" i="14"/>
  <c r="C41" i="13"/>
  <c r="D81" i="13" s="1"/>
  <c r="C79" i="13"/>
  <c r="G119" i="13"/>
  <c r="L106" i="14"/>
  <c r="P106" i="14"/>
  <c r="L66" i="14"/>
  <c r="L39" i="14"/>
  <c r="BC39" i="14"/>
  <c r="M79" i="13"/>
  <c r="P119" i="13"/>
  <c r="L41" i="13"/>
  <c r="L79" i="13"/>
  <c r="L119" i="13"/>
  <c r="P137" i="12"/>
  <c r="P134" i="12"/>
  <c r="P141" i="12"/>
  <c r="BJ108" i="14"/>
  <c r="BB109" i="14"/>
  <c r="AA106" i="14"/>
  <c r="AA39" i="14"/>
  <c r="AO41" i="13"/>
  <c r="AH79" i="13"/>
  <c r="AG41" i="13"/>
  <c r="AG121" i="13" s="1"/>
  <c r="AG79" i="13"/>
  <c r="BC106" i="14"/>
  <c r="BF41" i="13"/>
  <c r="BF121" i="13" s="1"/>
  <c r="BF119" i="13"/>
  <c r="AJ109" i="14"/>
  <c r="AN109" i="14"/>
  <c r="AJ69" i="14"/>
  <c r="BD39" i="14"/>
  <c r="BD79" i="14" s="1"/>
  <c r="BC41" i="13"/>
  <c r="BC119" i="13"/>
  <c r="BD79" i="13"/>
  <c r="AT106" i="14"/>
  <c r="AP39" i="14"/>
  <c r="AP106" i="14"/>
  <c r="AO109" i="14"/>
  <c r="AP69" i="14"/>
  <c r="AO69" i="14"/>
  <c r="AS109" i="14"/>
  <c r="AX69" i="14"/>
  <c r="AX109" i="14"/>
  <c r="AY69" i="14"/>
  <c r="BF113" i="14"/>
  <c r="BB73" i="14"/>
  <c r="BB113" i="14"/>
  <c r="BB39" i="14"/>
  <c r="BK106" i="13"/>
  <c r="AL69" i="14"/>
  <c r="AK69" i="14"/>
  <c r="AY41" i="13"/>
  <c r="AN41" i="13"/>
  <c r="AN81" i="13" s="1"/>
  <c r="AF109" i="14"/>
  <c r="AF39" i="14"/>
  <c r="AF69" i="14"/>
  <c r="BE113" i="14"/>
  <c r="BC109" i="14"/>
  <c r="AE109" i="14"/>
  <c r="AE69" i="14"/>
  <c r="AI109" i="14"/>
  <c r="BF79" i="13"/>
  <c r="BE119" i="13"/>
  <c r="BE41" i="13"/>
  <c r="BE79" i="13"/>
  <c r="BF109" i="14"/>
  <c r="P98" i="12"/>
  <c r="P138" i="12"/>
  <c r="P145" i="12"/>
  <c r="P139" i="12"/>
  <c r="P144" i="12"/>
  <c r="P136" i="12"/>
  <c r="P142" i="12"/>
  <c r="P140" i="12"/>
  <c r="P143" i="12"/>
  <c r="P100" i="12"/>
  <c r="P146" i="12"/>
  <c r="P135" i="12"/>
  <c r="BI106" i="13"/>
  <c r="BI39" i="13"/>
  <c r="BI66" i="13"/>
  <c r="AE39" i="14"/>
  <c r="AE106" i="14"/>
  <c r="AE66" i="14"/>
  <c r="AF66" i="14"/>
  <c r="BH107" i="14"/>
  <c r="BH112" i="14"/>
  <c r="BG110" i="14"/>
  <c r="BG29" i="14"/>
  <c r="BG69" i="14" s="1"/>
  <c r="BG109" i="13"/>
  <c r="BG69" i="13"/>
  <c r="BH120" i="14"/>
  <c r="AU106" i="14"/>
  <c r="AI39" i="14"/>
  <c r="AI106" i="14"/>
  <c r="BG116" i="14"/>
  <c r="BK116" i="14"/>
  <c r="BJ113" i="13"/>
  <c r="BJ73" i="13"/>
  <c r="BK26" i="14"/>
  <c r="BK107" i="14"/>
  <c r="BG106" i="13"/>
  <c r="BG66" i="13"/>
  <c r="BG107" i="14"/>
  <c r="BG26" i="14"/>
  <c r="BG66" i="14" s="1"/>
  <c r="BJ69" i="13"/>
  <c r="BJ109" i="13"/>
  <c r="BH29" i="14"/>
  <c r="BH69" i="14" s="1"/>
  <c r="BH110" i="14"/>
  <c r="BG117" i="14"/>
  <c r="BK117" i="14"/>
  <c r="BG115" i="14"/>
  <c r="BG120" i="14"/>
  <c r="BK120" i="14"/>
  <c r="AI41" i="13"/>
  <c r="AM121" i="13" s="1"/>
  <c r="AI119" i="13"/>
  <c r="AI79" i="13"/>
  <c r="BG111" i="14"/>
  <c r="BK111" i="14"/>
  <c r="BG118" i="14"/>
  <c r="BK118" i="14"/>
  <c r="BH116" i="14"/>
  <c r="BH39" i="13"/>
  <c r="BH73" i="13"/>
  <c r="BH113" i="13"/>
  <c r="BI73" i="13"/>
  <c r="BG114" i="14"/>
  <c r="BG33" i="14"/>
  <c r="BG73" i="14" s="1"/>
  <c r="AM106" i="14"/>
  <c r="AM39" i="14"/>
  <c r="AM66" i="14"/>
  <c r="BH106" i="13"/>
  <c r="BH66" i="13"/>
  <c r="BA66" i="14"/>
  <c r="AZ66" i="14"/>
  <c r="AZ39" i="14"/>
  <c r="AQ41" i="13"/>
  <c r="AQ121" i="13" s="1"/>
  <c r="AQ79" i="13"/>
  <c r="BK114" i="14"/>
  <c r="BJ114" i="14"/>
  <c r="AW79" i="13"/>
  <c r="AV119" i="13"/>
  <c r="AV41" i="13"/>
  <c r="AE41" i="13"/>
  <c r="AF79" i="13"/>
  <c r="AE79" i="13"/>
  <c r="BG112" i="14"/>
  <c r="BJ110" i="14"/>
  <c r="BI69" i="13"/>
  <c r="BH109" i="13"/>
  <c r="BH69" i="13"/>
  <c r="BA79" i="13"/>
  <c r="AD66" i="14"/>
  <c r="AC106" i="14"/>
  <c r="AG106" i="14"/>
  <c r="BK108" i="14"/>
  <c r="BG108" i="14"/>
  <c r="BH114" i="14"/>
  <c r="BH33" i="14"/>
  <c r="BG113" i="13"/>
  <c r="BG73" i="13"/>
  <c r="BG39" i="13"/>
  <c r="BH26" i="14"/>
  <c r="BH66" i="14" s="1"/>
  <c r="AC121" i="13"/>
  <c r="O81" i="13"/>
  <c r="S121" i="13"/>
  <c r="E81" i="13"/>
  <c r="AM81" i="13"/>
  <c r="N66" i="14"/>
  <c r="M39" i="14"/>
  <c r="M106" i="14"/>
  <c r="M66" i="14"/>
  <c r="Q106" i="14"/>
  <c r="BQ41" i="14" l="1"/>
  <c r="BH73" i="14"/>
  <c r="BI113" i="14"/>
  <c r="BI73" i="14"/>
  <c r="BJ73" i="14"/>
  <c r="E79" i="14"/>
  <c r="BI66" i="14"/>
  <c r="BI69" i="14"/>
  <c r="BK110" i="14"/>
  <c r="BK70" i="14"/>
  <c r="BM110" i="14"/>
  <c r="BM70" i="14"/>
  <c r="BQ41" i="13"/>
  <c r="N45" i="18"/>
  <c r="BQ110" i="14"/>
  <c r="D42" i="23"/>
  <c r="D83" i="23" s="1"/>
  <c r="N46" i="17"/>
  <c r="O46" i="17"/>
  <c r="E38" i="21" s="1"/>
  <c r="BM75" i="14"/>
  <c r="BQ115" i="14"/>
  <c r="S22" i="18"/>
  <c r="T22" i="18" s="1"/>
  <c r="BC41" i="14"/>
  <c r="BC81" i="14" s="1"/>
  <c r="BC79" i="14"/>
  <c r="BM73" i="14"/>
  <c r="BJ69" i="14"/>
  <c r="M41" i="20"/>
  <c r="Q45" i="20"/>
  <c r="M45" i="20" s="1"/>
  <c r="BM67" i="14"/>
  <c r="BQ107" i="14"/>
  <c r="M42" i="20"/>
  <c r="F38" i="23" s="1"/>
  <c r="F79" i="23" s="1"/>
  <c r="Q46" i="20"/>
  <c r="M46" i="20" s="1"/>
  <c r="T16" i="20"/>
  <c r="BF39" i="14"/>
  <c r="BF66" i="14"/>
  <c r="B379" i="26"/>
  <c r="BE39" i="14"/>
  <c r="BE66" i="14"/>
  <c r="R119" i="14"/>
  <c r="AN79" i="13"/>
  <c r="N46" i="18"/>
  <c r="E42" i="23"/>
  <c r="E83" i="23" s="1"/>
  <c r="O46" i="18"/>
  <c r="F38" i="21" s="1"/>
  <c r="F43" i="21" s="1"/>
  <c r="BQ106" i="13"/>
  <c r="BQ113" i="13"/>
  <c r="O45" i="18"/>
  <c r="F37" i="21" s="1"/>
  <c r="BD69" i="14"/>
  <c r="BE73" i="14"/>
  <c r="BK67" i="14"/>
  <c r="BQ113" i="14"/>
  <c r="BO80" i="13"/>
  <c r="BP34" i="14"/>
  <c r="BQ74" i="13"/>
  <c r="BO117" i="13"/>
  <c r="BO40" i="14"/>
  <c r="BO78" i="13"/>
  <c r="BK109" i="13"/>
  <c r="BO108" i="13"/>
  <c r="BP112" i="13"/>
  <c r="BP32" i="14"/>
  <c r="BP117" i="13"/>
  <c r="BP37" i="14"/>
  <c r="BP120" i="13"/>
  <c r="BP40" i="14"/>
  <c r="BP118" i="13"/>
  <c r="BP38" i="14"/>
  <c r="BP108" i="13"/>
  <c r="BP28" i="14"/>
  <c r="AQ106" i="14"/>
  <c r="AR73" i="14"/>
  <c r="U79" i="13"/>
  <c r="AS73" i="14"/>
  <c r="AG73" i="14"/>
  <c r="BD106" i="14"/>
  <c r="AQ39" i="14"/>
  <c r="AQ119" i="14" s="1"/>
  <c r="AQ66" i="14"/>
  <c r="AG79" i="14"/>
  <c r="BD113" i="14"/>
  <c r="AP79" i="13"/>
  <c r="H121" i="13"/>
  <c r="AA79" i="13"/>
  <c r="S113" i="14"/>
  <c r="BF106" i="14"/>
  <c r="R79" i="13"/>
  <c r="V66" i="14"/>
  <c r="H69" i="14"/>
  <c r="AK113" i="14"/>
  <c r="U119" i="13"/>
  <c r="BO77" i="13"/>
  <c r="O106" i="14"/>
  <c r="BO38" i="14"/>
  <c r="BO78" i="14" s="1"/>
  <c r="BP114" i="14"/>
  <c r="AL106" i="14"/>
  <c r="BP116" i="13"/>
  <c r="BP36" i="14"/>
  <c r="BP111" i="13"/>
  <c r="BP31" i="14"/>
  <c r="AE119" i="13"/>
  <c r="T73" i="14"/>
  <c r="V79" i="13"/>
  <c r="AG113" i="14"/>
  <c r="AZ119" i="13"/>
  <c r="AI79" i="14"/>
  <c r="AB79" i="13"/>
  <c r="S79" i="13"/>
  <c r="AR39" i="14"/>
  <c r="AR41" i="14" s="1"/>
  <c r="AR121" i="14" s="1"/>
  <c r="H73" i="14"/>
  <c r="AV113" i="14"/>
  <c r="U41" i="13"/>
  <c r="U121" i="13" s="1"/>
  <c r="AD79" i="14"/>
  <c r="I79" i="13"/>
  <c r="I119" i="13"/>
  <c r="AH66" i="14"/>
  <c r="E85" i="23"/>
  <c r="E86" i="23"/>
  <c r="E87" i="23"/>
  <c r="E88" i="23"/>
  <c r="BL29" i="14"/>
  <c r="BP74" i="13"/>
  <c r="BP76" i="13"/>
  <c r="BP72" i="13"/>
  <c r="BP71" i="13"/>
  <c r="BO114" i="13"/>
  <c r="BO36" i="14"/>
  <c r="BO76" i="14" s="1"/>
  <c r="BM29" i="14"/>
  <c r="BM69" i="14" s="1"/>
  <c r="BO71" i="13"/>
  <c r="BP68" i="13"/>
  <c r="BO72" i="13"/>
  <c r="BO35" i="13"/>
  <c r="BO33" i="13" s="1"/>
  <c r="BP35" i="13"/>
  <c r="BQ75" i="13" s="1"/>
  <c r="BO27" i="13"/>
  <c r="BO67" i="13" s="1"/>
  <c r="BP27" i="13"/>
  <c r="BO34" i="14"/>
  <c r="BO74" i="14" s="1"/>
  <c r="BO74" i="13"/>
  <c r="BO111" i="13"/>
  <c r="BO112" i="13"/>
  <c r="BP77" i="13"/>
  <c r="BP80" i="13"/>
  <c r="BP78" i="13"/>
  <c r="BP114" i="13"/>
  <c r="BO30" i="13"/>
  <c r="BO29" i="13" s="1"/>
  <c r="BP30" i="13"/>
  <c r="BO76" i="13"/>
  <c r="BO31" i="14"/>
  <c r="BO71" i="14" s="1"/>
  <c r="BO116" i="13"/>
  <c r="BO32" i="14"/>
  <c r="BK33" i="14"/>
  <c r="BK115" i="14"/>
  <c r="BM69" i="13"/>
  <c r="AZ79" i="13"/>
  <c r="BD119" i="13"/>
  <c r="BK39" i="13"/>
  <c r="BK41" i="13" s="1"/>
  <c r="BL69" i="13"/>
  <c r="BM109" i="13"/>
  <c r="BL66" i="13"/>
  <c r="I81" i="13"/>
  <c r="BK113" i="13"/>
  <c r="AY119" i="13"/>
  <c r="AU39" i="14"/>
  <c r="AU41" i="14" s="1"/>
  <c r="AU81" i="14" s="1"/>
  <c r="M119" i="13"/>
  <c r="AU73" i="14"/>
  <c r="J81" i="13"/>
  <c r="AY113" i="14"/>
  <c r="T121" i="13"/>
  <c r="AV79" i="13"/>
  <c r="AU119" i="13"/>
  <c r="AU79" i="13"/>
  <c r="V119" i="14"/>
  <c r="V121" i="14" s="1"/>
  <c r="BL73" i="13"/>
  <c r="J79" i="13"/>
  <c r="AC41" i="14"/>
  <c r="V41" i="14"/>
  <c r="W81" i="14" s="1"/>
  <c r="R41" i="14"/>
  <c r="R81" i="14" s="1"/>
  <c r="P41" i="14"/>
  <c r="P81" i="14" s="1"/>
  <c r="V79" i="14"/>
  <c r="V81" i="14" s="1"/>
  <c r="AG119" i="14"/>
  <c r="BD109" i="14"/>
  <c r="O66" i="14"/>
  <c r="S106" i="14"/>
  <c r="F119" i="13"/>
  <c r="AO79" i="14"/>
  <c r="AR106" i="14"/>
  <c r="AH79" i="14"/>
  <c r="AG41" i="14"/>
  <c r="AH81" i="14" s="1"/>
  <c r="X79" i="13"/>
  <c r="G79" i="13"/>
  <c r="BE106" i="14"/>
  <c r="AO66" i="14"/>
  <c r="AA119" i="13"/>
  <c r="W119" i="13"/>
  <c r="W121" i="13" s="1"/>
  <c r="J119" i="13"/>
  <c r="F41" i="13"/>
  <c r="BL113" i="13"/>
  <c r="BK29" i="14"/>
  <c r="BK69" i="14" s="1"/>
  <c r="BN113" i="13"/>
  <c r="BN73" i="13"/>
  <c r="BM73" i="13"/>
  <c r="BL115" i="14"/>
  <c r="BJ109" i="14"/>
  <c r="BK66" i="13"/>
  <c r="BJ66" i="13"/>
  <c r="BJ39" i="13"/>
  <c r="BJ79" i="13" s="1"/>
  <c r="F12" i="9"/>
  <c r="C23" i="9"/>
  <c r="N24" i="19"/>
  <c r="G20" i="23"/>
  <c r="G61" i="23" s="1"/>
  <c r="B61" i="23" s="1"/>
  <c r="O24" i="19"/>
  <c r="G16" i="21" s="1"/>
  <c r="S15" i="19"/>
  <c r="T15" i="19" s="1"/>
  <c r="N15" i="19"/>
  <c r="G11" i="23"/>
  <c r="G52" i="23" s="1"/>
  <c r="B52" i="23" s="1"/>
  <c r="O15" i="19"/>
  <c r="G7" i="21" s="1"/>
  <c r="S16" i="19"/>
  <c r="T16" i="19" s="1"/>
  <c r="G15" i="23"/>
  <c r="G56" i="23" s="1"/>
  <c r="B56" i="23" s="1"/>
  <c r="N19" i="19"/>
  <c r="O19" i="19"/>
  <c r="G11" i="21" s="1"/>
  <c r="BN114" i="14"/>
  <c r="O41" i="20"/>
  <c r="H33" i="21" s="1"/>
  <c r="M39" i="20"/>
  <c r="F35" i="23" s="1"/>
  <c r="F76" i="23" s="1"/>
  <c r="Q43" i="20"/>
  <c r="M43" i="20" s="1"/>
  <c r="BA69" i="14"/>
  <c r="BE109" i="14"/>
  <c r="BN27" i="14"/>
  <c r="BN67" i="14" s="1"/>
  <c r="BN26" i="13"/>
  <c r="BN66" i="13" s="1"/>
  <c r="Q30" i="19"/>
  <c r="Q42" i="19" s="1"/>
  <c r="G26" i="23"/>
  <c r="G67" i="23" s="1"/>
  <c r="B67" i="23" s="1"/>
  <c r="N30" i="19"/>
  <c r="O34" i="19"/>
  <c r="G26" i="21" s="1"/>
  <c r="O30" i="19"/>
  <c r="G22" i="21" s="1"/>
  <c r="N31" i="19"/>
  <c r="G10" i="23"/>
  <c r="G51" i="23" s="1"/>
  <c r="B51" i="23" s="1"/>
  <c r="O14" i="19"/>
  <c r="G6" i="21" s="1"/>
  <c r="N14" i="19"/>
  <c r="G18" i="23"/>
  <c r="G59" i="23" s="1"/>
  <c r="B59" i="23" s="1"/>
  <c r="O22" i="19"/>
  <c r="G14" i="21" s="1"/>
  <c r="N22" i="19"/>
  <c r="G16" i="23"/>
  <c r="G57" i="23" s="1"/>
  <c r="B57" i="23" s="1"/>
  <c r="N20" i="19"/>
  <c r="O20" i="19"/>
  <c r="G12" i="21" s="1"/>
  <c r="N18" i="19"/>
  <c r="G14" i="23"/>
  <c r="G55" i="23" s="1"/>
  <c r="B55" i="23" s="1"/>
  <c r="O18" i="19"/>
  <c r="G10" i="21" s="1"/>
  <c r="Q26" i="19"/>
  <c r="O26" i="19"/>
  <c r="G18" i="21" s="1"/>
  <c r="N26" i="19"/>
  <c r="G22" i="23"/>
  <c r="G63" i="23" s="1"/>
  <c r="B63" i="23" s="1"/>
  <c r="AH119" i="14"/>
  <c r="AO41" i="14"/>
  <c r="AO81" i="14" s="1"/>
  <c r="AP79" i="14"/>
  <c r="AK119" i="13"/>
  <c r="F42" i="21"/>
  <c r="BB69" i="14"/>
  <c r="T15" i="20"/>
  <c r="BL110" i="14"/>
  <c r="T17" i="20"/>
  <c r="BN107" i="13"/>
  <c r="BO107" i="13"/>
  <c r="G12" i="23"/>
  <c r="G53" i="23" s="1"/>
  <c r="B53" i="23" s="1"/>
  <c r="O16" i="19"/>
  <c r="G8" i="21" s="1"/>
  <c r="N16" i="19"/>
  <c r="O21" i="19"/>
  <c r="G13" i="21" s="1"/>
  <c r="N21" i="19"/>
  <c r="G17" i="23"/>
  <c r="G58" i="23" s="1"/>
  <c r="B58" i="23" s="1"/>
  <c r="N8" i="19"/>
  <c r="G4" i="23"/>
  <c r="G45" i="23" s="1"/>
  <c r="B45" i="23" s="1"/>
  <c r="BN30" i="14"/>
  <c r="BN70" i="14" s="1"/>
  <c r="BN29" i="13"/>
  <c r="BN110" i="13"/>
  <c r="BN70" i="13"/>
  <c r="BL33" i="14"/>
  <c r="B91" i="7"/>
  <c r="G80" i="7"/>
  <c r="AI73" i="14"/>
  <c r="AM113" i="14"/>
  <c r="AI113" i="14"/>
  <c r="AJ73" i="14"/>
  <c r="A180" i="26"/>
  <c r="A201" i="26"/>
  <c r="A223" i="26" s="1"/>
  <c r="A246" i="26" s="1"/>
  <c r="A265" i="26" s="1"/>
  <c r="A284" i="26" s="1"/>
  <c r="BM113" i="14"/>
  <c r="S13" i="19"/>
  <c r="G3" i="23"/>
  <c r="G44" i="23" s="1"/>
  <c r="B44" i="23" s="1"/>
  <c r="N10" i="19"/>
  <c r="G6" i="23"/>
  <c r="G47" i="23" s="1"/>
  <c r="B47" i="23" s="1"/>
  <c r="O23" i="19"/>
  <c r="G15" i="21" s="1"/>
  <c r="N23" i="19"/>
  <c r="S17" i="19"/>
  <c r="G19" i="23"/>
  <c r="G60" i="23" s="1"/>
  <c r="B60" i="23" s="1"/>
  <c r="O25" i="19"/>
  <c r="G17" i="21" s="1"/>
  <c r="N25" i="19"/>
  <c r="G21" i="23"/>
  <c r="G62" i="23" s="1"/>
  <c r="B62" i="23" s="1"/>
  <c r="Q28" i="19"/>
  <c r="Q40" i="19" s="1"/>
  <c r="Q44" i="19" s="1"/>
  <c r="M44" i="19" s="1"/>
  <c r="G40" i="23" s="1"/>
  <c r="G81" i="23" s="1"/>
  <c r="N28" i="19"/>
  <c r="G24" i="23"/>
  <c r="G65" i="23" s="1"/>
  <c r="B65" i="23" s="1"/>
  <c r="O28" i="19"/>
  <c r="G20" i="21" s="1"/>
  <c r="O32" i="19"/>
  <c r="G24" i="21" s="1"/>
  <c r="G5" i="23"/>
  <c r="G46" i="23" s="1"/>
  <c r="B46" i="23" s="1"/>
  <c r="N9" i="19"/>
  <c r="BO117" i="14"/>
  <c r="A12" i="26"/>
  <c r="A29" i="26"/>
  <c r="L45" i="26"/>
  <c r="A46" i="26"/>
  <c r="T18" i="20"/>
  <c r="T19" i="20"/>
  <c r="BO108" i="14"/>
  <c r="K119" i="14"/>
  <c r="BA39" i="14"/>
  <c r="BE119" i="14" s="1"/>
  <c r="BN67" i="13"/>
  <c r="M40" i="20"/>
  <c r="F36" i="23" s="1"/>
  <c r="F77" i="23" s="1"/>
  <c r="G13" i="23"/>
  <c r="G54" i="23" s="1"/>
  <c r="B54" i="23" s="1"/>
  <c r="N17" i="19"/>
  <c r="O17" i="19"/>
  <c r="G9" i="21" s="1"/>
  <c r="Q27" i="19"/>
  <c r="Q39" i="19" s="1"/>
  <c r="Q43" i="19" s="1"/>
  <c r="M43" i="19" s="1"/>
  <c r="S18" i="19"/>
  <c r="G23" i="23"/>
  <c r="G64" i="23" s="1"/>
  <c r="B64" i="23" s="1"/>
  <c r="O27" i="19"/>
  <c r="G19" i="21" s="1"/>
  <c r="N27" i="19"/>
  <c r="O31" i="19"/>
  <c r="G23" i="21" s="1"/>
  <c r="S14" i="19"/>
  <c r="T14" i="19" s="1"/>
  <c r="N11" i="19"/>
  <c r="G7" i="23"/>
  <c r="G48" i="23" s="1"/>
  <c r="B48" i="23" s="1"/>
  <c r="O11" i="19"/>
  <c r="G3" i="21" s="1"/>
  <c r="O12" i="19"/>
  <c r="G4" i="21" s="1"/>
  <c r="G8" i="23"/>
  <c r="G49" i="23" s="1"/>
  <c r="B49" i="23" s="1"/>
  <c r="N12" i="19"/>
  <c r="Q29" i="19"/>
  <c r="Q41" i="19" s="1"/>
  <c r="Q45" i="19" s="1"/>
  <c r="M45" i="19" s="1"/>
  <c r="O29" i="19"/>
  <c r="G21" i="21" s="1"/>
  <c r="N29" i="19"/>
  <c r="G25" i="23"/>
  <c r="G66" i="23" s="1"/>
  <c r="B66" i="23" s="1"/>
  <c r="O33" i="19"/>
  <c r="G25" i="21" s="1"/>
  <c r="O13" i="19"/>
  <c r="G5" i="21" s="1"/>
  <c r="N13" i="19"/>
  <c r="G9" i="23"/>
  <c r="G50" i="23" s="1"/>
  <c r="B50" i="23" s="1"/>
  <c r="BO116" i="14"/>
  <c r="H3" i="7"/>
  <c r="G3" i="7"/>
  <c r="C12" i="9"/>
  <c r="B23" i="9"/>
  <c r="BN35" i="14"/>
  <c r="BN75" i="14" s="1"/>
  <c r="BN75" i="13"/>
  <c r="BN115" i="13"/>
  <c r="BM107" i="14"/>
  <c r="T16" i="17"/>
  <c r="BI106" i="14"/>
  <c r="BL107" i="14"/>
  <c r="AS66" i="14"/>
  <c r="O119" i="14"/>
  <c r="BI109" i="14"/>
  <c r="AS39" i="14"/>
  <c r="AS119" i="14" s="1"/>
  <c r="O79" i="14"/>
  <c r="AT66" i="14"/>
  <c r="S79" i="14"/>
  <c r="AR119" i="14"/>
  <c r="AP121" i="13"/>
  <c r="C79" i="14"/>
  <c r="H119" i="14"/>
  <c r="F79" i="14"/>
  <c r="W79" i="14"/>
  <c r="B41" i="14"/>
  <c r="AV41" i="14"/>
  <c r="AB66" i="14"/>
  <c r="D41" i="14"/>
  <c r="D81" i="14" s="1"/>
  <c r="X79" i="14"/>
  <c r="X41" i="14"/>
  <c r="X81" i="14" s="1"/>
  <c r="G79" i="14"/>
  <c r="AO119" i="14"/>
  <c r="AK119" i="14"/>
  <c r="Y41" i="14"/>
  <c r="Y79" i="14"/>
  <c r="AT121" i="13"/>
  <c r="AU81" i="13"/>
  <c r="I41" i="14"/>
  <c r="I121" i="14" s="1"/>
  <c r="I119" i="14"/>
  <c r="G121" i="14"/>
  <c r="AC119" i="14"/>
  <c r="AL119" i="14"/>
  <c r="J119" i="14"/>
  <c r="G119" i="14"/>
  <c r="F41" i="14"/>
  <c r="F81" i="14" s="1"/>
  <c r="D79" i="14"/>
  <c r="AJ79" i="13"/>
  <c r="X81" i="13"/>
  <c r="AW106" i="14"/>
  <c r="K79" i="14"/>
  <c r="F119" i="14"/>
  <c r="P79" i="14"/>
  <c r="BL106" i="13"/>
  <c r="AL121" i="13"/>
  <c r="BM39" i="13"/>
  <c r="BM119" i="13" s="1"/>
  <c r="P81" i="13"/>
  <c r="AR79" i="13"/>
  <c r="AR119" i="13"/>
  <c r="BJ113" i="14"/>
  <c r="H41" i="14"/>
  <c r="H79" i="14"/>
  <c r="I79" i="14"/>
  <c r="BI39" i="14"/>
  <c r="AJ66" i="14"/>
  <c r="BL26" i="14"/>
  <c r="BL66" i="14" s="1"/>
  <c r="AJ41" i="13"/>
  <c r="AJ121" i="13" s="1"/>
  <c r="AJ119" i="13"/>
  <c r="AL66" i="14"/>
  <c r="AO106" i="14"/>
  <c r="AK106" i="14"/>
  <c r="BJ26" i="14"/>
  <c r="BJ66" i="14" s="1"/>
  <c r="BJ107" i="14"/>
  <c r="AK66" i="14"/>
  <c r="AJ106" i="14"/>
  <c r="AN106" i="14"/>
  <c r="AS79" i="13"/>
  <c r="AT79" i="13"/>
  <c r="AW119" i="13"/>
  <c r="AS41" i="13"/>
  <c r="AS121" i="13" s="1"/>
  <c r="AK41" i="13"/>
  <c r="AK121" i="13" s="1"/>
  <c r="AL79" i="13"/>
  <c r="AK79" i="13"/>
  <c r="AX41" i="13"/>
  <c r="AY81" i="13" s="1"/>
  <c r="AX79" i="13"/>
  <c r="AX119" i="13"/>
  <c r="BB119" i="13"/>
  <c r="BC119" i="14"/>
  <c r="BM26" i="14"/>
  <c r="BM66" i="13"/>
  <c r="BL39" i="13"/>
  <c r="Z119" i="13"/>
  <c r="Z41" i="13"/>
  <c r="AA81" i="13" s="1"/>
  <c r="AD119" i="13"/>
  <c r="Z79" i="13"/>
  <c r="AX106" i="14"/>
  <c r="AX66" i="14"/>
  <c r="AY66" i="14"/>
  <c r="BB106" i="14"/>
  <c r="AX39" i="14"/>
  <c r="AB106" i="14"/>
  <c r="AB39" i="14"/>
  <c r="AB79" i="14" s="1"/>
  <c r="AF106" i="14"/>
  <c r="AB41" i="13"/>
  <c r="AB81" i="13" s="1"/>
  <c r="AF119" i="13"/>
  <c r="AB119" i="13"/>
  <c r="AC79" i="13"/>
  <c r="Z106" i="14"/>
  <c r="Z66" i="14"/>
  <c r="AD106" i="14"/>
  <c r="Z39" i="14"/>
  <c r="AA79" i="14" s="1"/>
  <c r="J41" i="14"/>
  <c r="J79" i="14"/>
  <c r="R81" i="13"/>
  <c r="R121" i="13"/>
  <c r="S41" i="14"/>
  <c r="S121" i="14" s="1"/>
  <c r="S119" i="14"/>
  <c r="W119" i="14"/>
  <c r="W121" i="14" s="1"/>
  <c r="F44" i="9"/>
  <c r="C53" i="9" s="1"/>
  <c r="C44" i="9"/>
  <c r="B58" i="9" s="1"/>
  <c r="A353" i="26"/>
  <c r="A368" i="26"/>
  <c r="M21" i="26"/>
  <c r="H274" i="26" s="1"/>
  <c r="O3" i="26"/>
  <c r="AY41" i="14"/>
  <c r="AU79" i="14"/>
  <c r="U119" i="14"/>
  <c r="U41" i="14"/>
  <c r="U79" i="14"/>
  <c r="Y119" i="14"/>
  <c r="Y121" i="14" s="1"/>
  <c r="C81" i="13"/>
  <c r="G121" i="13"/>
  <c r="O121" i="14"/>
  <c r="K121" i="14"/>
  <c r="T41" i="14"/>
  <c r="T79" i="14"/>
  <c r="T119" i="14"/>
  <c r="X119" i="14"/>
  <c r="X121" i="14" s="1"/>
  <c r="O81" i="14"/>
  <c r="K121" i="13"/>
  <c r="K81" i="13"/>
  <c r="L81" i="13"/>
  <c r="L121" i="13"/>
  <c r="P121" i="13"/>
  <c r="M81" i="13"/>
  <c r="P119" i="14"/>
  <c r="L119" i="14"/>
  <c r="L79" i="14"/>
  <c r="L41" i="14"/>
  <c r="AH81" i="13"/>
  <c r="AG81" i="13"/>
  <c r="AP81" i="13"/>
  <c r="AA41" i="14"/>
  <c r="AA119" i="14"/>
  <c r="BF41" i="14"/>
  <c r="BF119" i="14"/>
  <c r="BE81" i="13"/>
  <c r="BE121" i="13"/>
  <c r="BF81" i="13"/>
  <c r="BB41" i="14"/>
  <c r="AA121" i="13"/>
  <c r="BD41" i="14"/>
  <c r="AK79" i="14"/>
  <c r="AJ41" i="14"/>
  <c r="AN119" i="14"/>
  <c r="AJ119" i="14"/>
  <c r="AF41" i="14"/>
  <c r="AO81" i="13"/>
  <c r="AR121" i="13"/>
  <c r="AY121" i="13"/>
  <c r="AK41" i="14"/>
  <c r="AL79" i="14"/>
  <c r="AP41" i="14"/>
  <c r="AT119" i="14"/>
  <c r="AP119" i="14"/>
  <c r="BC121" i="13"/>
  <c r="BD81" i="13"/>
  <c r="BC81" i="13"/>
  <c r="BH39" i="14"/>
  <c r="BH113" i="14"/>
  <c r="BA81" i="13"/>
  <c r="AZ121" i="13"/>
  <c r="AZ81" i="13"/>
  <c r="BD121" i="13"/>
  <c r="AF81" i="13"/>
  <c r="AE121" i="13"/>
  <c r="AE81" i="13"/>
  <c r="AQ81" i="13"/>
  <c r="AR81" i="13"/>
  <c r="AU121" i="13"/>
  <c r="AZ119" i="14"/>
  <c r="AZ79" i="14"/>
  <c r="BD119" i="14"/>
  <c r="AZ41" i="14"/>
  <c r="AI121" i="13"/>
  <c r="AI81" i="13"/>
  <c r="AI119" i="14"/>
  <c r="AI41" i="14"/>
  <c r="AI81" i="14" s="1"/>
  <c r="AJ79" i="14"/>
  <c r="BH106" i="14"/>
  <c r="BG79" i="13"/>
  <c r="BG41" i="13"/>
  <c r="BG119" i="13"/>
  <c r="AV81" i="13"/>
  <c r="AW81" i="13"/>
  <c r="AV121" i="13"/>
  <c r="AM119" i="14"/>
  <c r="AM41" i="14"/>
  <c r="AN79" i="14"/>
  <c r="AM79" i="14"/>
  <c r="BG113" i="14"/>
  <c r="BG39" i="14"/>
  <c r="BG79" i="14" s="1"/>
  <c r="BH41" i="13"/>
  <c r="BH79" i="13"/>
  <c r="BH119" i="13"/>
  <c r="BH109" i="14"/>
  <c r="BG106" i="14"/>
  <c r="AQ41" i="14"/>
  <c r="AU119" i="14"/>
  <c r="BG109" i="14"/>
  <c r="AF79" i="14"/>
  <c r="AE79" i="14"/>
  <c r="AE41" i="14"/>
  <c r="AE119" i="14"/>
  <c r="BI119" i="13"/>
  <c r="BI41" i="13"/>
  <c r="BI79" i="13"/>
  <c r="BK106" i="14"/>
  <c r="M119" i="14"/>
  <c r="M41" i="14"/>
  <c r="N79" i="14"/>
  <c r="M79" i="14"/>
  <c r="Q119" i="14"/>
  <c r="AH121" i="14"/>
  <c r="AL121" i="14"/>
  <c r="BI119" i="14" l="1"/>
  <c r="BI79" i="14"/>
  <c r="G41" i="23"/>
  <c r="G82" i="23" s="1"/>
  <c r="N45" i="19"/>
  <c r="N44" i="20"/>
  <c r="S22" i="20"/>
  <c r="T22" i="20" s="1"/>
  <c r="F39" i="23"/>
  <c r="F80" i="23" s="1"/>
  <c r="D23" i="9"/>
  <c r="E23" i="9" s="1"/>
  <c r="BK113" i="14"/>
  <c r="BK73" i="14"/>
  <c r="BP71" i="14"/>
  <c r="BQ71" i="14"/>
  <c r="BP76" i="14"/>
  <c r="BQ76" i="14"/>
  <c r="BO120" i="14"/>
  <c r="BO80" i="14"/>
  <c r="BQ109" i="14"/>
  <c r="BE41" i="14"/>
  <c r="BE79" i="14"/>
  <c r="O45" i="20"/>
  <c r="H37" i="21" s="1"/>
  <c r="F37" i="23"/>
  <c r="F78" i="23" s="1"/>
  <c r="AR79" i="14"/>
  <c r="AQ79" i="14"/>
  <c r="BH79" i="14"/>
  <c r="BD42" i="14"/>
  <c r="BD81" i="14"/>
  <c r="R121" i="14"/>
  <c r="BC121" i="14"/>
  <c r="BM66" i="14"/>
  <c r="BQ106" i="14"/>
  <c r="AV79" i="14"/>
  <c r="V81" i="13"/>
  <c r="O42" i="20"/>
  <c r="H34" i="21" s="1"/>
  <c r="N44" i="19"/>
  <c r="G39" i="23"/>
  <c r="G80" i="23" s="1"/>
  <c r="F41" i="21"/>
  <c r="T17" i="19"/>
  <c r="BL73" i="14"/>
  <c r="BO115" i="13"/>
  <c r="M42" i="19"/>
  <c r="G38" i="23" s="1"/>
  <c r="G79" i="23" s="1"/>
  <c r="Q46" i="19"/>
  <c r="M46" i="19" s="1"/>
  <c r="N42" i="20"/>
  <c r="U81" i="13"/>
  <c r="BO112" i="14"/>
  <c r="BO72" i="14"/>
  <c r="BL69" i="14"/>
  <c r="F40" i="21"/>
  <c r="BP68" i="14"/>
  <c r="BQ68" i="14"/>
  <c r="BP78" i="14"/>
  <c r="BQ78" i="14"/>
  <c r="BP80" i="14"/>
  <c r="BQ80" i="14"/>
  <c r="BP77" i="14"/>
  <c r="BQ77" i="14"/>
  <c r="BP72" i="14"/>
  <c r="BQ72" i="14"/>
  <c r="BP74" i="14"/>
  <c r="BQ74" i="14"/>
  <c r="BF79" i="14"/>
  <c r="F42" i="23"/>
  <c r="F83" i="23" s="1"/>
  <c r="O46" i="20"/>
  <c r="H38" i="21" s="1"/>
  <c r="N46" i="20"/>
  <c r="F41" i="23"/>
  <c r="F82" i="23" s="1"/>
  <c r="N45" i="20"/>
  <c r="BQ119" i="13"/>
  <c r="BK66" i="14"/>
  <c r="N41" i="20"/>
  <c r="O44" i="20"/>
  <c r="H36" i="21" s="1"/>
  <c r="BP120" i="14"/>
  <c r="BP116" i="14"/>
  <c r="BP118" i="14"/>
  <c r="BP117" i="14"/>
  <c r="BP111" i="14"/>
  <c r="BP112" i="14"/>
  <c r="BP108" i="14"/>
  <c r="BP30" i="14"/>
  <c r="BP110" i="14" s="1"/>
  <c r="BQ70" i="13"/>
  <c r="BP27" i="14"/>
  <c r="BQ67" i="13"/>
  <c r="BO118" i="14"/>
  <c r="AY119" i="14"/>
  <c r="AV119" i="14"/>
  <c r="BP115" i="13"/>
  <c r="BP35" i="14"/>
  <c r="AK121" i="14"/>
  <c r="AV121" i="14"/>
  <c r="AT79" i="14"/>
  <c r="BL113" i="14"/>
  <c r="BL109" i="14"/>
  <c r="BO111" i="14"/>
  <c r="BO27" i="14"/>
  <c r="BM109" i="14"/>
  <c r="BO30" i="14"/>
  <c r="BO70" i="14" s="1"/>
  <c r="BO110" i="13"/>
  <c r="BO26" i="13"/>
  <c r="BO66" i="13" s="1"/>
  <c r="BP33" i="13"/>
  <c r="BO70" i="13"/>
  <c r="BP26" i="13"/>
  <c r="BP107" i="13"/>
  <c r="BO35" i="14"/>
  <c r="BO75" i="14" s="1"/>
  <c r="BO75" i="13"/>
  <c r="BO114" i="14"/>
  <c r="BP67" i="13"/>
  <c r="BP29" i="13"/>
  <c r="BP110" i="13"/>
  <c r="BP75" i="13"/>
  <c r="BP70" i="13"/>
  <c r="BK119" i="13"/>
  <c r="BO73" i="13"/>
  <c r="BO113" i="13"/>
  <c r="BL79" i="13"/>
  <c r="AP81" i="14"/>
  <c r="AG121" i="14"/>
  <c r="AD81" i="14"/>
  <c r="Q81" i="14"/>
  <c r="BA79" i="14"/>
  <c r="BB79" i="14"/>
  <c r="J121" i="13"/>
  <c r="G81" i="13"/>
  <c r="F121" i="13"/>
  <c r="F81" i="13"/>
  <c r="F121" i="14"/>
  <c r="BK109" i="14"/>
  <c r="BK39" i="14"/>
  <c r="BN106" i="13"/>
  <c r="BN39" i="13"/>
  <c r="BN79" i="13" s="1"/>
  <c r="BK79" i="13"/>
  <c r="BJ119" i="13"/>
  <c r="BJ41" i="13"/>
  <c r="BJ81" i="13" s="1"/>
  <c r="BM106" i="14"/>
  <c r="BO29" i="14"/>
  <c r="BO69" i="14" s="1"/>
  <c r="N39" i="20"/>
  <c r="O39" i="20"/>
  <c r="H31" i="21" s="1"/>
  <c r="S21" i="20"/>
  <c r="T21" i="20" s="1"/>
  <c r="F13" i="9"/>
  <c r="C24" i="9"/>
  <c r="AS41" i="14"/>
  <c r="AS121" i="14" s="1"/>
  <c r="C81" i="14"/>
  <c r="BN115" i="14"/>
  <c r="BA119" i="14"/>
  <c r="BA41" i="14"/>
  <c r="BA81" i="14" s="1"/>
  <c r="L46" i="26"/>
  <c r="A64" i="26"/>
  <c r="A47" i="26"/>
  <c r="A181" i="26"/>
  <c r="A202" i="26"/>
  <c r="A224" i="26" s="1"/>
  <c r="A247" i="26" s="1"/>
  <c r="A266" i="26" s="1"/>
  <c r="A285" i="26" s="1"/>
  <c r="BN110" i="14"/>
  <c r="BN29" i="14"/>
  <c r="BN69" i="14" s="1"/>
  <c r="O42" i="19"/>
  <c r="G34" i="21" s="1"/>
  <c r="N43" i="20"/>
  <c r="O43" i="20"/>
  <c r="H35" i="21" s="1"/>
  <c r="BN33" i="14"/>
  <c r="BN73" i="14" s="1"/>
  <c r="N43" i="19"/>
  <c r="O40" i="20"/>
  <c r="H32" i="21" s="1"/>
  <c r="N40" i="20"/>
  <c r="A13" i="26"/>
  <c r="A30" i="26"/>
  <c r="BN109" i="13"/>
  <c r="BN69" i="13"/>
  <c r="C13" i="9"/>
  <c r="B24" i="9"/>
  <c r="T18" i="19"/>
  <c r="T19" i="19"/>
  <c r="BO69" i="13"/>
  <c r="BO109" i="13"/>
  <c r="B115" i="7"/>
  <c r="G115" i="7" s="1"/>
  <c r="G91" i="7"/>
  <c r="BN26" i="14"/>
  <c r="BN66" i="14" s="1"/>
  <c r="BN107" i="14"/>
  <c r="AW119" i="14"/>
  <c r="AS79" i="14"/>
  <c r="BL106" i="14"/>
  <c r="AW81" i="14"/>
  <c r="BI41" i="14"/>
  <c r="Y81" i="14"/>
  <c r="E81" i="14"/>
  <c r="AZ121" i="14"/>
  <c r="AO121" i="13"/>
  <c r="G81" i="14"/>
  <c r="AC121" i="14"/>
  <c r="AF119" i="14"/>
  <c r="J81" i="14"/>
  <c r="H81" i="14"/>
  <c r="I81" i="14"/>
  <c r="BM41" i="13"/>
  <c r="BQ121" i="13" s="1"/>
  <c r="AN121" i="13"/>
  <c r="H121" i="14"/>
  <c r="AV81" i="14"/>
  <c r="AJ81" i="13"/>
  <c r="S81" i="14"/>
  <c r="Z79" i="14"/>
  <c r="Z41" i="14"/>
  <c r="AA81" i="14" s="1"/>
  <c r="AD119" i="14"/>
  <c r="Z119" i="14"/>
  <c r="Z121" i="13"/>
  <c r="AD121" i="13"/>
  <c r="Z81" i="13"/>
  <c r="BM79" i="13"/>
  <c r="BL41" i="13"/>
  <c r="AX121" i="13"/>
  <c r="AX81" i="13"/>
  <c r="BB121" i="13"/>
  <c r="AT81" i="13"/>
  <c r="AW121" i="13"/>
  <c r="AS81" i="13"/>
  <c r="N121" i="14"/>
  <c r="J121" i="14"/>
  <c r="K81" i="14"/>
  <c r="BL119" i="13"/>
  <c r="AF121" i="13"/>
  <c r="AB121" i="13"/>
  <c r="AC81" i="13"/>
  <c r="AB41" i="14"/>
  <c r="AF121" i="14" s="1"/>
  <c r="AB119" i="14"/>
  <c r="AC79" i="14"/>
  <c r="AX41" i="14"/>
  <c r="BB121" i="14" s="1"/>
  <c r="AY79" i="14"/>
  <c r="BB119" i="14"/>
  <c r="AX119" i="14"/>
  <c r="AX79" i="14"/>
  <c r="BM39" i="14"/>
  <c r="AL81" i="13"/>
  <c r="AK81" i="13"/>
  <c r="BJ106" i="14"/>
  <c r="BJ39" i="14"/>
  <c r="BJ79" i="14" s="1"/>
  <c r="BL39" i="14"/>
  <c r="BL79" i="14" s="1"/>
  <c r="D55" i="9"/>
  <c r="E55" i="9" s="1"/>
  <c r="F45" i="9"/>
  <c r="C56" i="9" s="1"/>
  <c r="C45" i="9"/>
  <c r="B59" i="9" s="1"/>
  <c r="D52" i="9"/>
  <c r="E52" i="9" s="1"/>
  <c r="A354" i="26"/>
  <c r="A369" i="26"/>
  <c r="O21" i="26"/>
  <c r="I274" i="26" s="1"/>
  <c r="Q3" i="26"/>
  <c r="AY121" i="14"/>
  <c r="T121" i="14"/>
  <c r="T81" i="14"/>
  <c r="U81" i="14"/>
  <c r="U121" i="14"/>
  <c r="P121" i="14"/>
  <c r="L81" i="14"/>
  <c r="L121" i="14"/>
  <c r="AO121" i="14"/>
  <c r="AA121" i="14"/>
  <c r="AL81" i="14"/>
  <c r="AK81" i="14"/>
  <c r="AJ121" i="14"/>
  <c r="AN121" i="14"/>
  <c r="BF42" i="14"/>
  <c r="BF121" i="14"/>
  <c r="AG81" i="14"/>
  <c r="AT121" i="14"/>
  <c r="AP121" i="14"/>
  <c r="AQ121" i="14"/>
  <c r="AU121" i="14"/>
  <c r="AQ81" i="14"/>
  <c r="AR81" i="14"/>
  <c r="AI121" i="14"/>
  <c r="AJ81" i="14"/>
  <c r="BI81" i="13"/>
  <c r="BI121" i="13"/>
  <c r="BH81" i="13"/>
  <c r="BH121" i="13"/>
  <c r="BG41" i="14"/>
  <c r="BG81" i="14" s="1"/>
  <c r="BG119" i="14"/>
  <c r="AN81" i="14"/>
  <c r="AM121" i="14"/>
  <c r="AM81" i="14"/>
  <c r="BG121" i="13"/>
  <c r="BG81" i="13"/>
  <c r="BD121" i="14"/>
  <c r="AZ81" i="14"/>
  <c r="BH119" i="14"/>
  <c r="BH41" i="14"/>
  <c r="BH81" i="14" s="1"/>
  <c r="BK121" i="13"/>
  <c r="AE81" i="14"/>
  <c r="AF81" i="14"/>
  <c r="AE121" i="14"/>
  <c r="M121" i="14"/>
  <c r="M81" i="14"/>
  <c r="N81" i="14"/>
  <c r="Q121" i="14"/>
  <c r="BE81" i="14" l="1"/>
  <c r="BE42" i="14"/>
  <c r="BF81" i="14"/>
  <c r="BI121" i="14"/>
  <c r="BI81" i="14"/>
  <c r="BK41" i="14"/>
  <c r="BK79" i="14"/>
  <c r="BP75" i="14"/>
  <c r="BQ75" i="14"/>
  <c r="BM79" i="14"/>
  <c r="BQ119" i="14"/>
  <c r="BO26" i="14"/>
  <c r="BO66" i="14" s="1"/>
  <c r="BO67" i="14"/>
  <c r="BP67" i="14"/>
  <c r="BQ67" i="14"/>
  <c r="BP70" i="14"/>
  <c r="BQ70" i="14"/>
  <c r="G42" i="23"/>
  <c r="G83" i="23" s="1"/>
  <c r="B83" i="23" s="1"/>
  <c r="O46" i="19"/>
  <c r="G38" i="21" s="1"/>
  <c r="N46" i="19"/>
  <c r="S22" i="19"/>
  <c r="BP29" i="14"/>
  <c r="BP113" i="13"/>
  <c r="BQ73" i="13"/>
  <c r="BP109" i="13"/>
  <c r="BQ69" i="13"/>
  <c r="BP106" i="13"/>
  <c r="BQ66" i="13"/>
  <c r="BP26" i="14"/>
  <c r="BP107" i="14"/>
  <c r="BO110" i="14"/>
  <c r="BP33" i="14"/>
  <c r="BP115" i="14"/>
  <c r="BO33" i="14"/>
  <c r="BO73" i="14" s="1"/>
  <c r="BO107" i="14"/>
  <c r="BO106" i="13"/>
  <c r="BP73" i="13"/>
  <c r="BO115" i="14"/>
  <c r="BP69" i="13"/>
  <c r="BO39" i="13"/>
  <c r="BO119" i="13" s="1"/>
  <c r="BP39" i="13"/>
  <c r="BQ79" i="13" s="1"/>
  <c r="BP66" i="13"/>
  <c r="BM81" i="13"/>
  <c r="BK119" i="14"/>
  <c r="AW121" i="14"/>
  <c r="AS81" i="14"/>
  <c r="BB81" i="14"/>
  <c r="BN41" i="13"/>
  <c r="BN121" i="13" s="1"/>
  <c r="BN119" i="13"/>
  <c r="BJ121" i="13"/>
  <c r="BK81" i="13"/>
  <c r="BN106" i="14"/>
  <c r="BN113" i="14"/>
  <c r="BN39" i="14"/>
  <c r="BN79" i="14" s="1"/>
  <c r="BO109" i="14"/>
  <c r="D24" i="9"/>
  <c r="E24" i="9" s="1"/>
  <c r="C14" i="9"/>
  <c r="B25" i="9"/>
  <c r="BO106" i="14"/>
  <c r="L47" i="26"/>
  <c r="A65" i="26"/>
  <c r="A48" i="26"/>
  <c r="H43" i="21"/>
  <c r="H42" i="21"/>
  <c r="H41" i="21"/>
  <c r="H40" i="21"/>
  <c r="A14" i="26"/>
  <c r="A31" i="26"/>
  <c r="BN109" i="14"/>
  <c r="A182" i="26"/>
  <c r="A203" i="26"/>
  <c r="A225" i="26" s="1"/>
  <c r="A248" i="26" s="1"/>
  <c r="A267" i="26" s="1"/>
  <c r="A286" i="26" s="1"/>
  <c r="BA121" i="14"/>
  <c r="BE121" i="14"/>
  <c r="AT81" i="14"/>
  <c r="BM119" i="14"/>
  <c r="F14" i="9"/>
  <c r="C26" i="9"/>
  <c r="F85" i="23"/>
  <c r="F86" i="23"/>
  <c r="F88" i="23"/>
  <c r="F87" i="23"/>
  <c r="BL119" i="14"/>
  <c r="BM121" i="13"/>
  <c r="AB81" i="14"/>
  <c r="BL81" i="13"/>
  <c r="BL121" i="13"/>
  <c r="BM41" i="14"/>
  <c r="BL41" i="14"/>
  <c r="BL81" i="14" s="1"/>
  <c r="AB121" i="14"/>
  <c r="AC81" i="14"/>
  <c r="BJ119" i="14"/>
  <c r="BJ41" i="14"/>
  <c r="BJ81" i="14" s="1"/>
  <c r="AX121" i="14"/>
  <c r="AX81" i="14"/>
  <c r="Z81" i="14"/>
  <c r="AD121" i="14"/>
  <c r="Z121" i="14"/>
  <c r="AY81" i="14"/>
  <c r="F46" i="9"/>
  <c r="C59" i="9" s="1"/>
  <c r="D59" i="9" s="1"/>
  <c r="E59" i="9" s="1"/>
  <c r="D56" i="9"/>
  <c r="E56" i="9" s="1"/>
  <c r="C46" i="9"/>
  <c r="B60" i="9" s="1"/>
  <c r="D60" i="9" s="1"/>
  <c r="E60" i="9" s="1"/>
  <c r="A355" i="26"/>
  <c r="A370" i="26"/>
  <c r="S3" i="26"/>
  <c r="Q21" i="26"/>
  <c r="J274" i="26" s="1"/>
  <c r="BH42" i="14"/>
  <c r="BH121" i="14"/>
  <c r="BG42" i="14"/>
  <c r="BG121" i="14"/>
  <c r="BK121" i="14"/>
  <c r="BM81" i="14" l="1"/>
  <c r="BQ121" i="14"/>
  <c r="BP66" i="14"/>
  <c r="BQ66" i="14"/>
  <c r="BP73" i="14"/>
  <c r="BQ73" i="14"/>
  <c r="BP69" i="14"/>
  <c r="BQ69" i="14"/>
  <c r="BK81" i="14"/>
  <c r="BP109" i="14"/>
  <c r="BP106" i="14"/>
  <c r="BP39" i="14"/>
  <c r="BP113" i="14"/>
  <c r="BO113" i="14"/>
  <c r="BO39" i="14"/>
  <c r="BO79" i="14" s="1"/>
  <c r="BO79" i="13"/>
  <c r="BO41" i="13"/>
  <c r="BO81" i="13" s="1"/>
  <c r="BP41" i="13"/>
  <c r="BP119" i="13"/>
  <c r="BP79" i="13"/>
  <c r="BN81" i="13"/>
  <c r="BO41" i="14"/>
  <c r="C15" i="9"/>
  <c r="B26" i="9"/>
  <c r="D26" i="9" s="1"/>
  <c r="E26" i="9" s="1"/>
  <c r="BN119" i="14"/>
  <c r="BN41" i="14"/>
  <c r="BN81" i="14" s="1"/>
  <c r="A66" i="26"/>
  <c r="A49" i="26"/>
  <c r="L48" i="26"/>
  <c r="BM121" i="14"/>
  <c r="F15" i="9"/>
  <c r="C20" i="9"/>
  <c r="D20" i="9" s="1"/>
  <c r="E20" i="9" s="1"/>
  <c r="A183" i="26"/>
  <c r="A204" i="26"/>
  <c r="A226" i="26" s="1"/>
  <c r="A249" i="26" s="1"/>
  <c r="A268" i="26" s="1"/>
  <c r="A287" i="26" s="1"/>
  <c r="A15" i="26"/>
  <c r="A32" i="26"/>
  <c r="BL121" i="14"/>
  <c r="BJ121" i="14"/>
  <c r="F47" i="9"/>
  <c r="C61" i="9" s="1"/>
  <c r="D53" i="9"/>
  <c r="E53" i="9" s="1"/>
  <c r="F48" i="9"/>
  <c r="D54" i="9"/>
  <c r="E54" i="9" s="1"/>
  <c r="C47" i="9"/>
  <c r="B61" i="9" s="1"/>
  <c r="A356" i="26"/>
  <c r="A371" i="26"/>
  <c r="S21" i="26"/>
  <c r="K274" i="26" s="1"/>
  <c r="U3" i="26"/>
  <c r="W3" i="26" s="1"/>
  <c r="W21" i="26" s="1"/>
  <c r="BI42" i="14"/>
  <c r="BK42" i="14" s="1"/>
  <c r="BJ42" i="14"/>
  <c r="BL42" i="14" s="1"/>
  <c r="BO42" i="14" s="1"/>
  <c r="M40" i="19"/>
  <c r="M41" i="19"/>
  <c r="G37" i="23" s="1"/>
  <c r="G78" i="23" s="1"/>
  <c r="M39" i="19"/>
  <c r="G35" i="23" s="1"/>
  <c r="G76" i="23" s="1"/>
  <c r="BO81" i="14" l="1"/>
  <c r="BP79" i="14"/>
  <c r="BQ79" i="14"/>
  <c r="O44" i="19"/>
  <c r="G36" i="21" s="1"/>
  <c r="G36" i="23"/>
  <c r="G77" i="23" s="1"/>
  <c r="N42" i="19"/>
  <c r="O45" i="19"/>
  <c r="G37" i="21" s="1"/>
  <c r="BP121" i="13"/>
  <c r="BQ81" i="13"/>
  <c r="BP41" i="14"/>
  <c r="BP119" i="14"/>
  <c r="BO119" i="14"/>
  <c r="BO121" i="13"/>
  <c r="BP81" i="13"/>
  <c r="BN121" i="14"/>
  <c r="C16" i="9"/>
  <c r="B28" i="9" s="1"/>
  <c r="D28" i="9" s="1"/>
  <c r="E28" i="9" s="1"/>
  <c r="B27" i="9"/>
  <c r="D27" i="9" s="1"/>
  <c r="E27" i="9" s="1"/>
  <c r="A357" i="26"/>
  <c r="A372" i="26"/>
  <c r="A16" i="26"/>
  <c r="A33" i="26"/>
  <c r="F16" i="9"/>
  <c r="C22" i="9" s="1"/>
  <c r="D22" i="9" s="1"/>
  <c r="E22" i="9" s="1"/>
  <c r="C25" i="9"/>
  <c r="D25" i="9" s="1"/>
  <c r="E25" i="9" s="1"/>
  <c r="L49" i="26"/>
  <c r="A67" i="26"/>
  <c r="A50" i="26"/>
  <c r="E30" i="9"/>
  <c r="D32" i="9" s="1"/>
  <c r="A184" i="26"/>
  <c r="A205" i="26"/>
  <c r="A227" i="26" s="1"/>
  <c r="A250" i="26" s="1"/>
  <c r="A269" i="26" s="1"/>
  <c r="BO121" i="14"/>
  <c r="D61" i="9"/>
  <c r="E61" i="9" s="1"/>
  <c r="E63" i="9" s="1"/>
  <c r="D65" i="9" s="1"/>
  <c r="BM42" i="14"/>
  <c r="BP42" i="14" s="1"/>
  <c r="BN42" i="14"/>
  <c r="BQ42" i="14" s="1"/>
  <c r="S21" i="19"/>
  <c r="O43" i="19"/>
  <c r="G35" i="21" s="1"/>
  <c r="D58" i="9"/>
  <c r="E58" i="9" s="1"/>
  <c r="C48" i="9"/>
  <c r="N39" i="19"/>
  <c r="O41" i="19"/>
  <c r="G33" i="21" s="1"/>
  <c r="N40" i="19"/>
  <c r="O40" i="19"/>
  <c r="G32" i="21" s="1"/>
  <c r="O39" i="19"/>
  <c r="G31" i="21" s="1"/>
  <c r="N41" i="19"/>
  <c r="T21" i="19" l="1"/>
  <c r="T22" i="19"/>
  <c r="BP81" i="14"/>
  <c r="BQ81" i="14"/>
  <c r="BP121" i="14"/>
  <c r="L50" i="26"/>
  <c r="A68" i="26"/>
  <c r="A51" i="26"/>
  <c r="A373" i="26"/>
  <c r="A358" i="26"/>
  <c r="A185" i="26"/>
  <c r="A206" i="26"/>
  <c r="A228" i="26" s="1"/>
  <c r="A251" i="26" s="1"/>
  <c r="A270" i="26" s="1"/>
  <c r="A17" i="26"/>
  <c r="A34" i="26"/>
  <c r="G86" i="23"/>
  <c r="G88" i="23"/>
  <c r="G87" i="23"/>
  <c r="G41" i="21"/>
  <c r="G85" i="23"/>
  <c r="G43" i="21"/>
  <c r="G42" i="21"/>
  <c r="G40" i="21"/>
  <c r="A359" i="26" l="1"/>
  <c r="A374" i="26"/>
  <c r="A186" i="26"/>
  <c r="A208" i="26" s="1"/>
  <c r="A230" i="26" s="1"/>
  <c r="A253" i="26" s="1"/>
  <c r="A272" i="26" s="1"/>
  <c r="A207" i="26"/>
  <c r="A229" i="26" s="1"/>
  <c r="A252" i="26" s="1"/>
  <c r="A271" i="26" s="1"/>
  <c r="L51" i="26"/>
  <c r="A69" i="26"/>
  <c r="A52" i="26"/>
  <c r="A18" i="26"/>
  <c r="A36" i="26" s="1"/>
  <c r="A35" i="26"/>
  <c r="M40" i="17"/>
  <c r="M39" i="17"/>
  <c r="D35" i="23" s="1"/>
  <c r="D76" i="23" s="1"/>
  <c r="M41" i="17"/>
  <c r="O45" i="17" l="1"/>
  <c r="E37" i="21" s="1"/>
  <c r="D37" i="23"/>
  <c r="D78" i="23" s="1"/>
  <c r="O44" i="17"/>
  <c r="E36" i="21" s="1"/>
  <c r="D36" i="23"/>
  <c r="D77" i="23" s="1"/>
  <c r="A360" i="26"/>
  <c r="A375" i="26"/>
  <c r="A70" i="26"/>
  <c r="A53" i="26"/>
  <c r="L52" i="26"/>
  <c r="N41" i="17"/>
  <c r="O41" i="17"/>
  <c r="E33" i="21" s="1"/>
  <c r="N42" i="17"/>
  <c r="N40" i="17"/>
  <c r="O40" i="17"/>
  <c r="E32" i="21" s="1"/>
  <c r="N39" i="17"/>
  <c r="O39" i="17"/>
  <c r="S21" i="17"/>
  <c r="O43" i="17"/>
  <c r="E35" i="21" s="1"/>
  <c r="E31" i="21"/>
  <c r="T21" i="17" l="1"/>
  <c r="T22" i="17"/>
  <c r="A361" i="26"/>
  <c r="A376" i="26"/>
  <c r="L53" i="26"/>
  <c r="A71" i="26"/>
  <c r="A54" i="26"/>
  <c r="E41" i="21"/>
  <c r="D85" i="23"/>
  <c r="D86" i="23"/>
  <c r="D87" i="23"/>
  <c r="D88" i="23"/>
  <c r="E42" i="21"/>
  <c r="E40" i="21"/>
  <c r="E43" i="21"/>
  <c r="L54" i="26" l="1"/>
  <c r="A72" i="26"/>
  <c r="A362" i="26"/>
  <c r="A378" i="26" s="1"/>
  <c r="A377" i="26"/>
  <c r="Q92" i="12" l="1"/>
  <c r="Q88" i="12"/>
  <c r="Q39" i="12"/>
  <c r="Q48" i="12"/>
  <c r="S48" i="12" s="1"/>
  <c r="T48" i="12" s="1"/>
  <c r="U48" i="12" s="1"/>
  <c r="Q41" i="12" l="1"/>
  <c r="Q58" i="12"/>
  <c r="S58" i="12" s="1"/>
  <c r="T58" i="12" s="1"/>
  <c r="U58" i="12" s="1"/>
  <c r="R98" i="12"/>
  <c r="Q98" i="12"/>
  <c r="Q173" i="12"/>
  <c r="Q177" i="12"/>
  <c r="Q175" i="12"/>
  <c r="Q168" i="12"/>
  <c r="Q172" i="12"/>
  <c r="Q180" i="12"/>
  <c r="Q170" i="12"/>
  <c r="Q178" i="12"/>
  <c r="Q179" i="12"/>
  <c r="Q44" i="6"/>
  <c r="M44" i="6" s="1"/>
  <c r="C40" i="23" s="1"/>
  <c r="C81" i="23" s="1"/>
  <c r="B81" i="23" s="1"/>
  <c r="M42" i="6"/>
  <c r="C38" i="23" s="1"/>
  <c r="C79" i="23" s="1"/>
  <c r="B79" i="23" s="1"/>
  <c r="M40" i="6"/>
  <c r="C36" i="23" s="1"/>
  <c r="C77" i="23" s="1"/>
  <c r="B77" i="23" s="1"/>
  <c r="M41" i="6"/>
  <c r="Q45" i="6"/>
  <c r="M45" i="6" s="1"/>
  <c r="C41" i="23" s="1"/>
  <c r="C82" i="23" s="1"/>
  <c r="B82" i="23" s="1"/>
  <c r="Q43" i="6"/>
  <c r="M43" i="6" s="1"/>
  <c r="M39" i="6"/>
  <c r="S21" i="6" l="1"/>
  <c r="T21" i="6" s="1"/>
  <c r="C35" i="23"/>
  <c r="C76" i="23" s="1"/>
  <c r="B76" i="23" s="1"/>
  <c r="Q60" i="12"/>
  <c r="S60" i="12" s="1"/>
  <c r="T60" i="12" s="1"/>
  <c r="U60" i="12" s="1"/>
  <c r="R100" i="12"/>
  <c r="C39" i="23"/>
  <c r="C80" i="23" s="1"/>
  <c r="B80" i="23" s="1"/>
  <c r="S22" i="6"/>
  <c r="O41" i="6"/>
  <c r="D33" i="21" s="1"/>
  <c r="C37" i="23"/>
  <c r="C78" i="23" s="1"/>
  <c r="B78" i="23" s="1"/>
  <c r="Q166" i="12"/>
  <c r="Q171" i="12"/>
  <c r="Q100" i="12"/>
  <c r="Q174" i="12"/>
  <c r="Q176" i="12"/>
  <c r="Q181" i="12"/>
  <c r="Q169" i="12"/>
  <c r="Q167" i="12"/>
  <c r="N46" i="6"/>
  <c r="N40" i="6"/>
  <c r="N39" i="6"/>
  <c r="O39" i="6"/>
  <c r="D31" i="21" s="1"/>
  <c r="O40" i="6"/>
  <c r="D32" i="21" s="1"/>
  <c r="O42" i="6"/>
  <c r="D34" i="21" s="1"/>
  <c r="O46" i="6"/>
  <c r="D38" i="21" s="1"/>
  <c r="N45" i="6"/>
  <c r="O45" i="6"/>
  <c r="D37" i="21" s="1"/>
  <c r="O43" i="6"/>
  <c r="D35" i="21" s="1"/>
  <c r="N43" i="6"/>
  <c r="N44" i="6"/>
  <c r="N42" i="6"/>
  <c r="O44" i="6"/>
  <c r="D36" i="21" s="1"/>
  <c r="N41" i="6"/>
  <c r="T22" i="6" l="1"/>
  <c r="D43" i="21"/>
  <c r="D40" i="21"/>
  <c r="C88" i="23"/>
  <c r="B87" i="23"/>
  <c r="B85" i="23"/>
  <c r="B86" i="23"/>
  <c r="B88" i="23"/>
  <c r="D42" i="21"/>
  <c r="D41" i="21"/>
  <c r="C86" i="23"/>
  <c r="C85" i="23"/>
  <c r="C87" i="23"/>
</calcChain>
</file>

<file path=xl/comments1.xml><?xml version="1.0" encoding="utf-8"?>
<comments xmlns="http://schemas.openxmlformats.org/spreadsheetml/2006/main">
  <authors>
    <author>ANubieZ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Source:  </t>
        </r>
        <r>
          <rPr>
            <sz val="8"/>
            <color indexed="81"/>
            <rFont val="Tahoma"/>
            <family val="2"/>
          </rPr>
          <t xml:space="preserve">
IHS Global Insight
Regional eXplorer 549 (2.3f)
</t>
        </r>
      </text>
    </comment>
  </commentList>
</comments>
</file>

<file path=xl/sharedStrings.xml><?xml version="1.0" encoding="utf-8"?>
<sst xmlns="http://schemas.openxmlformats.org/spreadsheetml/2006/main" count="1935" uniqueCount="419">
  <si>
    <t>Primary Industries</t>
  </si>
  <si>
    <t>Agriculture, forestry and fishing</t>
  </si>
  <si>
    <t>Mining and quarrying</t>
  </si>
  <si>
    <t>Secondary Industries</t>
  </si>
  <si>
    <t>Manufacturing</t>
  </si>
  <si>
    <t>Electricity, gas and water</t>
  </si>
  <si>
    <t>Construction</t>
  </si>
  <si>
    <t>Tertiary industries</t>
  </si>
  <si>
    <t>Wholesale &amp; retail trade; hotels &amp; restaurants</t>
  </si>
  <si>
    <t>Transport , storage and communication</t>
  </si>
  <si>
    <t>Finance, real estate and business services</t>
  </si>
  <si>
    <t>Personal services</t>
  </si>
  <si>
    <t>General government services</t>
  </si>
  <si>
    <t>All industries at basic prices</t>
  </si>
  <si>
    <t>Taxes less subsidies on products</t>
  </si>
  <si>
    <t>GDPR at market prices</t>
  </si>
  <si>
    <t>2000</t>
  </si>
  <si>
    <t>2001</t>
  </si>
  <si>
    <t>2002</t>
  </si>
  <si>
    <t>Average Year on Year Growth Rate</t>
  </si>
  <si>
    <t>Average Yearly Contributions</t>
  </si>
  <si>
    <t>Year-on-Year Growth Rates per Sector</t>
  </si>
  <si>
    <t>2007g4</t>
  </si>
  <si>
    <t>KZN Budget</t>
  </si>
  <si>
    <t>KZN GDP</t>
  </si>
  <si>
    <t>KZN Budget as a % of KZN GDP</t>
  </si>
  <si>
    <t>Government Services as a % of KZN Budget</t>
  </si>
  <si>
    <t>Government Services as a % of KZN GDP</t>
  </si>
  <si>
    <t>Average</t>
  </si>
  <si>
    <t>CPI</t>
  </si>
  <si>
    <t>KZN Population (15-65)</t>
  </si>
  <si>
    <t>KZN Population (All Ages)</t>
  </si>
  <si>
    <t>Average Real Value</t>
  </si>
  <si>
    <t>Average Year-on-Year Percentage Change</t>
  </si>
  <si>
    <t>KZN Budget per Capita (All Ages)</t>
  </si>
  <si>
    <t>KZN Budget per Capita (15-65)</t>
  </si>
  <si>
    <t>KZN GDP Per Capita (All Ages)</t>
  </si>
  <si>
    <t>KZN GDP Per Capita (15-65)</t>
  </si>
  <si>
    <t>National public-sector expenditure to GDP</t>
  </si>
  <si>
    <t>Persons</t>
  </si>
  <si>
    <t>African</t>
  </si>
  <si>
    <t>Coloured</t>
  </si>
  <si>
    <t>Indian</t>
  </si>
  <si>
    <t>White</t>
  </si>
  <si>
    <t>Total Population</t>
  </si>
  <si>
    <t>Gender By Age</t>
  </si>
  <si>
    <t>Males - 0 to 4</t>
  </si>
  <si>
    <t>Males - 5 to 14</t>
  </si>
  <si>
    <t>Males - 15 to 34</t>
  </si>
  <si>
    <t>Males - 35 to 64</t>
  </si>
  <si>
    <t>Males - Over 65</t>
  </si>
  <si>
    <t>Females - 0 to 4</t>
  </si>
  <si>
    <t>Females - 5 to 14</t>
  </si>
  <si>
    <t>Females - 15 to 34</t>
  </si>
  <si>
    <t>Females - 35 to 64</t>
  </si>
  <si>
    <t>Females - Over 65</t>
  </si>
  <si>
    <t>Males - Total</t>
  </si>
  <si>
    <t>Females - Total</t>
  </si>
  <si>
    <t>None</t>
  </si>
  <si>
    <t>Highest Education Levels Attained by Over 20 year olds</t>
  </si>
  <si>
    <t>No Schooling</t>
  </si>
  <si>
    <t>Some Primary</t>
  </si>
  <si>
    <t>Complete Primary</t>
  </si>
  <si>
    <t>Secondary</t>
  </si>
  <si>
    <t>Grade 12</t>
  </si>
  <si>
    <t>Higher</t>
  </si>
  <si>
    <t>Employed</t>
  </si>
  <si>
    <t>Unemployed</t>
  </si>
  <si>
    <t>Not Economically Active</t>
  </si>
  <si>
    <t>Total Labour Force</t>
  </si>
  <si>
    <t>Agriculture/Forestry/Fishing</t>
  </si>
  <si>
    <t>Community/Social/Personal</t>
  </si>
  <si>
    <t>Electricity/Gas/Water</t>
  </si>
  <si>
    <t>Financial/Insurance/Real Estate/Business</t>
  </si>
  <si>
    <t>Mining/Quarrying</t>
  </si>
  <si>
    <t>Private Households</t>
  </si>
  <si>
    <t>Transport/Storage/Communication</t>
  </si>
  <si>
    <t>Wholesale/Retail</t>
  </si>
  <si>
    <t>Occupation</t>
  </si>
  <si>
    <t>Clerks</t>
  </si>
  <si>
    <t>Professionals</t>
  </si>
  <si>
    <t>R1 - 400</t>
  </si>
  <si>
    <t>R401 - 800</t>
  </si>
  <si>
    <t>R801 - 1600</t>
  </si>
  <si>
    <t>R1601 - 3200</t>
  </si>
  <si>
    <t>R3201 - 6400</t>
  </si>
  <si>
    <t>R6401 - 12800</t>
  </si>
  <si>
    <t>R12801 - 25600</t>
  </si>
  <si>
    <t>R25601 - 51200</t>
  </si>
  <si>
    <t>R51201 - 102400</t>
  </si>
  <si>
    <t>R102401 - 204800</t>
  </si>
  <si>
    <t>Over R204801</t>
  </si>
  <si>
    <t>Dwelling Type</t>
  </si>
  <si>
    <t>Households</t>
  </si>
  <si>
    <t>Formal</t>
  </si>
  <si>
    <t>Informal</t>
  </si>
  <si>
    <t>Traditional</t>
  </si>
  <si>
    <t>% change 1996 - 2001</t>
  </si>
  <si>
    <t>% of population 1996</t>
  </si>
  <si>
    <t>Density area (km)</t>
  </si>
  <si>
    <t>people per km 2001</t>
  </si>
  <si>
    <t>people per km 1996</t>
  </si>
  <si>
    <t>Labour Force;  Persons</t>
  </si>
  <si>
    <t>Unemployment rate 2001</t>
  </si>
  <si>
    <t>Increase in number of unemployed, 1996-2001</t>
  </si>
  <si>
    <t>Industry; Persons</t>
  </si>
  <si>
    <t>% of employed 1996</t>
  </si>
  <si>
    <t>% of employed 2001</t>
  </si>
  <si>
    <t>Individual Monthly Income:  Persons</t>
  </si>
  <si>
    <t>Total Individual Income (pm)</t>
  </si>
  <si>
    <t>Total Individual Income (pa)</t>
  </si>
  <si>
    <t>Number of Households</t>
  </si>
  <si>
    <t>% of population 2001</t>
  </si>
  <si>
    <t>people per km 2007</t>
  </si>
  <si>
    <t>% of population 2007</t>
  </si>
  <si>
    <t>% change 2001 - 2007</t>
  </si>
  <si>
    <t>Workforce</t>
  </si>
  <si>
    <t>Unemployment rate 1996</t>
  </si>
  <si>
    <t>Unemployment rate 2007</t>
  </si>
  <si>
    <t>Legislators; senior officials and managers</t>
  </si>
  <si>
    <t>Technicians and associate professionals</t>
  </si>
  <si>
    <t>Skilled agricultural and fishery workers</t>
  </si>
  <si>
    <t>Craft and related trades workers</t>
  </si>
  <si>
    <t>Plant and machine operators and assemblers</t>
  </si>
  <si>
    <t>Old age pension</t>
  </si>
  <si>
    <t>Disability grant</t>
  </si>
  <si>
    <t>Child support grant</t>
  </si>
  <si>
    <t>Care dependency grant</t>
  </si>
  <si>
    <t>Foster care grant</t>
  </si>
  <si>
    <t>Grant in aid</t>
  </si>
  <si>
    <t>Social relief</t>
  </si>
  <si>
    <t>Multiple social grants</t>
  </si>
  <si>
    <t>Black</t>
  </si>
  <si>
    <t>Indian or Asian</t>
  </si>
  <si>
    <t>Total</t>
  </si>
  <si>
    <t>0 - 4</t>
  </si>
  <si>
    <t>15 - 34</t>
  </si>
  <si>
    <t>35 - 64</t>
  </si>
  <si>
    <t>over 65</t>
  </si>
  <si>
    <t>5.-14</t>
  </si>
  <si>
    <t>Primary Sector</t>
  </si>
  <si>
    <t>Secondary Sector</t>
  </si>
  <si>
    <t>Tertiary Sector</t>
  </si>
  <si>
    <t>Per Capita Income</t>
  </si>
  <si>
    <t>SOCIO-ECONOMIC ANALYSIS</t>
  </si>
  <si>
    <t>Skilled Labour</t>
  </si>
  <si>
    <t>Total over 20 Year Population</t>
  </si>
  <si>
    <t>Labour Force as a % of Total Population</t>
  </si>
  <si>
    <t>Unemployed as a % of Total Labour Force</t>
  </si>
  <si>
    <t>% of employed 2002</t>
  </si>
  <si>
    <t>Elementary</t>
  </si>
  <si>
    <t>Service workers; shop and market sales worker</t>
  </si>
  <si>
    <t>Less than R1600</t>
  </si>
  <si>
    <t>More than R1600</t>
  </si>
  <si>
    <t>% of Total Households 1996</t>
  </si>
  <si>
    <t>% of Total Households 1998</t>
  </si>
  <si>
    <t>% of Total Households 2001</t>
  </si>
  <si>
    <t>Number of people per Household</t>
  </si>
  <si>
    <t>As a % of Total Population</t>
  </si>
  <si>
    <t>% of Over 20 Population 1996</t>
  </si>
  <si>
    <t>% of Over 20 Population 1998</t>
  </si>
  <si>
    <t>% of Over 20 Population 2001</t>
  </si>
  <si>
    <t>% of Over 20 Population 2007</t>
  </si>
  <si>
    <t xml:space="preserve">Yearly Provincial Sector as a % of National Sector GDP </t>
  </si>
  <si>
    <t>Provincial GDP Rating</t>
  </si>
  <si>
    <t>Sum</t>
  </si>
  <si>
    <t>National Industry</t>
  </si>
  <si>
    <t>Provincial Industry</t>
  </si>
  <si>
    <t>KZN – GDPR by activity</t>
  </si>
  <si>
    <t>Structure Relationship</t>
  </si>
  <si>
    <t>National - Provincial Structure</t>
  </si>
  <si>
    <t>PA Change</t>
  </si>
  <si>
    <t xml:space="preserve">Quarterly Change </t>
  </si>
  <si>
    <t>2007g1</t>
  </si>
  <si>
    <t>2007g2</t>
  </si>
  <si>
    <t>2007g3</t>
  </si>
  <si>
    <t>2006g1</t>
  </si>
  <si>
    <t>2006g4</t>
  </si>
  <si>
    <t>2006g2</t>
  </si>
  <si>
    <t>2006g3</t>
  </si>
  <si>
    <t>2005g4</t>
  </si>
  <si>
    <t>2005g1</t>
  </si>
  <si>
    <t>2005g2</t>
  </si>
  <si>
    <t>2005g3</t>
  </si>
  <si>
    <t>2004g1</t>
  </si>
  <si>
    <t>2004g4</t>
  </si>
  <si>
    <t>2004g2</t>
  </si>
  <si>
    <t>2004g3</t>
  </si>
  <si>
    <t>2003g4</t>
  </si>
  <si>
    <t>2003g1</t>
  </si>
  <si>
    <t>2003g2</t>
  </si>
  <si>
    <t>2003g3</t>
  </si>
  <si>
    <t>2002g4</t>
  </si>
  <si>
    <t>2002g1</t>
  </si>
  <si>
    <t>2002g2</t>
  </si>
  <si>
    <t>2002g3</t>
  </si>
  <si>
    <t>2001g4</t>
  </si>
  <si>
    <t>2001g1</t>
  </si>
  <si>
    <t>2001g2</t>
  </si>
  <si>
    <t>2001g3</t>
  </si>
  <si>
    <t xml:space="preserve">Annual Change </t>
  </si>
  <si>
    <t xml:space="preserve">Seasonally adjusted and annualised quarterly  - Rand million </t>
  </si>
  <si>
    <t>Seasonally adjusted and annualised quarterly Rates per Sector</t>
  </si>
  <si>
    <t xml:space="preserve"> Yearly Provincial Contribution Rates per Sector</t>
  </si>
  <si>
    <t>Seasonally adjusted and annualised quarterly GDP and GDPR</t>
  </si>
  <si>
    <t>Quarterly GDP and GDPR</t>
  </si>
  <si>
    <t>Annual GDP and GDPR</t>
  </si>
  <si>
    <t>Per Annum Change %</t>
  </si>
  <si>
    <t>General government services GDP</t>
  </si>
  <si>
    <t>Real KZN Budget</t>
  </si>
  <si>
    <t>Real KZN GDP</t>
  </si>
  <si>
    <t>SA – GDP by activity</t>
  </si>
  <si>
    <t>KZN Fuel Consumption</t>
  </si>
  <si>
    <t>SA Fuel Consumption</t>
  </si>
  <si>
    <t>SA GDP</t>
  </si>
  <si>
    <t>KZN GDP Ratio</t>
  </si>
  <si>
    <t>KZN Fuel Ratio</t>
  </si>
  <si>
    <t>SA Usage</t>
  </si>
  <si>
    <t>KZN Usage</t>
  </si>
  <si>
    <t>Durban Fuel Usage</t>
  </si>
  <si>
    <t>Durban Quarterly GDP</t>
  </si>
  <si>
    <t>Durban Quarterly Rate</t>
  </si>
  <si>
    <t>Durban Annual Rate</t>
  </si>
  <si>
    <t>KZN Quarterly GDP</t>
  </si>
  <si>
    <t>2009q1</t>
  </si>
  <si>
    <t>2009q2</t>
  </si>
  <si>
    <t>2009q3</t>
  </si>
  <si>
    <t>2008q1</t>
  </si>
  <si>
    <t>2008q2</t>
  </si>
  <si>
    <t>2008q3</t>
  </si>
  <si>
    <t>2008q4</t>
  </si>
  <si>
    <t>SA Quarterly GDP</t>
  </si>
  <si>
    <t>Ethekwini Municipal Area</t>
  </si>
  <si>
    <t>Msunduzi Municipal Area</t>
  </si>
  <si>
    <t>Pietermaritzburg Quarterly GDP</t>
  </si>
  <si>
    <t>PMB Quarterly Rate</t>
  </si>
  <si>
    <t>PMB Annual Rate</t>
  </si>
  <si>
    <t>PMB Fuel Usage</t>
  </si>
  <si>
    <t>Mthlatuze Municipal Area</t>
  </si>
  <si>
    <t>Richards Bay Quarterly GDP</t>
  </si>
  <si>
    <t>RBay Quarterly Rate</t>
  </si>
  <si>
    <t>RBay Annual Rate</t>
  </si>
  <si>
    <t>RBay Fuel Usage</t>
  </si>
  <si>
    <t>Hibiscus Coast Municipal Area</t>
  </si>
  <si>
    <t>Port Shepstone Annual Rate</t>
  </si>
  <si>
    <t>PS Fuel Usage</t>
  </si>
  <si>
    <t>Port Shepstone Quarterly GDP</t>
  </si>
  <si>
    <t>Port Shepstone Quarterly Rate</t>
  </si>
  <si>
    <t>Newcastle Quarterly GDP</t>
  </si>
  <si>
    <t>Newcastle Quarterly Rate</t>
  </si>
  <si>
    <t>Newcastle Annual Rate</t>
  </si>
  <si>
    <t>Newcastle Municipal Area</t>
  </si>
  <si>
    <t>SA</t>
  </si>
  <si>
    <t>KZN</t>
  </si>
  <si>
    <t>Durban</t>
  </si>
  <si>
    <t>Pietermaritzburg</t>
  </si>
  <si>
    <t>Richards Bay</t>
  </si>
  <si>
    <t>Port Shepstone</t>
  </si>
  <si>
    <t>Newcastle</t>
  </si>
  <si>
    <t>Ethekwini Municipal Area GDP</t>
  </si>
  <si>
    <t>Msunduzi Municipal Area GDP</t>
  </si>
  <si>
    <t>Mthlatuze Municipal Area GDP</t>
  </si>
  <si>
    <t>Hibiscus Coast Municipal GDP</t>
  </si>
  <si>
    <t>Newcastle Municipal GDP</t>
  </si>
  <si>
    <t>Comparitive Growth Rates</t>
  </si>
  <si>
    <t>KZN Socio Economic Analysis</t>
  </si>
  <si>
    <t>KZN GDP and Provincial Government Budget</t>
  </si>
  <si>
    <t>Yearly Provincial Contribution Rates per Sector</t>
  </si>
  <si>
    <t>Model Assumptions</t>
  </si>
  <si>
    <t>Stable relationship between GDP and Fuel Consumption</t>
  </si>
  <si>
    <t>Stable structural relationship between SA and KZN economy</t>
  </si>
  <si>
    <t>Fuel Consumption per R1 GDP are location insensitive</t>
  </si>
  <si>
    <t>SA KZN GDP Ratio</t>
  </si>
  <si>
    <t>SA KZN Fuel Ratio</t>
  </si>
  <si>
    <t>Comparitive Contribution Rates</t>
  </si>
  <si>
    <t>Urban</t>
  </si>
  <si>
    <t>1995</t>
  </si>
  <si>
    <t>1996</t>
  </si>
  <si>
    <t>1997</t>
  </si>
  <si>
    <t>1998</t>
  </si>
  <si>
    <t>1999</t>
  </si>
  <si>
    <t xml:space="preserve">Constant 2005 prices - Rand million </t>
  </si>
  <si>
    <t>KZN - GDPR at constant 2005 prices</t>
  </si>
  <si>
    <t>SA - GDP at constant 2005 prices</t>
  </si>
  <si>
    <t>1996q1</t>
  </si>
  <si>
    <t>1995q1</t>
  </si>
  <si>
    <t>1995q2</t>
  </si>
  <si>
    <t>1995q3</t>
  </si>
  <si>
    <t>1995q4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</si>
  <si>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</si>
  <si>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</si>
  <si>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</si>
  <si>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</si>
  <si>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</si>
  <si>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</si>
  <si>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</si>
  <si>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</si>
  <si>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</si>
  <si>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</si>
  <si>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</si>
  <si>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</si>
  <si>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</si>
  <si>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</si>
  <si>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</si>
  <si>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</si>
  <si>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</si>
  <si>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</si>
  <si>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</si>
  <si>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</si>
  <si>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</si>
  <si>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</si>
  <si>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</si>
  <si>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</si>
  <si>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</si>
  <si>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</si>
  <si>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</si>
  <si>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</si>
  <si>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</si>
  <si>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</si>
  <si>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</si>
  <si>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</si>
  <si>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</si>
  <si>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</si>
  <si>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</si>
  <si>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</si>
  <si>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</si>
  <si>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</si>
  <si>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</si>
  <si>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</si>
  <si>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</si>
  <si>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</si>
  <si>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</si>
  <si>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2000q1</t>
  </si>
  <si>
    <t>2000q2</t>
  </si>
  <si>
    <t>2000q3</t>
  </si>
  <si>
    <t>2000q4</t>
  </si>
  <si>
    <t>SUMMARY PAGE</t>
  </si>
  <si>
    <t>PLEASE TAKE NOTE</t>
  </si>
  <si>
    <t>BLACK = NON-SEASONAL ANNUAL RATE</t>
  </si>
  <si>
    <t>RED = SEASONAL ANNUAL RATE</t>
  </si>
  <si>
    <t>ECONOMIC RATINGS</t>
  </si>
  <si>
    <t>Change in Contribution</t>
  </si>
  <si>
    <t>Rating</t>
  </si>
  <si>
    <t>Correlation</t>
  </si>
  <si>
    <t>Sector Ratings</t>
  </si>
  <si>
    <t>\</t>
  </si>
  <si>
    <t>2009q4</t>
  </si>
  <si>
    <t>Yearly Growth Rate %</t>
  </si>
  <si>
    <t>2010q1</t>
  </si>
  <si>
    <t>2010q2</t>
  </si>
  <si>
    <t>2010q3</t>
  </si>
  <si>
    <t>Number of formally employed people</t>
  </si>
  <si>
    <t xml:space="preserve"> Agriculture</t>
  </si>
  <si>
    <t>Mining</t>
  </si>
  <si>
    <t xml:space="preserve"> Electricity</t>
  </si>
  <si>
    <t xml:space="preserve"> Construction</t>
  </si>
  <si>
    <t xml:space="preserve"> Trade</t>
  </si>
  <si>
    <t>Transport</t>
  </si>
  <si>
    <t>Finance</t>
  </si>
  <si>
    <t xml:space="preserve"> Community services</t>
  </si>
  <si>
    <t>Year-on-Year MA</t>
  </si>
  <si>
    <t>Total-Private Households</t>
  </si>
  <si>
    <t>MA</t>
  </si>
  <si>
    <t>2003</t>
  </si>
  <si>
    <t>2004</t>
  </si>
  <si>
    <t>2005</t>
  </si>
  <si>
    <t>2006</t>
  </si>
  <si>
    <t>2007</t>
  </si>
  <si>
    <t>2008</t>
  </si>
  <si>
    <t>Gross Value Added by Region (GVA-R)</t>
  </si>
  <si>
    <t>Location Quotients</t>
  </si>
  <si>
    <t>Personal and General Government Services</t>
  </si>
  <si>
    <t>Actual vs Necessary Employment</t>
  </si>
  <si>
    <t>Economic Structure</t>
  </si>
  <si>
    <t>Deviation</t>
  </si>
  <si>
    <t>Std Dev</t>
  </si>
  <si>
    <t>Diversity</t>
  </si>
  <si>
    <t>Gross Operating Surplus</t>
  </si>
  <si>
    <t>(Current prices, R 1000)</t>
  </si>
  <si>
    <t>Competition</t>
  </si>
  <si>
    <t xml:space="preserve">Growth in value added </t>
  </si>
  <si>
    <t xml:space="preserve">Labour productivity in the non-agricultural sectors </t>
  </si>
  <si>
    <t>Shift-share Analysis</t>
  </si>
  <si>
    <t>National Share</t>
  </si>
  <si>
    <t>Industry Mix</t>
  </si>
  <si>
    <t>Regional Shift</t>
  </si>
  <si>
    <t>Total Employment Change</t>
  </si>
  <si>
    <t>Model</t>
  </si>
  <si>
    <t>Y</t>
  </si>
  <si>
    <t>2009</t>
  </si>
  <si>
    <t>2010</t>
  </si>
  <si>
    <t>Primary</t>
  </si>
  <si>
    <t>Tertiary</t>
  </si>
  <si>
    <t xml:space="preserve">    Agriculture, forestry and fishing</t>
  </si>
  <si>
    <t xml:space="preserve">    Mining and quarrying</t>
  </si>
  <si>
    <t xml:space="preserve">    Manufacturing</t>
  </si>
  <si>
    <t xml:space="preserve">    Electricity, gas and water</t>
  </si>
  <si>
    <t xml:space="preserve">    Construction</t>
  </si>
  <si>
    <t xml:space="preserve">    Wholesale &amp; retail trade; hotels &amp; restaurants</t>
  </si>
  <si>
    <t xml:space="preserve">    Transport , storage and communication</t>
  </si>
  <si>
    <t xml:space="preserve">    Finance, real estate and business services</t>
  </si>
  <si>
    <t xml:space="preserve">    Personal and General Government Services</t>
  </si>
  <si>
    <t>Industry</t>
  </si>
  <si>
    <t>ECONOMIC ANALYSIS</t>
  </si>
  <si>
    <t>KZN Economic Analysis</t>
  </si>
  <si>
    <t>2010q4</t>
  </si>
  <si>
    <t>St Dev</t>
  </si>
  <si>
    <t>Range</t>
  </si>
  <si>
    <t>Median</t>
  </si>
  <si>
    <t>Contribution</t>
  </si>
  <si>
    <t>National GDP Rating</t>
  </si>
  <si>
    <t>Provincial Sector Contribution towards Provincial and National Sector GDP</t>
  </si>
  <si>
    <t>Provincial Sector Change in Contribution towards Provincial and National Sector GDP</t>
  </si>
  <si>
    <t>2011q1</t>
  </si>
  <si>
    <t>Constant 2005 prices (R 1000)</t>
  </si>
  <si>
    <t>2011q2</t>
  </si>
  <si>
    <t>Structure</t>
  </si>
  <si>
    <t>2011q3</t>
  </si>
  <si>
    <t>2011q4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</si>
</sst>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R&quot;\ #,##0;&quot;R&quot;\ \-#,##0"/>
    <numFmt numFmtId="42" formatCode="_ &quot;R&quot;\ * #,##0_ ;_ &quot;R&quot;\ * \-#,##0_ ;_ &quot;R&quot;\ * &quot;-&quot;_ ;_ @_ "/>
    <numFmt numFmtId="43" formatCode="_ * #,##0.00_ ;_ * \-#,##0.00_ ;_ * &quot;-&quot;??_ ;_ @_ "/>
    <numFmt numFmtId="164" formatCode="#,##0_]"/>
    <numFmt numFmtId="165" formatCode="_ * #,##0_ ;_ * \-#,##0_ ;_ * &quot;-&quot;??_ ;_ @_ "/>
    <numFmt numFmtId="166" formatCode="&quot;R&quot;\ #,##0"/>
    <numFmt numFmtId="167" formatCode="&quot;R&quot;\ #,##0.00"/>
    <numFmt numFmtId="168" formatCode="0.0%"/>
    <numFmt numFmtId="169" formatCode="#,##0.000"/>
    <numFmt numFmtId="170" formatCode="#,##0.00000"/>
  </numFmts>
  <fonts count="44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8"/>
      <name val="Verdana"/>
      <family val="2"/>
    </font>
    <font>
      <b/>
      <sz val="18"/>
      <name val="Arial"/>
      <family val="2"/>
    </font>
    <font>
      <b/>
      <sz val="18"/>
      <name val="Verdana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/>
      <sz val="14"/>
      <name val="Verdana"/>
      <family val="2"/>
    </font>
    <font>
      <sz val="20"/>
      <name val="Verdana"/>
      <family val="2"/>
    </font>
    <font>
      <b/>
      <sz val="11"/>
      <name val="Arial"/>
      <family val="2"/>
    </font>
    <font>
      <u/>
      <sz val="10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u/>
      <sz val="10"/>
      <color theme="10"/>
      <name val="Verdana"/>
      <family val="2"/>
    </font>
    <font>
      <sz val="10"/>
      <color theme="0"/>
      <name val="Verdana"/>
      <family val="2"/>
    </font>
    <font>
      <u/>
      <sz val="12"/>
      <color theme="1" tint="0.14999847407452621"/>
      <name val="Verdana"/>
      <family val="2"/>
    </font>
    <font>
      <b/>
      <sz val="12"/>
      <color theme="1" tint="0.14999847407452621"/>
      <name val="Verdana"/>
      <family val="2"/>
    </font>
    <font>
      <u/>
      <sz val="12"/>
      <color theme="1" tint="4.9989318521683403E-2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rgb="FFFF0000"/>
      <name val="Verdana"/>
      <family val="2"/>
    </font>
    <font>
      <sz val="10"/>
      <color theme="1" tint="4.9989318521683403E-2"/>
      <name val="Verdana"/>
      <family val="2"/>
    </font>
    <font>
      <sz val="12"/>
      <color theme="0"/>
      <name val="Verdana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67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thin">
        <color indexed="9"/>
      </left>
      <right/>
      <top style="medium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0" fontId="3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445">
    <xf numFmtId="0" fontId="0" fillId="0" borderId="0" xfId="0"/>
    <xf numFmtId="0" fontId="7" fillId="0" borderId="0" xfId="0" applyFont="1"/>
    <xf numFmtId="0" fontId="6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4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7" fontId="15" fillId="3" borderId="2" xfId="0" applyNumberFormat="1" applyFont="1" applyFill="1" applyBorder="1" applyAlignment="1">
      <alignment horizontal="center" vertical="center"/>
    </xf>
    <xf numFmtId="167" fontId="15" fillId="3" borderId="3" xfId="0" applyNumberFormat="1" applyFont="1" applyFill="1" applyBorder="1" applyAlignment="1">
      <alignment horizontal="center" vertical="center"/>
    </xf>
    <xf numFmtId="167" fontId="15" fillId="3" borderId="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0" fontId="15" fillId="4" borderId="5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16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3" fontId="15" fillId="2" borderId="0" xfId="0" applyNumberFormat="1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166" fontId="16" fillId="2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 wrapText="1"/>
    </xf>
    <xf numFmtId="167" fontId="15" fillId="0" borderId="26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/>
    <xf numFmtId="164" fontId="11" fillId="5" borderId="27" xfId="0" applyNumberFormat="1" applyFon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1" fillId="5" borderId="29" xfId="0" applyNumberFormat="1" applyFont="1" applyFill="1" applyBorder="1" applyAlignment="1">
      <alignment horizontal="center"/>
    </xf>
    <xf numFmtId="164" fontId="11" fillId="5" borderId="30" xfId="0" applyNumberFormat="1" applyFont="1" applyFill="1" applyBorder="1" applyAlignment="1">
      <alignment horizontal="center"/>
    </xf>
    <xf numFmtId="164" fontId="3" fillId="5" borderId="32" xfId="3" applyNumberFormat="1" applyFont="1" applyFill="1" applyBorder="1" applyAlignment="1">
      <alignment horizontal="center" vertical="center"/>
    </xf>
    <xf numFmtId="164" fontId="3" fillId="5" borderId="33" xfId="3" applyNumberFormat="1" applyFont="1" applyFill="1" applyBorder="1" applyAlignment="1">
      <alignment horizontal="center"/>
    </xf>
    <xf numFmtId="164" fontId="3" fillId="5" borderId="34" xfId="3" applyNumberFormat="1" applyFont="1" applyFill="1" applyBorder="1" applyAlignment="1">
      <alignment horizontal="center"/>
    </xf>
    <xf numFmtId="164" fontId="3" fillId="5" borderId="36" xfId="3" applyNumberFormat="1" applyFont="1" applyFill="1" applyBorder="1" applyAlignment="1">
      <alignment horizontal="center" vertical="center"/>
    </xf>
    <xf numFmtId="164" fontId="3" fillId="5" borderId="37" xfId="3" applyNumberFormat="1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/>
    </xf>
    <xf numFmtId="164" fontId="3" fillId="5" borderId="39" xfId="3" applyNumberFormat="1" applyFont="1" applyFill="1" applyBorder="1" applyAlignment="1">
      <alignment horizontal="center" vertical="center"/>
    </xf>
    <xf numFmtId="0" fontId="6" fillId="2" borderId="41" xfId="0" applyFont="1" applyFill="1" applyBorder="1"/>
    <xf numFmtId="164" fontId="3" fillId="5" borderId="42" xfId="3" applyNumberFormat="1" applyFont="1" applyFill="1" applyBorder="1" applyAlignment="1">
      <alignment horizontal="center" vertical="center"/>
    </xf>
    <xf numFmtId="164" fontId="3" fillId="5" borderId="41" xfId="3" applyNumberFormat="1" applyFont="1" applyFill="1" applyBorder="1" applyAlignment="1">
      <alignment horizontal="center" vertical="center"/>
    </xf>
    <xf numFmtId="0" fontId="6" fillId="4" borderId="37" xfId="0" applyFont="1" applyFill="1" applyBorder="1"/>
    <xf numFmtId="0" fontId="3" fillId="5" borderId="37" xfId="0" applyFont="1" applyFill="1" applyBorder="1" applyAlignment="1">
      <alignment horizontal="center" vertical="center"/>
    </xf>
    <xf numFmtId="164" fontId="5" fillId="5" borderId="0" xfId="3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wrapText="1"/>
    </xf>
    <xf numFmtId="164" fontId="5" fillId="5" borderId="27" xfId="3" applyNumberFormat="1" applyFont="1" applyFill="1" applyBorder="1" applyAlignment="1">
      <alignment horizontal="center"/>
    </xf>
    <xf numFmtId="164" fontId="5" fillId="5" borderId="29" xfId="3" applyNumberFormat="1" applyFont="1" applyFill="1" applyBorder="1" applyAlignment="1">
      <alignment horizontal="center"/>
    </xf>
    <xf numFmtId="164" fontId="5" fillId="5" borderId="30" xfId="3" applyNumberFormat="1" applyFont="1" applyFill="1" applyBorder="1" applyAlignment="1">
      <alignment horizontal="center"/>
    </xf>
    <xf numFmtId="164" fontId="3" fillId="5" borderId="27" xfId="3" applyNumberFormat="1" applyFont="1" applyFill="1" applyBorder="1" applyAlignment="1">
      <alignment horizontal="center"/>
    </xf>
    <xf numFmtId="164" fontId="3" fillId="5" borderId="0" xfId="3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5" fontId="3" fillId="5" borderId="0" xfId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65" fontId="3" fillId="5" borderId="41" xfId="0" applyNumberFormat="1" applyFont="1" applyFill="1" applyBorder="1" applyAlignment="1">
      <alignment horizontal="center"/>
    </xf>
    <xf numFmtId="164" fontId="11" fillId="5" borderId="27" xfId="4" applyNumberFormat="1" applyFont="1" applyFill="1" applyBorder="1" applyAlignment="1">
      <alignment horizontal="center"/>
    </xf>
    <xf numFmtId="164" fontId="11" fillId="5" borderId="0" xfId="4" applyNumberFormat="1" applyFont="1" applyFill="1" applyBorder="1" applyAlignment="1">
      <alignment horizontal="center"/>
    </xf>
    <xf numFmtId="164" fontId="11" fillId="5" borderId="29" xfId="4" applyNumberFormat="1" applyFont="1" applyFill="1" applyBorder="1" applyAlignment="1">
      <alignment horizontal="center"/>
    </xf>
    <xf numFmtId="164" fontId="11" fillId="5" borderId="30" xfId="4" applyNumberFormat="1" applyFont="1" applyFill="1" applyBorder="1" applyAlignment="1">
      <alignment horizontal="center"/>
    </xf>
    <xf numFmtId="164" fontId="3" fillId="5" borderId="27" xfId="3" applyNumberFormat="1" applyFont="1" applyFill="1" applyBorder="1" applyAlignment="1">
      <alignment horizontal="center" vertical="center"/>
    </xf>
    <xf numFmtId="164" fontId="3" fillId="5" borderId="0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5" borderId="41" xfId="0" applyNumberFormat="1" applyFont="1" applyFill="1" applyBorder="1" applyAlignment="1">
      <alignment horizontal="center"/>
    </xf>
    <xf numFmtId="0" fontId="6" fillId="4" borderId="44" xfId="0" applyFont="1" applyFill="1" applyBorder="1"/>
    <xf numFmtId="0" fontId="6" fillId="2" borderId="45" xfId="0" applyFont="1" applyFill="1" applyBorder="1"/>
    <xf numFmtId="0" fontId="2" fillId="2" borderId="45" xfId="0" applyFont="1" applyFill="1" applyBorder="1"/>
    <xf numFmtId="0" fontId="2" fillId="2" borderId="46" xfId="0" applyFont="1" applyFill="1" applyBorder="1"/>
    <xf numFmtId="2" fontId="0" fillId="7" borderId="27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0" xfId="0" applyNumberFormat="1" applyFill="1" applyBorder="1" applyAlignment="1">
      <alignment horizontal="center"/>
    </xf>
    <xf numFmtId="2" fontId="6" fillId="7" borderId="33" xfId="0" applyNumberFormat="1" applyFont="1" applyFill="1" applyBorder="1" applyAlignment="1">
      <alignment horizontal="center"/>
    </xf>
    <xf numFmtId="2" fontId="6" fillId="7" borderId="34" xfId="0" applyNumberFormat="1" applyFont="1" applyFill="1" applyBorder="1" applyAlignment="1">
      <alignment horizontal="center"/>
    </xf>
    <xf numFmtId="2" fontId="6" fillId="7" borderId="39" xfId="0" applyNumberFormat="1" applyFont="1" applyFill="1" applyBorder="1" applyAlignment="1">
      <alignment horizontal="center"/>
    </xf>
    <xf numFmtId="2" fontId="6" fillId="7" borderId="32" xfId="0" applyNumberFormat="1" applyFont="1" applyFill="1" applyBorder="1" applyAlignment="1">
      <alignment horizontal="center"/>
    </xf>
    <xf numFmtId="2" fontId="6" fillId="7" borderId="29" xfId="0" applyNumberFormat="1" applyFont="1" applyFill="1" applyBorder="1" applyAlignment="1">
      <alignment horizontal="center"/>
    </xf>
    <xf numFmtId="2" fontId="6" fillId="7" borderId="30" xfId="0" applyNumberFormat="1" applyFont="1" applyFill="1" applyBorder="1" applyAlignment="1">
      <alignment horizontal="center"/>
    </xf>
    <xf numFmtId="0" fontId="6" fillId="4" borderId="37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0" fillId="5" borderId="27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3" fontId="0" fillId="5" borderId="29" xfId="0" applyNumberFormat="1" applyFill="1" applyBorder="1" applyAlignment="1">
      <alignment horizontal="center" vertical="center"/>
    </xf>
    <xf numFmtId="3" fontId="0" fillId="5" borderId="3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5" xfId="0" applyFont="1" applyFill="1" applyBorder="1" applyAlignment="1">
      <alignment vertical="center"/>
    </xf>
    <xf numFmtId="4" fontId="3" fillId="5" borderId="32" xfId="3" applyNumberFormat="1" applyFont="1" applyFill="1" applyBorder="1" applyAlignment="1">
      <alignment horizontal="center" vertical="center"/>
    </xf>
    <xf numFmtId="4" fontId="3" fillId="5" borderId="0" xfId="3" applyNumberFormat="1" applyFont="1" applyFill="1" applyBorder="1" applyAlignment="1">
      <alignment horizontal="center" vertical="center"/>
    </xf>
    <xf numFmtId="4" fontId="5" fillId="5" borderId="0" xfId="3" applyNumberFormat="1" applyFont="1" applyFill="1" applyBorder="1" applyAlignment="1">
      <alignment horizontal="center" vertical="center"/>
    </xf>
    <xf numFmtId="4" fontId="5" fillId="5" borderId="30" xfId="3" applyNumberFormat="1" applyFont="1" applyFill="1" applyBorder="1" applyAlignment="1">
      <alignment horizontal="center" vertical="center"/>
    </xf>
    <xf numFmtId="4" fontId="3" fillId="5" borderId="41" xfId="3" applyNumberFormat="1" applyFont="1" applyFill="1" applyBorder="1" applyAlignment="1">
      <alignment horizontal="center" vertical="center"/>
    </xf>
    <xf numFmtId="4" fontId="3" fillId="5" borderId="34" xfId="3" applyNumberFormat="1" applyFont="1" applyFill="1" applyBorder="1" applyAlignment="1">
      <alignment horizontal="center" vertical="center"/>
    </xf>
    <xf numFmtId="0" fontId="6" fillId="4" borderId="38" xfId="0" applyFont="1" applyFill="1" applyBorder="1"/>
    <xf numFmtId="0" fontId="6" fillId="2" borderId="28" xfId="0" applyFont="1" applyFill="1" applyBorder="1"/>
    <xf numFmtId="0" fontId="2" fillId="2" borderId="28" xfId="0" applyFont="1" applyFill="1" applyBorder="1"/>
    <xf numFmtId="0" fontId="2" fillId="2" borderId="31" xfId="0" applyFont="1" applyFill="1" applyBorder="1"/>
    <xf numFmtId="0" fontId="6" fillId="2" borderId="43" xfId="0" applyFont="1" applyFill="1" applyBorder="1"/>
    <xf numFmtId="0" fontId="6" fillId="2" borderId="4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/>
    </xf>
    <xf numFmtId="0" fontId="2" fillId="2" borderId="30" xfId="0" applyFont="1" applyFill="1" applyBorder="1"/>
    <xf numFmtId="0" fontId="2" fillId="2" borderId="27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0" fillId="7" borderId="2" xfId="0" applyFill="1" applyBorder="1"/>
    <xf numFmtId="2" fontId="6" fillId="8" borderId="47" xfId="0" applyNumberFormat="1" applyFont="1" applyFill="1" applyBorder="1" applyAlignment="1">
      <alignment horizontal="center"/>
    </xf>
    <xf numFmtId="2" fontId="6" fillId="8" borderId="0" xfId="0" applyNumberFormat="1" applyFont="1" applyFill="1" applyBorder="1" applyAlignment="1">
      <alignment horizontal="center"/>
    </xf>
    <xf numFmtId="2" fontId="6" fillId="8" borderId="48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wrapText="1"/>
    </xf>
    <xf numFmtId="0" fontId="0" fillId="9" borderId="2" xfId="0" applyFill="1" applyBorder="1"/>
    <xf numFmtId="2" fontId="6" fillId="10" borderId="49" xfId="0" applyNumberFormat="1" applyFont="1" applyFill="1" applyBorder="1" applyAlignment="1">
      <alignment horizontal="center"/>
    </xf>
    <xf numFmtId="2" fontId="6" fillId="10" borderId="50" xfId="0" applyNumberFormat="1" applyFont="1" applyFill="1" applyBorder="1" applyAlignment="1">
      <alignment horizontal="center"/>
    </xf>
    <xf numFmtId="0" fontId="6" fillId="10" borderId="47" xfId="0" applyFont="1" applyFill="1" applyBorder="1" applyAlignment="1">
      <alignment horizontal="center" wrapText="1"/>
    </xf>
    <xf numFmtId="2" fontId="6" fillId="10" borderId="47" xfId="0" applyNumberFormat="1" applyFont="1" applyFill="1" applyBorder="1" applyAlignment="1">
      <alignment horizontal="center"/>
    </xf>
    <xf numFmtId="2" fontId="6" fillId="1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0" fillId="0" borderId="47" xfId="0" applyFill="1" applyBorder="1"/>
    <xf numFmtId="0" fontId="6" fillId="0" borderId="47" xfId="0" applyFont="1" applyFill="1" applyBorder="1" applyAlignment="1">
      <alignment wrapText="1"/>
    </xf>
    <xf numFmtId="2" fontId="2" fillId="8" borderId="0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vertical="center" wrapText="1"/>
    </xf>
    <xf numFmtId="2" fontId="6" fillId="8" borderId="51" xfId="0" applyNumberFormat="1" applyFont="1" applyFill="1" applyBorder="1" applyAlignment="1">
      <alignment horizontal="center" vertical="center"/>
    </xf>
    <xf numFmtId="2" fontId="6" fillId="8" borderId="41" xfId="0" applyNumberFormat="1" applyFont="1" applyFill="1" applyBorder="1" applyAlignment="1">
      <alignment horizontal="center" vertical="center"/>
    </xf>
    <xf numFmtId="2" fontId="6" fillId="8" borderId="52" xfId="0" applyNumberFormat="1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 wrapText="1"/>
    </xf>
    <xf numFmtId="2" fontId="6" fillId="10" borderId="51" xfId="0" applyNumberFormat="1" applyFont="1" applyFill="1" applyBorder="1" applyAlignment="1">
      <alignment horizontal="center" vertical="center"/>
    </xf>
    <xf numFmtId="2" fontId="6" fillId="10" borderId="41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vertical="center"/>
    </xf>
    <xf numFmtId="0" fontId="6" fillId="11" borderId="3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 wrapText="1"/>
    </xf>
    <xf numFmtId="0" fontId="0" fillId="11" borderId="3" xfId="0" applyFill="1" applyBorder="1" applyAlignment="1">
      <alignment vertical="center"/>
    </xf>
    <xf numFmtId="0" fontId="6" fillId="12" borderId="0" xfId="0" applyFont="1" applyFill="1" applyBorder="1" applyAlignment="1">
      <alignment horizontal="center" vertical="center" wrapText="1"/>
    </xf>
    <xf numFmtId="2" fontId="6" fillId="12" borderId="47" xfId="0" applyNumberFormat="1" applyFont="1" applyFill="1" applyBorder="1" applyAlignment="1">
      <alignment horizontal="center" vertical="center"/>
    </xf>
    <xf numFmtId="2" fontId="6" fillId="12" borderId="0" xfId="0" applyNumberFormat="1" applyFont="1" applyFill="1" applyBorder="1" applyAlignment="1">
      <alignment horizontal="center" vertical="center"/>
    </xf>
    <xf numFmtId="2" fontId="6" fillId="12" borderId="51" xfId="0" applyNumberFormat="1" applyFont="1" applyFill="1" applyBorder="1" applyAlignment="1">
      <alignment horizontal="center" vertical="center"/>
    </xf>
    <xf numFmtId="2" fontId="6" fillId="12" borderId="41" xfId="0" applyNumberFormat="1" applyFont="1" applyFill="1" applyBorder="1" applyAlignment="1">
      <alignment horizontal="center" vertical="center"/>
    </xf>
    <xf numFmtId="2" fontId="2" fillId="12" borderId="0" xfId="0" applyNumberFormat="1" applyFont="1" applyFill="1" applyBorder="1" applyAlignment="1">
      <alignment horizontal="center" vertical="center"/>
    </xf>
    <xf numFmtId="2" fontId="2" fillId="10" borderId="50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2" fontId="2" fillId="10" borderId="48" xfId="0" applyNumberFormat="1" applyFont="1" applyFill="1" applyBorder="1" applyAlignment="1">
      <alignment horizontal="center"/>
    </xf>
    <xf numFmtId="2" fontId="2" fillId="12" borderId="48" xfId="0" applyNumberFormat="1" applyFont="1" applyFill="1" applyBorder="1" applyAlignment="1">
      <alignment horizontal="center" vertical="center"/>
    </xf>
    <xf numFmtId="0" fontId="0" fillId="13" borderId="0" xfId="0" applyFill="1" applyBorder="1"/>
    <xf numFmtId="0" fontId="6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0" fillId="13" borderId="0" xfId="0" applyFill="1" applyBorder="1" applyAlignment="1">
      <alignment vertical="center"/>
    </xf>
    <xf numFmtId="0" fontId="2" fillId="11" borderId="4" xfId="0" applyFont="1" applyFill="1" applyBorder="1" applyAlignment="1">
      <alignment vertical="center" wrapText="1"/>
    </xf>
    <xf numFmtId="2" fontId="12" fillId="14" borderId="2" xfId="0" applyNumberFormat="1" applyFont="1" applyFill="1" applyBorder="1" applyAlignment="1">
      <alignment horizontal="center" vertical="center" wrapText="1"/>
    </xf>
    <xf numFmtId="2" fontId="12" fillId="14" borderId="3" xfId="0" applyNumberFormat="1" applyFont="1" applyFill="1" applyBorder="1" applyAlignment="1">
      <alignment horizontal="center" vertical="center" wrapText="1"/>
    </xf>
    <xf numFmtId="2" fontId="12" fillId="14" borderId="4" xfId="0" applyNumberFormat="1" applyFont="1" applyFill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/>
    </xf>
    <xf numFmtId="0" fontId="12" fillId="14" borderId="47" xfId="0" applyFont="1" applyFill="1" applyBorder="1" applyAlignment="1">
      <alignment horizontal="center"/>
    </xf>
    <xf numFmtId="2" fontId="12" fillId="14" borderId="0" xfId="0" applyNumberFormat="1" applyFont="1" applyFill="1" applyBorder="1" applyAlignment="1">
      <alignment horizontal="center"/>
    </xf>
    <xf numFmtId="2" fontId="12" fillId="14" borderId="48" xfId="0" applyNumberFormat="1" applyFont="1" applyFill="1" applyBorder="1" applyAlignment="1">
      <alignment horizontal="center"/>
    </xf>
    <xf numFmtId="0" fontId="12" fillId="14" borderId="51" xfId="0" applyFont="1" applyFill="1" applyBorder="1" applyAlignment="1">
      <alignment horizontal="center"/>
    </xf>
    <xf numFmtId="2" fontId="12" fillId="14" borderId="41" xfId="0" applyNumberFormat="1" applyFont="1" applyFill="1" applyBorder="1" applyAlignment="1">
      <alignment horizontal="center"/>
    </xf>
    <xf numFmtId="2" fontId="12" fillId="14" borderId="52" xfId="0" applyNumberFormat="1" applyFont="1" applyFill="1" applyBorder="1" applyAlignment="1">
      <alignment horizontal="center"/>
    </xf>
    <xf numFmtId="0" fontId="20" fillId="14" borderId="50" xfId="0" applyFont="1" applyFill="1" applyBorder="1" applyAlignment="1">
      <alignment horizontal="center"/>
    </xf>
    <xf numFmtId="0" fontId="20" fillId="14" borderId="5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left"/>
    </xf>
    <xf numFmtId="2" fontId="6" fillId="8" borderId="3" xfId="0" applyNumberFormat="1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Alignment="1">
      <alignment horizontal="center"/>
    </xf>
    <xf numFmtId="0" fontId="31" fillId="16" borderId="54" xfId="0" applyFont="1" applyFill="1" applyBorder="1"/>
    <xf numFmtId="0" fontId="30" fillId="16" borderId="54" xfId="2" applyFont="1" applyFill="1" applyBorder="1" applyAlignment="1" applyProtection="1"/>
    <xf numFmtId="167" fontId="0" fillId="0" borderId="0" xfId="0" applyNumberFormat="1"/>
    <xf numFmtId="164" fontId="3" fillId="5" borderId="42" xfId="0" applyNumberFormat="1" applyFont="1" applyFill="1" applyBorder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0" fontId="3" fillId="17" borderId="55" xfId="0" applyFont="1" applyFill="1" applyBorder="1" applyAlignment="1">
      <alignment horizontal="center"/>
    </xf>
    <xf numFmtId="0" fontId="3" fillId="17" borderId="56" xfId="0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4" fontId="3" fillId="5" borderId="39" xfId="3" applyNumberFormat="1" applyFont="1" applyFill="1" applyBorder="1" applyAlignment="1">
      <alignment horizontal="center" vertical="center"/>
    </xf>
    <xf numFmtId="4" fontId="5" fillId="5" borderId="27" xfId="3" applyNumberFormat="1" applyFont="1" applyFill="1" applyBorder="1" applyAlignment="1">
      <alignment horizontal="center" vertical="center"/>
    </xf>
    <xf numFmtId="4" fontId="5" fillId="5" borderId="29" xfId="3" applyNumberFormat="1" applyFont="1" applyFill="1" applyBorder="1" applyAlignment="1">
      <alignment horizontal="center" vertical="center"/>
    </xf>
    <xf numFmtId="4" fontId="3" fillId="5" borderId="33" xfId="3" applyNumberFormat="1" applyFont="1" applyFill="1" applyBorder="1" applyAlignment="1">
      <alignment horizontal="center" vertical="center"/>
    </xf>
    <xf numFmtId="4" fontId="3" fillId="5" borderId="42" xfId="3" applyNumberFormat="1" applyFont="1" applyFill="1" applyBorder="1" applyAlignment="1">
      <alignment horizontal="center" vertical="center"/>
    </xf>
    <xf numFmtId="4" fontId="3" fillId="5" borderId="27" xfId="3" applyNumberFormat="1" applyFont="1" applyFill="1" applyBorder="1" applyAlignment="1">
      <alignment horizontal="center" vertical="center"/>
    </xf>
    <xf numFmtId="2" fontId="1" fillId="8" borderId="41" xfId="0" applyNumberFormat="1" applyFont="1" applyFill="1" applyBorder="1" applyAlignment="1">
      <alignment horizontal="center" vertical="center"/>
    </xf>
    <xf numFmtId="2" fontId="1" fillId="10" borderId="41" xfId="0" applyNumberFormat="1" applyFont="1" applyFill="1" applyBorder="1" applyAlignment="1">
      <alignment horizontal="center" vertical="center"/>
    </xf>
    <xf numFmtId="2" fontId="1" fillId="10" borderId="52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18" borderId="5" xfId="0" applyFont="1" applyFill="1" applyBorder="1"/>
    <xf numFmtId="0" fontId="26" fillId="18" borderId="5" xfId="0" applyFont="1" applyFill="1" applyBorder="1" applyAlignment="1"/>
    <xf numFmtId="0" fontId="0" fillId="0" borderId="0" xfId="0" applyBorder="1" applyAlignme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19" borderId="57" xfId="0" applyFont="1" applyFill="1" applyBorder="1"/>
    <xf numFmtId="0" fontId="27" fillId="19" borderId="26" xfId="0" applyFont="1" applyFill="1" applyBorder="1"/>
    <xf numFmtId="0" fontId="27" fillId="19" borderId="58" xfId="0" applyFont="1" applyFill="1" applyBorder="1"/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13" borderId="0" xfId="0" applyNumberFormat="1" applyFill="1" applyBorder="1"/>
    <xf numFmtId="2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2" fontId="6" fillId="12" borderId="52" xfId="0" applyNumberFormat="1" applyFont="1" applyFill="1" applyBorder="1" applyAlignment="1">
      <alignment horizontal="center" vertical="center"/>
    </xf>
    <xf numFmtId="5" fontId="12" fillId="0" borderId="0" xfId="0" applyNumberFormat="1" applyFont="1" applyAlignment="1">
      <alignment horizontal="center"/>
    </xf>
    <xf numFmtId="166" fontId="0" fillId="0" borderId="0" xfId="0" applyNumberFormat="1"/>
    <xf numFmtId="0" fontId="1" fillId="2" borderId="0" xfId="0" applyFont="1" applyFill="1"/>
    <xf numFmtId="3" fontId="0" fillId="0" borderId="0" xfId="0" applyNumberFormat="1" applyAlignment="1">
      <alignment horizontal="center" vertical="center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29" fillId="0" borderId="0" xfId="0" applyFont="1" applyFill="1"/>
    <xf numFmtId="0" fontId="29" fillId="0" borderId="0" xfId="0" applyFont="1"/>
    <xf numFmtId="0" fontId="33" fillId="0" borderId="0" xfId="0" applyFont="1"/>
    <xf numFmtId="0" fontId="34" fillId="0" borderId="0" xfId="5" applyAlignment="1">
      <alignment horizontal="center"/>
    </xf>
    <xf numFmtId="0" fontId="15" fillId="24" borderId="5" xfId="5" applyFont="1" applyFill="1" applyBorder="1" applyAlignment="1">
      <alignment horizontal="center" vertical="center" wrapText="1"/>
    </xf>
    <xf numFmtId="0" fontId="34" fillId="0" borderId="0" xfId="5" applyAlignment="1">
      <alignment horizontal="center" vertical="center" wrapText="1"/>
    </xf>
    <xf numFmtId="0" fontId="34" fillId="0" borderId="0" xfId="5" applyAlignment="1">
      <alignment horizontal="center" vertical="center"/>
    </xf>
    <xf numFmtId="0" fontId="34" fillId="0" borderId="0" xfId="5" applyFill="1" applyAlignment="1">
      <alignment horizontal="center"/>
    </xf>
    <xf numFmtId="0" fontId="4" fillId="0" borderId="0" xfId="5" applyFont="1" applyFill="1" applyAlignment="1">
      <alignment horizontal="center"/>
    </xf>
    <xf numFmtId="3" fontId="34" fillId="0" borderId="0" xfId="5" applyNumberFormat="1" applyFill="1" applyAlignment="1">
      <alignment horizontal="center"/>
    </xf>
    <xf numFmtId="3" fontId="34" fillId="0" borderId="0" xfId="5" applyNumberFormat="1" applyAlignment="1">
      <alignment horizontal="center"/>
    </xf>
    <xf numFmtId="168" fontId="34" fillId="0" borderId="0" xfId="5" applyNumberFormat="1" applyFill="1" applyAlignment="1">
      <alignment horizontal="center"/>
    </xf>
    <xf numFmtId="2" fontId="34" fillId="0" borderId="0" xfId="5" applyNumberFormat="1" applyAlignment="1">
      <alignment horizontal="center"/>
    </xf>
    <xf numFmtId="0" fontId="34" fillId="0" borderId="0" xfId="5" applyFill="1" applyAlignment="1">
      <alignment horizontal="center" vertical="center"/>
    </xf>
    <xf numFmtId="0" fontId="15" fillId="0" borderId="0" xfId="5" applyFont="1" applyFill="1" applyAlignment="1">
      <alignment horizontal="center" vertical="center" wrapText="1"/>
    </xf>
    <xf numFmtId="0" fontId="4" fillId="0" borderId="0" xfId="5" applyFont="1" applyFill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4" fontId="34" fillId="0" borderId="0" xfId="5" applyNumberFormat="1" applyAlignment="1">
      <alignment horizontal="center"/>
    </xf>
    <xf numFmtId="169" fontId="34" fillId="0" borderId="0" xfId="5" applyNumberFormat="1" applyAlignment="1">
      <alignment horizontal="center"/>
    </xf>
    <xf numFmtId="0" fontId="4" fillId="27" borderId="57" xfId="5" applyFont="1" applyFill="1" applyBorder="1" applyAlignment="1">
      <alignment horizontal="center" vertical="center" wrapText="1"/>
    </xf>
    <xf numFmtId="4" fontId="34" fillId="27" borderId="26" xfId="5" applyNumberFormat="1" applyFill="1" applyBorder="1" applyAlignment="1">
      <alignment horizontal="center"/>
    </xf>
    <xf numFmtId="4" fontId="34" fillId="27" borderId="58" xfId="5" applyNumberFormat="1" applyFill="1" applyBorder="1" applyAlignment="1">
      <alignment horizontal="center"/>
    </xf>
    <xf numFmtId="0" fontId="4" fillId="0" borderId="0" xfId="5" applyFont="1" applyAlignment="1">
      <alignment horizontal="center"/>
    </xf>
    <xf numFmtId="1" fontId="34" fillId="0" borderId="0" xfId="5" applyNumberFormat="1" applyAlignment="1">
      <alignment horizontal="center"/>
    </xf>
    <xf numFmtId="3" fontId="34" fillId="27" borderId="26" xfId="5" applyNumberFormat="1" applyFill="1" applyBorder="1" applyAlignment="1">
      <alignment horizontal="center"/>
    </xf>
    <xf numFmtId="3" fontId="34" fillId="27" borderId="58" xfId="5" applyNumberFormat="1" applyFill="1" applyBorder="1" applyAlignment="1">
      <alignment horizontal="center"/>
    </xf>
    <xf numFmtId="170" fontId="34" fillId="27" borderId="26" xfId="5" applyNumberFormat="1" applyFill="1" applyBorder="1" applyAlignment="1">
      <alignment horizontal="center"/>
    </xf>
    <xf numFmtId="170" fontId="34" fillId="27" borderId="58" xfId="5" applyNumberFormat="1" applyFill="1" applyBorder="1" applyAlignment="1">
      <alignment horizontal="center"/>
    </xf>
    <xf numFmtId="0" fontId="34" fillId="0" borderId="59" xfId="5" applyBorder="1" applyAlignment="1">
      <alignment horizontal="center"/>
    </xf>
    <xf numFmtId="0" fontId="34" fillId="0" borderId="0" xfId="5" applyBorder="1" applyAlignment="1">
      <alignment horizontal="center"/>
    </xf>
    <xf numFmtId="0" fontId="34" fillId="0" borderId="0" xfId="5" applyAlignment="1">
      <alignment horizontal="left"/>
    </xf>
    <xf numFmtId="0" fontId="4" fillId="0" borderId="28" xfId="5" applyFont="1" applyBorder="1" applyAlignment="1">
      <alignment horizontal="left"/>
    </xf>
    <xf numFmtId="0" fontId="4" fillId="0" borderId="62" xfId="5" applyFont="1" applyBorder="1" applyAlignment="1">
      <alignment horizontal="left"/>
    </xf>
    <xf numFmtId="2" fontId="34" fillId="0" borderId="61" xfId="5" applyNumberFormat="1" applyBorder="1" applyAlignment="1">
      <alignment horizontal="center"/>
    </xf>
    <xf numFmtId="0" fontId="4" fillId="0" borderId="35" xfId="5" applyFont="1" applyBorder="1" applyAlignment="1">
      <alignment horizontal="left"/>
    </xf>
    <xf numFmtId="0" fontId="4" fillId="0" borderId="60" xfId="5" applyFont="1" applyBorder="1" applyAlignment="1">
      <alignment horizontal="left"/>
    </xf>
    <xf numFmtId="2" fontId="34" fillId="0" borderId="0" xfId="5" applyNumberFormat="1" applyBorder="1" applyAlignment="1">
      <alignment horizontal="center"/>
    </xf>
    <xf numFmtId="0" fontId="15" fillId="24" borderId="58" xfId="5" applyFont="1" applyFill="1" applyBorder="1" applyAlignment="1">
      <alignment horizontal="center" vertical="center" wrapText="1"/>
    </xf>
    <xf numFmtId="0" fontId="30" fillId="16" borderId="0" xfId="2" applyFont="1" applyFill="1" applyBorder="1" applyAlignment="1" applyProtection="1"/>
    <xf numFmtId="0" fontId="31" fillId="16" borderId="63" xfId="0" applyFont="1" applyFill="1" applyBorder="1"/>
    <xf numFmtId="0" fontId="30" fillId="16" borderId="63" xfId="2" applyFont="1" applyFill="1" applyBorder="1" applyAlignment="1" applyProtection="1"/>
    <xf numFmtId="0" fontId="30" fillId="16" borderId="64" xfId="2" applyFont="1" applyFill="1" applyBorder="1" applyAlignment="1" applyProtection="1"/>
    <xf numFmtId="0" fontId="4" fillId="11" borderId="47" xfId="5" applyFont="1" applyFill="1" applyBorder="1" applyAlignment="1">
      <alignment horizontal="center"/>
    </xf>
    <xf numFmtId="0" fontId="4" fillId="11" borderId="48" xfId="5" applyFont="1" applyFill="1" applyBorder="1" applyAlignment="1">
      <alignment horizontal="center"/>
    </xf>
    <xf numFmtId="3" fontId="34" fillId="11" borderId="47" xfId="5" applyNumberFormat="1" applyFill="1" applyBorder="1" applyAlignment="1">
      <alignment horizontal="center"/>
    </xf>
    <xf numFmtId="3" fontId="34" fillId="11" borderId="48" xfId="5" applyNumberFormat="1" applyFill="1" applyBorder="1" applyAlignment="1">
      <alignment horizontal="center"/>
    </xf>
    <xf numFmtId="3" fontId="34" fillId="11" borderId="51" xfId="5" applyNumberFormat="1" applyFill="1" applyBorder="1" applyAlignment="1">
      <alignment horizontal="center"/>
    </xf>
    <xf numFmtId="3" fontId="34" fillId="11" borderId="52" xfId="5" applyNumberFormat="1" applyFill="1" applyBorder="1" applyAlignment="1">
      <alignment horizontal="center"/>
    </xf>
    <xf numFmtId="0" fontId="34" fillId="0" borderId="49" xfId="5" applyBorder="1" applyAlignment="1">
      <alignment horizontal="center"/>
    </xf>
    <xf numFmtId="0" fontId="34" fillId="0" borderId="50" xfId="5" applyBorder="1" applyAlignment="1">
      <alignment horizontal="center"/>
    </xf>
    <xf numFmtId="0" fontId="34" fillId="0" borderId="53" xfId="5" applyBorder="1" applyAlignment="1">
      <alignment horizontal="center"/>
    </xf>
    <xf numFmtId="2" fontId="34" fillId="0" borderId="47" xfId="5" applyNumberFormat="1" applyBorder="1" applyAlignment="1">
      <alignment horizontal="center"/>
    </xf>
    <xf numFmtId="2" fontId="34" fillId="0" borderId="48" xfId="5" applyNumberFormat="1" applyBorder="1" applyAlignment="1">
      <alignment horizontal="center"/>
    </xf>
    <xf numFmtId="2" fontId="34" fillId="0" borderId="51" xfId="5" applyNumberFormat="1" applyBorder="1" applyAlignment="1">
      <alignment horizontal="center"/>
    </xf>
    <xf numFmtId="2" fontId="34" fillId="0" borderId="41" xfId="5" applyNumberFormat="1" applyBorder="1" applyAlignment="1">
      <alignment horizontal="center"/>
    </xf>
    <xf numFmtId="2" fontId="34" fillId="0" borderId="52" xfId="5" applyNumberFormat="1" applyBorder="1" applyAlignment="1">
      <alignment horizontal="center"/>
    </xf>
    <xf numFmtId="164" fontId="11" fillId="5" borderId="61" xfId="0" applyNumberFormat="1" applyFont="1" applyFill="1" applyBorder="1" applyAlignment="1">
      <alignment horizontal="center"/>
    </xf>
    <xf numFmtId="164" fontId="5" fillId="5" borderId="61" xfId="3" applyNumberFormat="1" applyFont="1" applyFill="1" applyBorder="1" applyAlignment="1">
      <alignment horizontal="center"/>
    </xf>
    <xf numFmtId="164" fontId="3" fillId="5" borderId="3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164" fontId="3" fillId="5" borderId="34" xfId="3" applyNumberFormat="1" applyFont="1" applyFill="1" applyBorder="1" applyAlignment="1">
      <alignment horizontal="center" vertical="center"/>
    </xf>
    <xf numFmtId="2" fontId="1" fillId="8" borderId="0" xfId="0" applyNumberFormat="1" applyFont="1" applyFill="1" applyBorder="1" applyAlignment="1">
      <alignment horizontal="center"/>
    </xf>
    <xf numFmtId="4" fontId="5" fillId="5" borderId="61" xfId="3" applyNumberFormat="1" applyFont="1" applyFill="1" applyBorder="1" applyAlignment="1">
      <alignment horizontal="center" vertical="center"/>
    </xf>
    <xf numFmtId="0" fontId="38" fillId="0" borderId="0" xfId="0" applyFont="1"/>
    <xf numFmtId="0" fontId="39" fillId="29" borderId="2" xfId="0" applyFont="1" applyFill="1" applyBorder="1" applyAlignment="1">
      <alignment horizontal="center" vertical="center"/>
    </xf>
    <xf numFmtId="0" fontId="39" fillId="29" borderId="3" xfId="0" applyFont="1" applyFill="1" applyBorder="1" applyAlignment="1">
      <alignment horizontal="center" vertical="center"/>
    </xf>
    <xf numFmtId="0" fontId="39" fillId="29" borderId="4" xfId="0" applyFont="1" applyFill="1" applyBorder="1" applyAlignment="1">
      <alignment horizontal="center" vertical="center"/>
    </xf>
    <xf numFmtId="0" fontId="1" fillId="30" borderId="0" xfId="0" applyFont="1" applyFill="1"/>
    <xf numFmtId="2" fontId="0" fillId="30" borderId="0" xfId="0" applyNumberFormat="1" applyFill="1" applyAlignment="1">
      <alignment horizontal="center"/>
    </xf>
    <xf numFmtId="0" fontId="40" fillId="0" borderId="0" xfId="0" applyFont="1" applyAlignment="1">
      <alignment horizontal="center"/>
    </xf>
    <xf numFmtId="0" fontId="12" fillId="30" borderId="0" xfId="0" applyFont="1" applyFill="1"/>
    <xf numFmtId="2" fontId="12" fillId="3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 wrapText="1"/>
    </xf>
    <xf numFmtId="2" fontId="29" fillId="0" borderId="0" xfId="0" applyNumberFormat="1" applyFont="1"/>
    <xf numFmtId="0" fontId="37" fillId="0" borderId="0" xfId="0" applyFont="1"/>
    <xf numFmtId="3" fontId="41" fillId="0" borderId="0" xfId="5" applyNumberFormat="1" applyFont="1" applyAlignment="1">
      <alignment horizontal="center"/>
    </xf>
    <xf numFmtId="0" fontId="29" fillId="13" borderId="63" xfId="0" applyFont="1" applyFill="1" applyBorder="1"/>
    <xf numFmtId="0" fontId="30" fillId="16" borderId="65" xfId="2" applyFont="1" applyFill="1" applyBorder="1" applyAlignment="1" applyProtection="1"/>
    <xf numFmtId="0" fontId="29" fillId="13" borderId="50" xfId="0" applyFont="1" applyFill="1" applyBorder="1"/>
    <xf numFmtId="0" fontId="0" fillId="15" borderId="50" xfId="0" applyFill="1" applyBorder="1"/>
    <xf numFmtId="0" fontId="29" fillId="13" borderId="53" xfId="0" applyFont="1" applyFill="1" applyBorder="1"/>
    <xf numFmtId="0" fontId="29" fillId="13" borderId="0" xfId="0" applyFont="1" applyFill="1" applyBorder="1"/>
    <xf numFmtId="0" fontId="0" fillId="15" borderId="0" xfId="0" applyFill="1" applyBorder="1"/>
    <xf numFmtId="0" fontId="29" fillId="13" borderId="48" xfId="0" applyFont="1" applyFill="1" applyBorder="1"/>
    <xf numFmtId="0" fontId="0" fillId="15" borderId="61" xfId="0" applyFill="1" applyBorder="1"/>
    <xf numFmtId="0" fontId="0" fillId="13" borderId="41" xfId="0" applyFill="1" applyBorder="1"/>
    <xf numFmtId="0" fontId="0" fillId="15" borderId="41" xfId="0" applyFill="1" applyBorder="1"/>
    <xf numFmtId="0" fontId="29" fillId="13" borderId="52" xfId="0" applyFont="1" applyFill="1" applyBorder="1"/>
    <xf numFmtId="164" fontId="3" fillId="5" borderId="66" xfId="3" applyNumberFormat="1" applyFont="1" applyFill="1" applyBorder="1" applyAlignment="1">
      <alignment horizontal="center" vertical="center"/>
    </xf>
    <xf numFmtId="0" fontId="25" fillId="20" borderId="49" xfId="0" applyFont="1" applyFill="1" applyBorder="1" applyAlignment="1">
      <alignment horizontal="center" vertical="center" textRotation="90"/>
    </xf>
    <xf numFmtId="0" fontId="25" fillId="20" borderId="47" xfId="0" applyFont="1" applyFill="1" applyBorder="1" applyAlignment="1">
      <alignment horizontal="center" vertical="center" textRotation="90"/>
    </xf>
    <xf numFmtId="0" fontId="25" fillId="20" borderId="51" xfId="0" applyFont="1" applyFill="1" applyBorder="1" applyAlignment="1">
      <alignment horizontal="center" vertical="center" textRotation="90"/>
    </xf>
    <xf numFmtId="0" fontId="32" fillId="19" borderId="2" xfId="2" applyFont="1" applyFill="1" applyBorder="1" applyAlignment="1" applyProtection="1"/>
    <xf numFmtId="0" fontId="32" fillId="19" borderId="4" xfId="2" applyFont="1" applyFill="1" applyBorder="1" applyAlignment="1" applyProtection="1"/>
    <xf numFmtId="0" fontId="26" fillId="18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2" fontId="10" fillId="21" borderId="2" xfId="0" applyNumberFormat="1" applyFont="1" applyFill="1" applyBorder="1" applyAlignment="1">
      <alignment horizontal="center" vertical="center"/>
    </xf>
    <xf numFmtId="2" fontId="10" fillId="21" borderId="3" xfId="0" applyNumberFormat="1" applyFont="1" applyFill="1" applyBorder="1" applyAlignment="1">
      <alignment horizontal="center" vertical="center"/>
    </xf>
    <xf numFmtId="2" fontId="10" fillId="21" borderId="4" xfId="0" applyNumberFormat="1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left" vertical="center"/>
    </xf>
    <xf numFmtId="0" fontId="19" fillId="16" borderId="3" xfId="0" applyFont="1" applyFill="1" applyBorder="1" applyAlignment="1">
      <alignment horizontal="left" vertical="center"/>
    </xf>
    <xf numFmtId="0" fontId="19" fillId="16" borderId="4" xfId="0" applyFont="1" applyFill="1" applyBorder="1" applyAlignment="1">
      <alignment horizontal="left" vertical="center"/>
    </xf>
    <xf numFmtId="2" fontId="18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/>
    <xf numFmtId="0" fontId="19" fillId="14" borderId="47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9" fillId="7" borderId="49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22" fillId="22" borderId="2" xfId="0" applyFont="1" applyFill="1" applyBorder="1" applyAlignment="1">
      <alignment horizontal="center" vertical="center"/>
    </xf>
    <xf numFmtId="0" fontId="22" fillId="22" borderId="3" xfId="0" applyFont="1" applyFill="1" applyBorder="1" applyAlignment="1">
      <alignment vertical="center"/>
    </xf>
    <xf numFmtId="0" fontId="22" fillId="22" borderId="4" xfId="0" applyFont="1" applyFill="1" applyBorder="1" applyAlignment="1">
      <alignment vertical="center"/>
    </xf>
    <xf numFmtId="0" fontId="24" fillId="23" borderId="2" xfId="0" applyFont="1" applyFill="1" applyBorder="1" applyAlignment="1">
      <alignment horizontal="center"/>
    </xf>
    <xf numFmtId="0" fontId="24" fillId="23" borderId="3" xfId="0" applyFont="1" applyFill="1" applyBorder="1" applyAlignment="1">
      <alignment horizontal="center"/>
    </xf>
    <xf numFmtId="0" fontId="24" fillId="23" borderId="4" xfId="0" applyFont="1" applyFill="1" applyBorder="1" applyAlignment="1">
      <alignment horizontal="center"/>
    </xf>
    <xf numFmtId="0" fontId="23" fillId="24" borderId="2" xfId="0" applyFont="1" applyFill="1" applyBorder="1" applyAlignment="1">
      <alignment horizontal="center" vertical="center"/>
    </xf>
    <xf numFmtId="0" fontId="23" fillId="24" borderId="3" xfId="0" applyFont="1" applyFill="1" applyBorder="1" applyAlignment="1">
      <alignment horizontal="center" vertical="center"/>
    </xf>
    <xf numFmtId="0" fontId="23" fillId="24" borderId="4" xfId="0" applyFont="1" applyFill="1" applyBorder="1" applyAlignment="1">
      <alignment horizontal="center" vertical="center"/>
    </xf>
    <xf numFmtId="2" fontId="23" fillId="24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2" fillId="14" borderId="2" xfId="0" applyNumberFormat="1" applyFont="1" applyFill="1" applyBorder="1" applyAlignment="1">
      <alignment horizontal="center"/>
    </xf>
    <xf numFmtId="2" fontId="12" fillId="14" borderId="3" xfId="0" applyNumberFormat="1" applyFont="1" applyFill="1" applyBorder="1" applyAlignment="1">
      <alignment horizontal="center"/>
    </xf>
    <xf numFmtId="2" fontId="12" fillId="14" borderId="4" xfId="0" applyNumberFormat="1" applyFont="1" applyFill="1" applyBorder="1" applyAlignment="1">
      <alignment horizontal="center"/>
    </xf>
    <xf numFmtId="0" fontId="21" fillId="14" borderId="2" xfId="0" applyFont="1" applyFill="1" applyBorder="1" applyAlignment="1">
      <alignment horizontal="center" wrapText="1"/>
    </xf>
    <xf numFmtId="0" fontId="21" fillId="14" borderId="4" xfId="0" applyFont="1" applyFill="1" applyBorder="1" applyAlignment="1">
      <alignment horizontal="center" wrapText="1"/>
    </xf>
    <xf numFmtId="2" fontId="14" fillId="6" borderId="2" xfId="0" applyNumberFormat="1" applyFont="1" applyFill="1" applyBorder="1" applyAlignment="1">
      <alignment horizontal="center" vertical="center"/>
    </xf>
    <xf numFmtId="2" fontId="14" fillId="6" borderId="3" xfId="0" applyNumberFormat="1" applyFont="1" applyFill="1" applyBorder="1" applyAlignment="1">
      <alignment horizontal="center" vertical="center"/>
    </xf>
    <xf numFmtId="0" fontId="26" fillId="25" borderId="2" xfId="0" applyFont="1" applyFill="1" applyBorder="1" applyAlignment="1">
      <alignment horizontal="center" vertical="center"/>
    </xf>
    <xf numFmtId="0" fontId="26" fillId="25" borderId="3" xfId="0" applyFont="1" applyFill="1" applyBorder="1" applyAlignment="1">
      <alignment horizontal="center" vertical="center"/>
    </xf>
    <xf numFmtId="0" fontId="26" fillId="25" borderId="4" xfId="0" applyFont="1" applyFill="1" applyBorder="1" applyAlignment="1">
      <alignment horizontal="center" vertical="center"/>
    </xf>
    <xf numFmtId="0" fontId="24" fillId="26" borderId="2" xfId="0" applyFont="1" applyFill="1" applyBorder="1" applyAlignment="1">
      <alignment horizontal="center"/>
    </xf>
    <xf numFmtId="0" fontId="24" fillId="26" borderId="3" xfId="0" applyFont="1" applyFill="1" applyBorder="1" applyAlignment="1">
      <alignment horizontal="center"/>
    </xf>
    <xf numFmtId="0" fontId="24" fillId="26" borderId="4" xfId="0" applyFont="1" applyFill="1" applyBorder="1" applyAlignment="1">
      <alignment horizontal="center"/>
    </xf>
    <xf numFmtId="0" fontId="36" fillId="8" borderId="2" xfId="5" applyFont="1" applyFill="1" applyBorder="1" applyAlignment="1">
      <alignment horizontal="center" vertical="center"/>
    </xf>
    <xf numFmtId="0" fontId="36" fillId="8" borderId="3" xfId="5" applyFont="1" applyFill="1" applyBorder="1" applyAlignment="1">
      <alignment horizontal="center" vertical="center"/>
    </xf>
    <xf numFmtId="0" fontId="36" fillId="8" borderId="4" xfId="5" applyFont="1" applyFill="1" applyBorder="1" applyAlignment="1">
      <alignment horizontal="center" vertical="center"/>
    </xf>
    <xf numFmtId="0" fontId="34" fillId="0" borderId="0" xfId="5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35" fillId="28" borderId="2" xfId="5" applyNumberFormat="1" applyFont="1" applyFill="1" applyBorder="1" applyAlignment="1">
      <alignment horizontal="center"/>
    </xf>
    <xf numFmtId="0" fontId="35" fillId="28" borderId="3" xfId="5" applyNumberFormat="1" applyFont="1" applyFill="1" applyBorder="1" applyAlignment="1">
      <alignment horizontal="center"/>
    </xf>
    <xf numFmtId="0" fontId="35" fillId="28" borderId="4" xfId="5" applyNumberFormat="1" applyFont="1" applyFill="1" applyBorder="1" applyAlignment="1">
      <alignment horizontal="center"/>
    </xf>
    <xf numFmtId="0" fontId="4" fillId="11" borderId="49" xfId="5" applyFont="1" applyFill="1" applyBorder="1" applyAlignment="1">
      <alignment horizontal="center" vertical="center"/>
    </xf>
    <xf numFmtId="0" fontId="34" fillId="11" borderId="53" xfId="5" applyFill="1" applyBorder="1" applyAlignment="1">
      <alignment horizontal="center" vertical="center"/>
    </xf>
  </cellXfs>
  <cellStyles count="9">
    <cellStyle name="Comma" xfId="1" builtinId="3"/>
    <cellStyle name="Comma 2" xfId="6"/>
    <cellStyle name="Hyperlink" xfId="2" builtinId="8"/>
    <cellStyle name="Normal" xfId="0" builtinId="0"/>
    <cellStyle name="Normal 2" xfId="5"/>
    <cellStyle name="Normal 3" xfId="7"/>
    <cellStyle name="Normal 4" xfId="8"/>
    <cellStyle name="Normal_Sheet1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2757829090133E-2"/>
          <c:y val="3.071236427396783E-2"/>
          <c:w val="0.94639564461386039"/>
          <c:h val="0.87943738360505752"/>
        </c:manualLayout>
      </c:layout>
      <c:lineChart>
        <c:grouping val="standard"/>
        <c:varyColors val="0"/>
        <c:ser>
          <c:idx val="0"/>
          <c:order val="0"/>
          <c:tx>
            <c:strRef>
              <c:f>Annual!$A$80</c:f>
              <c:strCache>
                <c:ptCount val="1"/>
                <c:pt idx="0">
                  <c:v>SA - GDP at constant 2005 prices</c:v>
                </c:pt>
              </c:strCache>
            </c:strRef>
          </c:tx>
          <c:cat>
            <c:strRef>
              <c:f>Annual!$B$84:$R$84</c:f>
              <c:strCache>
                <c:ptCount val="17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Annual!$B$80:$R$80</c:f>
              <c:numCache>
                <c:formatCode>#,##0.00</c:formatCode>
                <c:ptCount val="17"/>
                <c:pt idx="1">
                  <c:v>3.9124055015246211</c:v>
                </c:pt>
                <c:pt idx="2">
                  <c:v>2.5526741402699931</c:v>
                </c:pt>
                <c:pt idx="3">
                  <c:v>0.50941483769572682</c:v>
                </c:pt>
                <c:pt idx="4">
                  <c:v>2.1993604303941741</c:v>
                </c:pt>
                <c:pt idx="5">
                  <c:v>3.988589800332127</c:v>
                </c:pt>
                <c:pt idx="6">
                  <c:v>2.6804149810827269</c:v>
                </c:pt>
                <c:pt idx="7">
                  <c:v>3.5643215754646991</c:v>
                </c:pt>
                <c:pt idx="8">
                  <c:v>2.949075466902547</c:v>
                </c:pt>
                <c:pt idx="9">
                  <c:v>4.5545599068036751</c:v>
                </c:pt>
                <c:pt idx="10">
                  <c:v>5.2770921799080215</c:v>
                </c:pt>
                <c:pt idx="11">
                  <c:v>5.6037661274900055</c:v>
                </c:pt>
                <c:pt idx="12">
                  <c:v>5.5678271609852441</c:v>
                </c:pt>
                <c:pt idx="13">
                  <c:v>3.5760909371843628</c:v>
                </c:pt>
                <c:pt idx="14">
                  <c:v>-1.5157141204545048</c:v>
                </c:pt>
                <c:pt idx="15">
                  <c:v>2.8896361666428101</c:v>
                </c:pt>
                <c:pt idx="16">
                  <c:v>3.1227239768834134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Annual!$A$100</c:f>
              <c:strCache>
                <c:ptCount val="1"/>
                <c:pt idx="0">
                  <c:v>KZN - GDPR at constant 2005 prices</c:v>
                </c:pt>
              </c:strCache>
            </c:strRef>
          </c:tx>
          <c:cat>
            <c:strRef>
              <c:f>Annual!$B$84:$R$84</c:f>
              <c:strCache>
                <c:ptCount val="17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Annual!$B$100:$R$100</c:f>
              <c:numCache>
                <c:formatCode>#,##0.00</c:formatCode>
                <c:ptCount val="17"/>
                <c:pt idx="1">
                  <c:v>5.175490589482723</c:v>
                </c:pt>
                <c:pt idx="2">
                  <c:v>1.9480759691223581</c:v>
                </c:pt>
                <c:pt idx="3">
                  <c:v>0.87285779483851178</c:v>
                </c:pt>
                <c:pt idx="4">
                  <c:v>0.76800943160552615</c:v>
                </c:pt>
                <c:pt idx="5">
                  <c:v>4.6799296586110222</c:v>
                </c:pt>
                <c:pt idx="6">
                  <c:v>4.4541099648747133</c:v>
                </c:pt>
                <c:pt idx="7">
                  <c:v>2.4874919405530238</c:v>
                </c:pt>
                <c:pt idx="8">
                  <c:v>2.7432639906487406</c:v>
                </c:pt>
                <c:pt idx="9">
                  <c:v>4.4967464894428772</c:v>
                </c:pt>
                <c:pt idx="10">
                  <c:v>5.7593018540806664</c:v>
                </c:pt>
                <c:pt idx="11">
                  <c:v>5.5333278654310973</c:v>
                </c:pt>
                <c:pt idx="12">
                  <c:v>5.8948084570002708</c:v>
                </c:pt>
                <c:pt idx="13">
                  <c:v>3.9731293461308819</c:v>
                </c:pt>
                <c:pt idx="14">
                  <c:v>-1.781471351225947</c:v>
                </c:pt>
                <c:pt idx="15">
                  <c:v>3.3622850571222966</c:v>
                </c:pt>
                <c:pt idx="16">
                  <c:v>3.3165097800275385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20480"/>
        <c:axId val="115222016"/>
      </c:lineChart>
      <c:catAx>
        <c:axId val="1152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222016"/>
        <c:crosses val="autoZero"/>
        <c:auto val="1"/>
        <c:lblAlgn val="ctr"/>
        <c:lblOffset val="100"/>
        <c:noMultiLvlLbl val="0"/>
      </c:catAx>
      <c:valAx>
        <c:axId val="1152220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1522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859979459089381"/>
          <c:y val="3.5040350246675601E-2"/>
          <c:w val="0.28677363155692509"/>
          <c:h val="0.1576959519064274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738E-2"/>
          <c:y val="3.8152988608382718E-2"/>
          <c:w val="0.91042422686294167"/>
          <c:h val="0.91280448452547924"/>
        </c:manualLayout>
      </c:layout>
      <c:lineChart>
        <c:grouping val="standard"/>
        <c:varyColors val="0"/>
        <c:ser>
          <c:idx val="1"/>
          <c:order val="0"/>
          <c:tx>
            <c:strRef>
              <c:f>'GDP Newcastle'!$O$2</c:f>
              <c:strCache>
                <c:ptCount val="1"/>
                <c:pt idx="0">
                  <c:v>Newcastle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Newcastle'!$A$11:$A$46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Newcastle'!$O$11:$O$46</c:f>
              <c:numCache>
                <c:formatCode>0.00</c:formatCode>
                <c:ptCount val="36"/>
                <c:pt idx="0">
                  <c:v>3.9395156782893626</c:v>
                </c:pt>
                <c:pt idx="1">
                  <c:v>4.2866089789378181</c:v>
                </c:pt>
                <c:pt idx="2">
                  <c:v>3.6383421584642668</c:v>
                </c:pt>
                <c:pt idx="3">
                  <c:v>2.5736149036534792</c:v>
                </c:pt>
                <c:pt idx="4">
                  <c:v>4.9774438314357941</c:v>
                </c:pt>
                <c:pt idx="5">
                  <c:v>4.7714376026829113</c:v>
                </c:pt>
                <c:pt idx="6">
                  <c:v>6.8025136122745442</c:v>
                </c:pt>
                <c:pt idx="7">
                  <c:v>7.8003989592836112</c:v>
                </c:pt>
                <c:pt idx="8">
                  <c:v>7.1039248847620975</c:v>
                </c:pt>
                <c:pt idx="9">
                  <c:v>6.2725196289707297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6.2348909800872221</c:v>
                </c:pt>
                <c:pt idx="13">
                  <c:v>5.721328006261869</c:v>
                </c:pt>
                <c:pt idx="14">
                  <c:v>5.9105341563103009</c:v>
                </c:pt>
                <c:pt idx="15">
                  <c:v>7.6643149737516651</c:v>
                </c:pt>
                <c:pt idx="16">
                  <c:v>8.0143793424454604</c:v>
                </c:pt>
                <c:pt idx="17">
                  <c:v>6.9725787258477334</c:v>
                </c:pt>
                <c:pt idx="18">
                  <c:v>6.3989081945650668</c:v>
                </c:pt>
                <c:pt idx="19">
                  <c:v>6.4406598461384439</c:v>
                </c:pt>
                <c:pt idx="20">
                  <c:v>5.2207550494224639</c:v>
                </c:pt>
                <c:pt idx="21">
                  <c:v>2.5437949311447019</c:v>
                </c:pt>
                <c:pt idx="22">
                  <c:v>1.9736713925358023</c:v>
                </c:pt>
                <c:pt idx="23">
                  <c:v>4.5487775766570353</c:v>
                </c:pt>
                <c:pt idx="24">
                  <c:v>-3.7891792586704436</c:v>
                </c:pt>
                <c:pt idx="25">
                  <c:v>3.3613290199647659</c:v>
                </c:pt>
                <c:pt idx="26">
                  <c:v>-1.3623318690516617</c:v>
                </c:pt>
                <c:pt idx="27">
                  <c:v>-5.6876057771930499</c:v>
                </c:pt>
                <c:pt idx="28">
                  <c:v>2.1449472033997909</c:v>
                </c:pt>
                <c:pt idx="29">
                  <c:v>-0.94273664769860821</c:v>
                </c:pt>
                <c:pt idx="30">
                  <c:v>2.1175257766891069</c:v>
                </c:pt>
                <c:pt idx="31">
                  <c:v>4.6228114456422835</c:v>
                </c:pt>
                <c:pt idx="32">
                  <c:v>3.4909325746136641</c:v>
                </c:pt>
                <c:pt idx="33">
                  <c:v>3.1586942703359369</c:v>
                </c:pt>
                <c:pt idx="34">
                  <c:v>2.9781513459848603</c:v>
                </c:pt>
                <c:pt idx="35">
                  <c:v>3.4745148061183402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48640"/>
        <c:axId val="123250176"/>
      </c:lineChart>
      <c:catAx>
        <c:axId val="12324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3250176"/>
        <c:crosses val="autoZero"/>
        <c:auto val="1"/>
        <c:lblAlgn val="ctr"/>
        <c:lblOffset val="100"/>
        <c:noMultiLvlLbl val="0"/>
      </c:catAx>
      <c:valAx>
        <c:axId val="12325017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2324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833612014714349E-2"/>
          <c:y val="4.8327687528542954E-2"/>
          <c:w val="0.2741313754699588"/>
          <c:h val="0.110250472992979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79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Quarterly!$A$107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Quarterly!$F$107:$BP$107</c:f>
              <c:numCache>
                <c:formatCode>#,##0.00</c:formatCode>
                <c:ptCount val="63"/>
                <c:pt idx="0">
                  <c:v>3.0097500457038007</c:v>
                </c:pt>
                <c:pt idx="1">
                  <c:v>57.944660113251444</c:v>
                </c:pt>
                <c:pt idx="2">
                  <c:v>5.4742333040015332</c:v>
                </c:pt>
                <c:pt idx="3">
                  <c:v>-8.7511493856881373</c:v>
                </c:pt>
                <c:pt idx="4">
                  <c:v>9.0395908802411782</c:v>
                </c:pt>
                <c:pt idx="5">
                  <c:v>-3.2011755571277583</c:v>
                </c:pt>
                <c:pt idx="6">
                  <c:v>-1.9492089346664965</c:v>
                </c:pt>
                <c:pt idx="7">
                  <c:v>-0.84749889903298214</c:v>
                </c:pt>
                <c:pt idx="8">
                  <c:v>3.1332349081571191</c:v>
                </c:pt>
                <c:pt idx="9">
                  <c:v>2.8856462123018836</c:v>
                </c:pt>
                <c:pt idx="10">
                  <c:v>2.8752958909192574</c:v>
                </c:pt>
                <c:pt idx="11">
                  <c:v>-8.3304976968035085</c:v>
                </c:pt>
                <c:pt idx="12">
                  <c:v>0.60665549002193375</c:v>
                </c:pt>
                <c:pt idx="13">
                  <c:v>1.3375225409331328</c:v>
                </c:pt>
                <c:pt idx="14">
                  <c:v>-2.2721994768929203</c:v>
                </c:pt>
                <c:pt idx="15">
                  <c:v>-16.050173647160005</c:v>
                </c:pt>
                <c:pt idx="16">
                  <c:v>-15.815735445199437</c:v>
                </c:pt>
                <c:pt idx="17">
                  <c:v>-15.08417839949513</c:v>
                </c:pt>
                <c:pt idx="18">
                  <c:v>35.349237179254224</c:v>
                </c:pt>
                <c:pt idx="19">
                  <c:v>21.938346162548044</c:v>
                </c:pt>
                <c:pt idx="20">
                  <c:v>14.508758971818725</c:v>
                </c:pt>
                <c:pt idx="21">
                  <c:v>19.1135223814508</c:v>
                </c:pt>
                <c:pt idx="22">
                  <c:v>-18.102870718451584</c:v>
                </c:pt>
                <c:pt idx="23">
                  <c:v>-14.000604315689227</c:v>
                </c:pt>
                <c:pt idx="24">
                  <c:v>7.4795100885641732</c:v>
                </c:pt>
                <c:pt idx="25">
                  <c:v>7.937226674027233</c:v>
                </c:pt>
                <c:pt idx="26">
                  <c:v>-7.4793547409211225</c:v>
                </c:pt>
                <c:pt idx="27">
                  <c:v>17.068666128399599</c:v>
                </c:pt>
                <c:pt idx="28">
                  <c:v>-4.0499168241524881</c:v>
                </c:pt>
                <c:pt idx="29">
                  <c:v>15.553395380632038</c:v>
                </c:pt>
                <c:pt idx="30">
                  <c:v>9.7857295579195114</c:v>
                </c:pt>
                <c:pt idx="31">
                  <c:v>-16.877079163431517</c:v>
                </c:pt>
                <c:pt idx="32">
                  <c:v>2.7774064941859029E-2</c:v>
                </c:pt>
                <c:pt idx="33">
                  <c:v>-9.7690941636625048</c:v>
                </c:pt>
                <c:pt idx="34">
                  <c:v>9.2789617626917789</c:v>
                </c:pt>
                <c:pt idx="35">
                  <c:v>15.932584005591668</c:v>
                </c:pt>
                <c:pt idx="36">
                  <c:v>5.5277370925617184</c:v>
                </c:pt>
                <c:pt idx="37">
                  <c:v>-15.018284460170412</c:v>
                </c:pt>
                <c:pt idx="38">
                  <c:v>0.33088239996084751</c:v>
                </c:pt>
                <c:pt idx="39">
                  <c:v>-7.1668024518229814</c:v>
                </c:pt>
                <c:pt idx="40">
                  <c:v>5.1777263230300541</c:v>
                </c:pt>
                <c:pt idx="41">
                  <c:v>-2.8807325956964038</c:v>
                </c:pt>
                <c:pt idx="42">
                  <c:v>-3.8630034059049576</c:v>
                </c:pt>
                <c:pt idx="43">
                  <c:v>12.224461089168837</c:v>
                </c:pt>
                <c:pt idx="44">
                  <c:v>4.6722912286066967</c:v>
                </c:pt>
                <c:pt idx="45">
                  <c:v>4.485583123679036</c:v>
                </c:pt>
                <c:pt idx="46">
                  <c:v>3.4675173470919036</c:v>
                </c:pt>
                <c:pt idx="47">
                  <c:v>3.6420020262035826</c:v>
                </c:pt>
                <c:pt idx="48">
                  <c:v>17.362114087875902</c:v>
                </c:pt>
                <c:pt idx="49">
                  <c:v>14.989832732132191</c:v>
                </c:pt>
                <c:pt idx="50">
                  <c:v>13.611754038234073</c:v>
                </c:pt>
                <c:pt idx="51">
                  <c:v>11.642615151619145</c:v>
                </c:pt>
                <c:pt idx="52">
                  <c:v>-1.8728635854422107</c:v>
                </c:pt>
                <c:pt idx="53">
                  <c:v>-4.5101518117669226</c:v>
                </c:pt>
                <c:pt idx="54">
                  <c:v>-3.6678414792155127</c:v>
                </c:pt>
                <c:pt idx="55">
                  <c:v>3.8081787604130732</c:v>
                </c:pt>
                <c:pt idx="56">
                  <c:v>2.6376857285541822</c:v>
                </c:pt>
                <c:pt idx="57">
                  <c:v>4.5391522445796184</c:v>
                </c:pt>
                <c:pt idx="58">
                  <c:v>0.18797879636544959</c:v>
                </c:pt>
                <c:pt idx="59">
                  <c:v>-0.17764732924674134</c:v>
                </c:pt>
                <c:pt idx="60">
                  <c:v>-0.3475059354084965</c:v>
                </c:pt>
                <c:pt idx="61">
                  <c:v>0.8629820027570585</c:v>
                </c:pt>
                <c:pt idx="62">
                  <c:v>2.4353530967600316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Seasonal!$A$107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Seasonal!$F$107:$BP$107</c:f>
              <c:numCache>
                <c:formatCode>#,##0.00</c:formatCode>
                <c:ptCount val="63"/>
                <c:pt idx="0">
                  <c:v>-15.24009696826325</c:v>
                </c:pt>
                <c:pt idx="1">
                  <c:v>16.323205778134479</c:v>
                </c:pt>
                <c:pt idx="2">
                  <c:v>36.231203102792968</c:v>
                </c:pt>
                <c:pt idx="3">
                  <c:v>37.721669379215093</c:v>
                </c:pt>
                <c:pt idx="4">
                  <c:v>15.524432056550017</c:v>
                </c:pt>
                <c:pt idx="5">
                  <c:v>-0.12582156057442728</c:v>
                </c:pt>
                <c:pt idx="6">
                  <c:v>-5.958152793098062</c:v>
                </c:pt>
                <c:pt idx="7">
                  <c:v>-7.8120748070598323</c:v>
                </c:pt>
                <c:pt idx="8">
                  <c:v>2.1951160715534472</c:v>
                </c:pt>
                <c:pt idx="9">
                  <c:v>-0.52112923967120883</c:v>
                </c:pt>
                <c:pt idx="10">
                  <c:v>-0.54302441251054945</c:v>
                </c:pt>
                <c:pt idx="11">
                  <c:v>2.514232118754959</c:v>
                </c:pt>
                <c:pt idx="12">
                  <c:v>-6.3373898266557482</c:v>
                </c:pt>
                <c:pt idx="13">
                  <c:v>-2.8205479005211584</c:v>
                </c:pt>
                <c:pt idx="14">
                  <c:v>-0.83634365877357253</c:v>
                </c:pt>
                <c:pt idx="15">
                  <c:v>-0.4720683278054979</c:v>
                </c:pt>
                <c:pt idx="16">
                  <c:v>6.1368989488115391</c:v>
                </c:pt>
                <c:pt idx="17">
                  <c:v>5.5011440039015387</c:v>
                </c:pt>
                <c:pt idx="18">
                  <c:v>3.8251074419645223</c:v>
                </c:pt>
                <c:pt idx="19">
                  <c:v>-0.24184009585693661</c:v>
                </c:pt>
                <c:pt idx="20">
                  <c:v>0.48941068601601007</c:v>
                </c:pt>
                <c:pt idx="21">
                  <c:v>-0.83050959887292275</c:v>
                </c:pt>
                <c:pt idx="22">
                  <c:v>-1.2262093066183677</c:v>
                </c:pt>
                <c:pt idx="23">
                  <c:v>0.16078147758392974</c:v>
                </c:pt>
                <c:pt idx="24">
                  <c:v>9.8627836445915121E-2</c:v>
                </c:pt>
                <c:pt idx="25">
                  <c:v>4.0507633575532562</c:v>
                </c:pt>
                <c:pt idx="26">
                  <c:v>6.529702249837217</c:v>
                </c:pt>
                <c:pt idx="27">
                  <c:v>7.9788109391888016</c:v>
                </c:pt>
                <c:pt idx="28">
                  <c:v>11.77811029882403</c:v>
                </c:pt>
                <c:pt idx="29">
                  <c:v>7.2553262849491773</c:v>
                </c:pt>
                <c:pt idx="30">
                  <c:v>2.0558274828104772</c:v>
                </c:pt>
                <c:pt idx="31">
                  <c:v>9.9324893371056655E-2</c:v>
                </c:pt>
                <c:pt idx="32">
                  <c:v>-4.2991327472792875</c:v>
                </c:pt>
                <c:pt idx="33">
                  <c:v>-2.5531434990351349</c:v>
                </c:pt>
                <c:pt idx="34">
                  <c:v>2.4913283579370011</c:v>
                </c:pt>
                <c:pt idx="35">
                  <c:v>5.868680982508951</c:v>
                </c:pt>
                <c:pt idx="36">
                  <c:v>-3.5738536561424525</c:v>
                </c:pt>
                <c:pt idx="37">
                  <c:v>-4.6415473232563054</c:v>
                </c:pt>
                <c:pt idx="38">
                  <c:v>-6.4609577882334523</c:v>
                </c:pt>
                <c:pt idx="39">
                  <c:v>-8.5460057838477894</c:v>
                </c:pt>
                <c:pt idx="40">
                  <c:v>4.1477804016520397</c:v>
                </c:pt>
                <c:pt idx="41">
                  <c:v>0.85170872480757942</c:v>
                </c:pt>
                <c:pt idx="42">
                  <c:v>-1.1398299588135774</c:v>
                </c:pt>
                <c:pt idx="43">
                  <c:v>-1.7058949835777659</c:v>
                </c:pt>
                <c:pt idx="44">
                  <c:v>-2.4591740707386958</c:v>
                </c:pt>
                <c:pt idx="45">
                  <c:v>3.193634807348785</c:v>
                </c:pt>
                <c:pt idx="46">
                  <c:v>6.1419147007586048</c:v>
                </c:pt>
                <c:pt idx="47">
                  <c:v>9.8262409098508421</c:v>
                </c:pt>
                <c:pt idx="48">
                  <c:v>11.114167319612566</c:v>
                </c:pt>
                <c:pt idx="49">
                  <c:v>11.998906374197823</c:v>
                </c:pt>
                <c:pt idx="50">
                  <c:v>17.91412379197963</c:v>
                </c:pt>
                <c:pt idx="51">
                  <c:v>16.842935534050802</c:v>
                </c:pt>
                <c:pt idx="52">
                  <c:v>10.486688851913481</c:v>
                </c:pt>
                <c:pt idx="53">
                  <c:v>1.4959494373526383</c:v>
                </c:pt>
                <c:pt idx="54">
                  <c:v>-7.7829428794282061</c:v>
                </c:pt>
                <c:pt idx="55">
                  <c:v>-12.017785980752878</c:v>
                </c:pt>
                <c:pt idx="56">
                  <c:v>-8.1500171760263331</c:v>
                </c:pt>
                <c:pt idx="57">
                  <c:v>-0.48296471889463499</c:v>
                </c:pt>
                <c:pt idx="58">
                  <c:v>6.4701515882673686</c:v>
                </c:pt>
                <c:pt idx="59">
                  <c:v>11.508790898301232</c:v>
                </c:pt>
                <c:pt idx="60">
                  <c:v>9.0775590129503954</c:v>
                </c:pt>
                <c:pt idx="61">
                  <c:v>3.700886382136928</c:v>
                </c:pt>
                <c:pt idx="62">
                  <c:v>-1.5050056707256294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36096"/>
        <c:axId val="121237888"/>
      </c:lineChart>
      <c:catAx>
        <c:axId val="121236096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1237888"/>
        <c:crosses val="autoZero"/>
        <c:auto val="1"/>
        <c:lblAlgn val="ctr"/>
        <c:lblOffset val="100"/>
        <c:tickMarkSkip val="4"/>
        <c:noMultiLvlLbl val="0"/>
      </c:catAx>
      <c:valAx>
        <c:axId val="12123788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1236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623"/>
          <c:y val="3.1718216197453276E-2"/>
          <c:w val="0.23210151655834088"/>
          <c:h val="0.12685873662543934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83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Quarterly!$A$108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Quarterly!$F$108:$BP$108</c:f>
              <c:numCache>
                <c:formatCode>#,##0.00</c:formatCode>
                <c:ptCount val="63"/>
                <c:pt idx="0">
                  <c:v>38.799913120344826</c:v>
                </c:pt>
                <c:pt idx="1">
                  <c:v>38.816237184164102</c:v>
                </c:pt>
                <c:pt idx="2">
                  <c:v>39.171512476508973</c:v>
                </c:pt>
                <c:pt idx="3">
                  <c:v>40.375405507573603</c:v>
                </c:pt>
                <c:pt idx="4">
                  <c:v>-0.9768282845888796</c:v>
                </c:pt>
                <c:pt idx="5">
                  <c:v>1.7013858151920691</c:v>
                </c:pt>
                <c:pt idx="6">
                  <c:v>2.0084895643427041</c:v>
                </c:pt>
                <c:pt idx="7">
                  <c:v>1.6738819094470083</c:v>
                </c:pt>
                <c:pt idx="8">
                  <c:v>1.0648609376519778</c:v>
                </c:pt>
                <c:pt idx="9">
                  <c:v>-0.91260872733164322</c:v>
                </c:pt>
                <c:pt idx="10">
                  <c:v>-2.6627269937363618</c:v>
                </c:pt>
                <c:pt idx="11">
                  <c:v>-2.7945661863179843</c:v>
                </c:pt>
                <c:pt idx="12">
                  <c:v>-28.171709728290999</c:v>
                </c:pt>
                <c:pt idx="13">
                  <c:v>-27.812450217905521</c:v>
                </c:pt>
                <c:pt idx="14">
                  <c:v>-27.320690958621345</c:v>
                </c:pt>
                <c:pt idx="15">
                  <c:v>-26.872397200625592</c:v>
                </c:pt>
                <c:pt idx="16">
                  <c:v>-2.5833315970164348</c:v>
                </c:pt>
                <c:pt idx="17">
                  <c:v>-1.8951622089369662</c:v>
                </c:pt>
                <c:pt idx="18">
                  <c:v>-2.9040838698935612</c:v>
                </c:pt>
                <c:pt idx="19">
                  <c:v>-2.9299502295710806</c:v>
                </c:pt>
                <c:pt idx="20">
                  <c:v>-5.6005922082814914</c:v>
                </c:pt>
                <c:pt idx="21">
                  <c:v>-4.6145455377149664</c:v>
                </c:pt>
                <c:pt idx="22">
                  <c:v>-4.5033833705068735</c:v>
                </c:pt>
                <c:pt idx="23">
                  <c:v>-5.7307481238510256</c:v>
                </c:pt>
                <c:pt idx="24">
                  <c:v>-11.990552143698086</c:v>
                </c:pt>
                <c:pt idx="25">
                  <c:v>-11.583473776490589</c:v>
                </c:pt>
                <c:pt idx="26">
                  <c:v>-10.343349371100643</c:v>
                </c:pt>
                <c:pt idx="27">
                  <c:v>-8.7471984016902251</c:v>
                </c:pt>
                <c:pt idx="28">
                  <c:v>5.3664963722212127</c:v>
                </c:pt>
                <c:pt idx="29">
                  <c:v>6.0064838218612904</c:v>
                </c:pt>
                <c:pt idx="30">
                  <c:v>6.589684518366604</c:v>
                </c:pt>
                <c:pt idx="31">
                  <c:v>5.508405865938161</c:v>
                </c:pt>
                <c:pt idx="32">
                  <c:v>5.4802714985679994</c:v>
                </c:pt>
                <c:pt idx="33">
                  <c:v>1.7662897430557607</c:v>
                </c:pt>
                <c:pt idx="34">
                  <c:v>2.774727942837421</c:v>
                </c:pt>
                <c:pt idx="35">
                  <c:v>-1.8519769611566028</c:v>
                </c:pt>
                <c:pt idx="36">
                  <c:v>-3.3303051932363847</c:v>
                </c:pt>
                <c:pt idx="37">
                  <c:v>-4.966770448144409</c:v>
                </c:pt>
                <c:pt idx="38">
                  <c:v>-8.9498836024176196</c:v>
                </c:pt>
                <c:pt idx="39">
                  <c:v>-7.7397757613268903</c:v>
                </c:pt>
                <c:pt idx="40">
                  <c:v>-8.0524030149571733</c:v>
                </c:pt>
                <c:pt idx="41">
                  <c:v>-5.0857983544362746</c:v>
                </c:pt>
                <c:pt idx="42">
                  <c:v>-3.1250454744601059</c:v>
                </c:pt>
                <c:pt idx="43">
                  <c:v>3.3190362050129103</c:v>
                </c:pt>
                <c:pt idx="44">
                  <c:v>4.731585855050688</c:v>
                </c:pt>
                <c:pt idx="45">
                  <c:v>2.9466323278061322</c:v>
                </c:pt>
                <c:pt idx="46">
                  <c:v>2.9901516394915868</c:v>
                </c:pt>
                <c:pt idx="47">
                  <c:v>-0.5690161845888092</c:v>
                </c:pt>
                <c:pt idx="48">
                  <c:v>-9.6569556994450085</c:v>
                </c:pt>
                <c:pt idx="49">
                  <c:v>-4.4858783290762139</c:v>
                </c:pt>
                <c:pt idx="50">
                  <c:v>-6.8235479902540943</c:v>
                </c:pt>
                <c:pt idx="51">
                  <c:v>-5.1674580940278272</c:v>
                </c:pt>
                <c:pt idx="52">
                  <c:v>-6.5007097688416016</c:v>
                </c:pt>
                <c:pt idx="53">
                  <c:v>-7.7924384581280508</c:v>
                </c:pt>
                <c:pt idx="54">
                  <c:v>-5.4039352250265758</c:v>
                </c:pt>
                <c:pt idx="55">
                  <c:v>-4.8491864633666957</c:v>
                </c:pt>
                <c:pt idx="56">
                  <c:v>12.149034778487215</c:v>
                </c:pt>
                <c:pt idx="57">
                  <c:v>3.1496108771003111</c:v>
                </c:pt>
                <c:pt idx="58">
                  <c:v>10.183071474831154</c:v>
                </c:pt>
                <c:pt idx="59">
                  <c:v>10.663569654809013</c:v>
                </c:pt>
                <c:pt idx="60">
                  <c:v>3.6216739610157096</c:v>
                </c:pt>
                <c:pt idx="61">
                  <c:v>13.230480023870147</c:v>
                </c:pt>
                <c:pt idx="62">
                  <c:v>-0.56109764214423852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Seasonal!$A$108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Seasonal!$F$108:$BP$108</c:f>
              <c:numCache>
                <c:formatCode>#,##0.00</c:formatCode>
                <c:ptCount val="63"/>
                <c:pt idx="0">
                  <c:v>38.746645020284532</c:v>
                </c:pt>
                <c:pt idx="1">
                  <c:v>38.736056867754527</c:v>
                </c:pt>
                <c:pt idx="2">
                  <c:v>39.231146501603249</c:v>
                </c:pt>
                <c:pt idx="3">
                  <c:v>40.467724261560257</c:v>
                </c:pt>
                <c:pt idx="4">
                  <c:v>-1.1155485411398409</c:v>
                </c:pt>
                <c:pt idx="5">
                  <c:v>1.4721595009168054</c:v>
                </c:pt>
                <c:pt idx="6">
                  <c:v>2.1087247814922558</c:v>
                </c:pt>
                <c:pt idx="7">
                  <c:v>1.9785929900486481</c:v>
                </c:pt>
                <c:pt idx="8">
                  <c:v>1.2279829139364347</c:v>
                </c:pt>
                <c:pt idx="9">
                  <c:v>-0.97432160099281384</c:v>
                </c:pt>
                <c:pt idx="10">
                  <c:v>-2.6077571243309294</c:v>
                </c:pt>
                <c:pt idx="11">
                  <c:v>-2.9945696495937333</c:v>
                </c:pt>
                <c:pt idx="12">
                  <c:v>-28.116928397793995</c:v>
                </c:pt>
                <c:pt idx="13">
                  <c:v>-27.946477582547306</c:v>
                </c:pt>
                <c:pt idx="14">
                  <c:v>-27.267488103793681</c:v>
                </c:pt>
                <c:pt idx="15">
                  <c:v>-26.830802805786519</c:v>
                </c:pt>
                <c:pt idx="16">
                  <c:v>-2.4592031504493983</c:v>
                </c:pt>
                <c:pt idx="17">
                  <c:v>-2.0645391670750515</c:v>
                </c:pt>
                <c:pt idx="18">
                  <c:v>-2.9293005826502747</c:v>
                </c:pt>
                <c:pt idx="19">
                  <c:v>-2.8660947242119379</c:v>
                </c:pt>
                <c:pt idx="20">
                  <c:v>-5.483804065285895</c:v>
                </c:pt>
                <c:pt idx="21">
                  <c:v>-4.7264574785914526</c:v>
                </c:pt>
                <c:pt idx="22">
                  <c:v>-4.5648501295591091</c:v>
                </c:pt>
                <c:pt idx="23">
                  <c:v>-5.6654927917507703</c:v>
                </c:pt>
                <c:pt idx="24">
                  <c:v>-11.878180793963297</c:v>
                </c:pt>
                <c:pt idx="25">
                  <c:v>-11.647302216369599</c:v>
                </c:pt>
                <c:pt idx="26">
                  <c:v>-10.228370593247194</c:v>
                </c:pt>
                <c:pt idx="27">
                  <c:v>-8.8803587081443833</c:v>
                </c:pt>
                <c:pt idx="28">
                  <c:v>5.4727024483946147</c:v>
                </c:pt>
                <c:pt idx="29">
                  <c:v>5.8603490520374066</c:v>
                </c:pt>
                <c:pt idx="30">
                  <c:v>6.2130025072068129</c:v>
                </c:pt>
                <c:pt idx="31">
                  <c:v>5.9345440808215235</c:v>
                </c:pt>
                <c:pt idx="32">
                  <c:v>3.8846129172053061</c:v>
                </c:pt>
                <c:pt idx="33">
                  <c:v>1.4811078488541347</c:v>
                </c:pt>
                <c:pt idx="34">
                  <c:v>2.896492887780481</c:v>
                </c:pt>
                <c:pt idx="35">
                  <c:v>-0.20275037377760846</c:v>
                </c:pt>
                <c:pt idx="36">
                  <c:v>-5.4497179093332777</c:v>
                </c:pt>
                <c:pt idx="37">
                  <c:v>-5.0366289827087618</c:v>
                </c:pt>
                <c:pt idx="38">
                  <c:v>-8.1954079631654526</c:v>
                </c:pt>
                <c:pt idx="39">
                  <c:v>-6.3089119262156688</c:v>
                </c:pt>
                <c:pt idx="40">
                  <c:v>-6.653176437718848</c:v>
                </c:pt>
                <c:pt idx="41">
                  <c:v>-4.3597668879833069</c:v>
                </c:pt>
                <c:pt idx="42">
                  <c:v>-2.2442918767983286</c:v>
                </c:pt>
                <c:pt idx="43">
                  <c:v>-3.133668061610502E-2</c:v>
                </c:pt>
                <c:pt idx="44">
                  <c:v>7.5059660966698081</c:v>
                </c:pt>
                <c:pt idx="45">
                  <c:v>3.0609427657366926</c:v>
                </c:pt>
                <c:pt idx="46">
                  <c:v>1.4134810665454367</c:v>
                </c:pt>
                <c:pt idx="47">
                  <c:v>-1.7790672469975317</c:v>
                </c:pt>
                <c:pt idx="48">
                  <c:v>-9.2218033834336772</c:v>
                </c:pt>
                <c:pt idx="49">
                  <c:v>-4.5650707105924404</c:v>
                </c:pt>
                <c:pt idx="50">
                  <c:v>-6.8182954774132334</c:v>
                </c:pt>
                <c:pt idx="51">
                  <c:v>-5.4595278650784094</c:v>
                </c:pt>
                <c:pt idx="52">
                  <c:v>-6.7118254514341711</c:v>
                </c:pt>
                <c:pt idx="53">
                  <c:v>-7.1308231771064614</c:v>
                </c:pt>
                <c:pt idx="54">
                  <c:v>-6.0229885471017823</c:v>
                </c:pt>
                <c:pt idx="55">
                  <c:v>-4.6328610580786469</c:v>
                </c:pt>
                <c:pt idx="56">
                  <c:v>10.150139614870211</c:v>
                </c:pt>
                <c:pt idx="57">
                  <c:v>1.9077889834385426</c:v>
                </c:pt>
                <c:pt idx="58">
                  <c:v>10.834089137789036</c:v>
                </c:pt>
                <c:pt idx="59">
                  <c:v>13.209027312801686</c:v>
                </c:pt>
                <c:pt idx="60">
                  <c:v>7.2045995066904496</c:v>
                </c:pt>
                <c:pt idx="61">
                  <c:v>12.321713078056421</c:v>
                </c:pt>
                <c:pt idx="62">
                  <c:v>-0.31166924548122149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66944"/>
        <c:axId val="121268480"/>
      </c:lineChart>
      <c:catAx>
        <c:axId val="121266944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1268480"/>
        <c:crosses val="autoZero"/>
        <c:auto val="1"/>
        <c:lblAlgn val="ctr"/>
        <c:lblOffset val="100"/>
        <c:tickMarkSkip val="4"/>
        <c:noMultiLvlLbl val="0"/>
      </c:catAx>
      <c:valAx>
        <c:axId val="12126848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1266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623"/>
          <c:y val="3.1718216197453276E-2"/>
          <c:w val="0.2362697002707527"/>
          <c:h val="0.1268587366254393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89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Quarterly!$A$110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Quarterly!$F$110:$BP$110</c:f>
              <c:numCache>
                <c:formatCode>#,##0.00</c:formatCode>
                <c:ptCount val="63"/>
                <c:pt idx="0">
                  <c:v>2.6270137223237588</c:v>
                </c:pt>
                <c:pt idx="1">
                  <c:v>1.5223053194385101</c:v>
                </c:pt>
                <c:pt idx="2">
                  <c:v>0.78570492515564527</c:v>
                </c:pt>
                <c:pt idx="3">
                  <c:v>2.1198529398329136</c:v>
                </c:pt>
                <c:pt idx="4">
                  <c:v>1.6219877305971742</c:v>
                </c:pt>
                <c:pt idx="5">
                  <c:v>4.2578843735201009</c:v>
                </c:pt>
                <c:pt idx="6">
                  <c:v>2.8327666529223783</c:v>
                </c:pt>
                <c:pt idx="7">
                  <c:v>1.91870542643396</c:v>
                </c:pt>
                <c:pt idx="8">
                  <c:v>1.6955764371806676</c:v>
                </c:pt>
                <c:pt idx="9">
                  <c:v>3.8137061957722643E-3</c:v>
                </c:pt>
                <c:pt idx="10">
                  <c:v>-1.7107591416554153</c:v>
                </c:pt>
                <c:pt idx="11">
                  <c:v>-1.6098998702630751</c:v>
                </c:pt>
                <c:pt idx="12">
                  <c:v>-1.1344969574890054</c:v>
                </c:pt>
                <c:pt idx="13">
                  <c:v>-0.25591864053198721</c:v>
                </c:pt>
                <c:pt idx="14">
                  <c:v>2.3119484978874612</c:v>
                </c:pt>
                <c:pt idx="15">
                  <c:v>5.3347760504350026</c:v>
                </c:pt>
                <c:pt idx="16">
                  <c:v>7.5525375246764739</c:v>
                </c:pt>
                <c:pt idx="17">
                  <c:v>8.5332367809584042</c:v>
                </c:pt>
                <c:pt idx="18">
                  <c:v>8.9632310535929012</c:v>
                </c:pt>
                <c:pt idx="19">
                  <c:v>9.2125069537113173</c:v>
                </c:pt>
                <c:pt idx="20">
                  <c:v>6.1897117603957996</c:v>
                </c:pt>
                <c:pt idx="21">
                  <c:v>4.6081909091120137</c:v>
                </c:pt>
                <c:pt idx="22">
                  <c:v>1.3788734520463166</c:v>
                </c:pt>
                <c:pt idx="23">
                  <c:v>0.18152157596361973</c:v>
                </c:pt>
                <c:pt idx="24">
                  <c:v>0.31301004684413186</c:v>
                </c:pt>
                <c:pt idx="25">
                  <c:v>2.1135928220629907</c:v>
                </c:pt>
                <c:pt idx="26">
                  <c:v>4.5829101388528297</c:v>
                </c:pt>
                <c:pt idx="27">
                  <c:v>3.3997527768488931</c:v>
                </c:pt>
                <c:pt idx="28">
                  <c:v>2.4919284333445733</c:v>
                </c:pt>
                <c:pt idx="29">
                  <c:v>-0.97079018340842926</c:v>
                </c:pt>
                <c:pt idx="30">
                  <c:v>-1.8933349504637647</c:v>
                </c:pt>
                <c:pt idx="31">
                  <c:v>-2.9991840663227873</c:v>
                </c:pt>
                <c:pt idx="32">
                  <c:v>1.7177630759223672</c:v>
                </c:pt>
                <c:pt idx="33">
                  <c:v>4.1676786552050951</c:v>
                </c:pt>
                <c:pt idx="34">
                  <c:v>5.9900927050416284</c:v>
                </c:pt>
                <c:pt idx="35">
                  <c:v>6.7893187911814312</c:v>
                </c:pt>
                <c:pt idx="36">
                  <c:v>3.5742550433601146</c:v>
                </c:pt>
                <c:pt idx="37">
                  <c:v>7.1490232472879205</c:v>
                </c:pt>
                <c:pt idx="38">
                  <c:v>7.0032375987503279</c:v>
                </c:pt>
                <c:pt idx="39">
                  <c:v>6.790203648735643</c:v>
                </c:pt>
                <c:pt idx="40">
                  <c:v>6.5653116000742608</c:v>
                </c:pt>
                <c:pt idx="41">
                  <c:v>5.0694473229383448</c:v>
                </c:pt>
                <c:pt idx="42">
                  <c:v>5.1301891050094888</c:v>
                </c:pt>
                <c:pt idx="43">
                  <c:v>7.3898253468980819</c:v>
                </c:pt>
                <c:pt idx="44">
                  <c:v>7.0310713837291523</c:v>
                </c:pt>
                <c:pt idx="45">
                  <c:v>5.6892007693002729</c:v>
                </c:pt>
                <c:pt idx="46">
                  <c:v>3.6143850028840534</c:v>
                </c:pt>
                <c:pt idx="47">
                  <c:v>5.0651545199587655</c:v>
                </c:pt>
                <c:pt idx="48">
                  <c:v>2.8013525880118855</c:v>
                </c:pt>
                <c:pt idx="49">
                  <c:v>6.6842768764415235</c:v>
                </c:pt>
                <c:pt idx="50">
                  <c:v>4.680725460911626</c:v>
                </c:pt>
                <c:pt idx="51">
                  <c:v>-3.5740256323984108</c:v>
                </c:pt>
                <c:pt idx="52">
                  <c:v>-9.9758385124780133</c:v>
                </c:pt>
                <c:pt idx="53">
                  <c:v>-14.561399377269266</c:v>
                </c:pt>
                <c:pt idx="54">
                  <c:v>-10.68689595384301</c:v>
                </c:pt>
                <c:pt idx="55">
                  <c:v>-4.5666848131908759</c:v>
                </c:pt>
                <c:pt idx="56">
                  <c:v>4.8774525471683434</c:v>
                </c:pt>
                <c:pt idx="57">
                  <c:v>9.4401250822759817</c:v>
                </c:pt>
                <c:pt idx="58">
                  <c:v>5.8998143498087643</c:v>
                </c:pt>
                <c:pt idx="59">
                  <c:v>4.2473013385317113</c:v>
                </c:pt>
                <c:pt idx="60">
                  <c:v>5.6557079652913256</c:v>
                </c:pt>
                <c:pt idx="61">
                  <c:v>1.5066216534366834</c:v>
                </c:pt>
                <c:pt idx="62">
                  <c:v>2.0157177934728638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Seasonal!$A$110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Seasonal!$F$110:$BP$110</c:f>
              <c:numCache>
                <c:formatCode>#,##0.00</c:formatCode>
                <c:ptCount val="63"/>
                <c:pt idx="0">
                  <c:v>2.6338516659577529</c:v>
                </c:pt>
                <c:pt idx="1">
                  <c:v>1.1091427408161472</c:v>
                </c:pt>
                <c:pt idx="2">
                  <c:v>0.89480796285481157</c:v>
                </c:pt>
                <c:pt idx="3">
                  <c:v>2.3716946484584538</c:v>
                </c:pt>
                <c:pt idx="4">
                  <c:v>1.6911079731994767</c:v>
                </c:pt>
                <c:pt idx="5">
                  <c:v>3.831086999216434</c:v>
                </c:pt>
                <c:pt idx="6">
                  <c:v>3.0420426869268695</c:v>
                </c:pt>
                <c:pt idx="7">
                  <c:v>2.0476538334383623</c:v>
                </c:pt>
                <c:pt idx="8">
                  <c:v>1.6447863069678732</c:v>
                </c:pt>
                <c:pt idx="9">
                  <c:v>-0.29516366393212634</c:v>
                </c:pt>
                <c:pt idx="10">
                  <c:v>-1.4158352222429942</c:v>
                </c:pt>
                <c:pt idx="11">
                  <c:v>-1.7025569862095407</c:v>
                </c:pt>
                <c:pt idx="12">
                  <c:v>-1.0986989435826171</c:v>
                </c:pt>
                <c:pt idx="13">
                  <c:v>-0.29787590155715127</c:v>
                </c:pt>
                <c:pt idx="14">
                  <c:v>2.611474256444247</c:v>
                </c:pt>
                <c:pt idx="15">
                  <c:v>5.2792865485500391</c:v>
                </c:pt>
                <c:pt idx="16">
                  <c:v>7.6122972424611826</c:v>
                </c:pt>
                <c:pt idx="17">
                  <c:v>8.5790516085085482</c:v>
                </c:pt>
                <c:pt idx="18">
                  <c:v>9.1018480875806489</c:v>
                </c:pt>
                <c:pt idx="19">
                  <c:v>9.034893090359752</c:v>
                </c:pt>
                <c:pt idx="20">
                  <c:v>6.2132618599846019</c:v>
                </c:pt>
                <c:pt idx="21">
                  <c:v>4.5041908601688201</c:v>
                </c:pt>
                <c:pt idx="22">
                  <c:v>1.2699279050233272</c:v>
                </c:pt>
                <c:pt idx="23">
                  <c:v>0.12258718175018565</c:v>
                </c:pt>
                <c:pt idx="24">
                  <c:v>0.40406167746144206</c:v>
                </c:pt>
                <c:pt idx="25">
                  <c:v>2.1578483758843712</c:v>
                </c:pt>
                <c:pt idx="26">
                  <c:v>4.4209218043085547</c:v>
                </c:pt>
                <c:pt idx="27">
                  <c:v>3.5809371005003836</c:v>
                </c:pt>
                <c:pt idx="28">
                  <c:v>2.5651221223253851</c:v>
                </c:pt>
                <c:pt idx="29">
                  <c:v>-0.4685036448704939</c:v>
                </c:pt>
                <c:pt idx="30">
                  <c:v>-2.5431609098826646</c:v>
                </c:pt>
                <c:pt idx="31">
                  <c:v>-3.1143782804171098</c:v>
                </c:pt>
                <c:pt idx="32">
                  <c:v>-8.5527900668807111E-2</c:v>
                </c:pt>
                <c:pt idx="33">
                  <c:v>3.6497810943110895</c:v>
                </c:pt>
                <c:pt idx="34">
                  <c:v>7.1811901126199489</c:v>
                </c:pt>
                <c:pt idx="35">
                  <c:v>8.1947038816393132</c:v>
                </c:pt>
                <c:pt idx="36">
                  <c:v>5.2199359532088936</c:v>
                </c:pt>
                <c:pt idx="37">
                  <c:v>6.7052589733463339</c:v>
                </c:pt>
                <c:pt idx="38">
                  <c:v>6.6042290172337674</c:v>
                </c:pt>
                <c:pt idx="39">
                  <c:v>6.1143065694679004</c:v>
                </c:pt>
                <c:pt idx="40">
                  <c:v>7.2291146206962473</c:v>
                </c:pt>
                <c:pt idx="41">
                  <c:v>5.201505831031028</c:v>
                </c:pt>
                <c:pt idx="42">
                  <c:v>4.8564266219509129</c:v>
                </c:pt>
                <c:pt idx="43">
                  <c:v>6.9092107218456729</c:v>
                </c:pt>
                <c:pt idx="44">
                  <c:v>7.4540429985067309</c:v>
                </c:pt>
                <c:pt idx="45">
                  <c:v>5.8881237244871016</c:v>
                </c:pt>
                <c:pt idx="46">
                  <c:v>3.8259894168614346</c:v>
                </c:pt>
                <c:pt idx="47">
                  <c:v>4.14494781308351</c:v>
                </c:pt>
                <c:pt idx="48">
                  <c:v>2.4572082872575609</c:v>
                </c:pt>
                <c:pt idx="49">
                  <c:v>6.1625789281853809</c:v>
                </c:pt>
                <c:pt idx="50">
                  <c:v>4.3923499646084743</c:v>
                </c:pt>
                <c:pt idx="51">
                  <c:v>-2.676492199590863</c:v>
                </c:pt>
                <c:pt idx="52">
                  <c:v>-9.0103576189125913</c:v>
                </c:pt>
                <c:pt idx="53">
                  <c:v>-14.739294313885642</c:v>
                </c:pt>
                <c:pt idx="54">
                  <c:v>-11.386985053780961</c:v>
                </c:pt>
                <c:pt idx="55">
                  <c:v>-4.4781094826057517</c:v>
                </c:pt>
                <c:pt idx="56">
                  <c:v>4.6778297688537842</c:v>
                </c:pt>
                <c:pt idx="57">
                  <c:v>9.3441712967067954</c:v>
                </c:pt>
                <c:pt idx="58">
                  <c:v>5.9295017932767875</c:v>
                </c:pt>
                <c:pt idx="59">
                  <c:v>4.4993281868063981</c:v>
                </c:pt>
                <c:pt idx="60">
                  <c:v>5.8694899130837062</c:v>
                </c:pt>
                <c:pt idx="61">
                  <c:v>1.5859872915647684</c:v>
                </c:pt>
                <c:pt idx="62">
                  <c:v>2.4540806921514497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85248"/>
        <c:axId val="121319808"/>
      </c:lineChart>
      <c:catAx>
        <c:axId val="12128524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1319808"/>
        <c:crosses val="autoZero"/>
        <c:auto val="1"/>
        <c:lblAlgn val="ctr"/>
        <c:lblOffset val="100"/>
        <c:tickMarkSkip val="4"/>
        <c:noMultiLvlLbl val="0"/>
      </c:catAx>
      <c:valAx>
        <c:axId val="1213198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1285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623"/>
          <c:y val="3.1718216197453276E-2"/>
          <c:w val="0.2362697002707527"/>
          <c:h val="0.1268587366254393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93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Quarterly!$A$111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Quarterly!$F$111:$BP$111</c:f>
              <c:numCache>
                <c:formatCode>#,##0.00</c:formatCode>
                <c:ptCount val="63"/>
                <c:pt idx="0">
                  <c:v>2.173072235089081</c:v>
                </c:pt>
                <c:pt idx="1">
                  <c:v>6.7696137045820768</c:v>
                </c:pt>
                <c:pt idx="2">
                  <c:v>13.796000233294173</c:v>
                </c:pt>
                <c:pt idx="3">
                  <c:v>21.751982836676277</c:v>
                </c:pt>
                <c:pt idx="4">
                  <c:v>10.422538920469142</c:v>
                </c:pt>
                <c:pt idx="5">
                  <c:v>7.4797382436886384</c:v>
                </c:pt>
                <c:pt idx="6">
                  <c:v>0.50426793159087746</c:v>
                </c:pt>
                <c:pt idx="7">
                  <c:v>-3.3088306127038738</c:v>
                </c:pt>
                <c:pt idx="8">
                  <c:v>-5.150885238703518</c:v>
                </c:pt>
                <c:pt idx="9">
                  <c:v>-6.3309899369580593</c:v>
                </c:pt>
                <c:pt idx="10">
                  <c:v>-6.8427554770170911</c:v>
                </c:pt>
                <c:pt idx="11">
                  <c:v>-6.0775270496285971</c:v>
                </c:pt>
                <c:pt idx="12">
                  <c:v>-3.5129330409256374</c:v>
                </c:pt>
                <c:pt idx="13">
                  <c:v>-0.78777813375044192</c:v>
                </c:pt>
                <c:pt idx="14">
                  <c:v>1.4062936385061549</c:v>
                </c:pt>
                <c:pt idx="15">
                  <c:v>3.0679783415840176</c:v>
                </c:pt>
                <c:pt idx="16">
                  <c:v>6.8362729847710799</c:v>
                </c:pt>
                <c:pt idx="17">
                  <c:v>6.5266576337153284</c:v>
                </c:pt>
                <c:pt idx="18">
                  <c:v>6.9495699016495145</c:v>
                </c:pt>
                <c:pt idx="19">
                  <c:v>3.2473412248918025</c:v>
                </c:pt>
                <c:pt idx="20">
                  <c:v>1.47359134948184</c:v>
                </c:pt>
                <c:pt idx="21">
                  <c:v>-0.7316351016517425</c:v>
                </c:pt>
                <c:pt idx="22">
                  <c:v>-0.98260266797535034</c:v>
                </c:pt>
                <c:pt idx="23">
                  <c:v>-0.27633296431347032</c:v>
                </c:pt>
                <c:pt idx="24">
                  <c:v>7.6407488827925141</c:v>
                </c:pt>
                <c:pt idx="25">
                  <c:v>9.8230966768310441</c:v>
                </c:pt>
                <c:pt idx="26">
                  <c:v>10.139630584049538</c:v>
                </c:pt>
                <c:pt idx="27">
                  <c:v>11.14271416206282</c:v>
                </c:pt>
                <c:pt idx="28">
                  <c:v>-10.960917686206969</c:v>
                </c:pt>
                <c:pt idx="29">
                  <c:v>-11.698258889345404</c:v>
                </c:pt>
                <c:pt idx="30">
                  <c:v>-11.752051615550355</c:v>
                </c:pt>
                <c:pt idx="31">
                  <c:v>-11.594040527521143</c:v>
                </c:pt>
                <c:pt idx="32">
                  <c:v>6.5848498994451239</c:v>
                </c:pt>
                <c:pt idx="33">
                  <c:v>7.2772842009632157</c:v>
                </c:pt>
                <c:pt idx="34">
                  <c:v>8.0074027978081492</c:v>
                </c:pt>
                <c:pt idx="35">
                  <c:v>7.3529766958773894</c:v>
                </c:pt>
                <c:pt idx="36">
                  <c:v>6.4348128397694353</c:v>
                </c:pt>
                <c:pt idx="37">
                  <c:v>6.3888814226147517</c:v>
                </c:pt>
                <c:pt idx="38">
                  <c:v>5.046876330353359</c:v>
                </c:pt>
                <c:pt idx="39">
                  <c:v>8.1960445207096377</c:v>
                </c:pt>
                <c:pt idx="40">
                  <c:v>2.6857940594634644</c:v>
                </c:pt>
                <c:pt idx="41">
                  <c:v>3.1857930997330954</c:v>
                </c:pt>
                <c:pt idx="42">
                  <c:v>3.7938168404306869</c:v>
                </c:pt>
                <c:pt idx="43">
                  <c:v>3.5035652136822573</c:v>
                </c:pt>
                <c:pt idx="44">
                  <c:v>3.5486047882765477</c:v>
                </c:pt>
                <c:pt idx="45">
                  <c:v>2.8570951538315246</c:v>
                </c:pt>
                <c:pt idx="46">
                  <c:v>3.9503297715929206</c:v>
                </c:pt>
                <c:pt idx="47">
                  <c:v>2.9796742996175252</c:v>
                </c:pt>
                <c:pt idx="48">
                  <c:v>-3.7487024020836168</c:v>
                </c:pt>
                <c:pt idx="49">
                  <c:v>-4.8328307144957554</c:v>
                </c:pt>
                <c:pt idx="50">
                  <c:v>-1.8244735081239476</c:v>
                </c:pt>
                <c:pt idx="51">
                  <c:v>-5.740370938566671</c:v>
                </c:pt>
                <c:pt idx="52">
                  <c:v>-2.0559945922694078</c:v>
                </c:pt>
                <c:pt idx="53">
                  <c:v>-3.58161677169916</c:v>
                </c:pt>
                <c:pt idx="54">
                  <c:v>-5.6614674361747666</c:v>
                </c:pt>
                <c:pt idx="55">
                  <c:v>-1.7997023810248647</c:v>
                </c:pt>
                <c:pt idx="56">
                  <c:v>-0.96451100118116662</c:v>
                </c:pt>
                <c:pt idx="57">
                  <c:v>1.0852101450539697</c:v>
                </c:pt>
                <c:pt idx="58">
                  <c:v>6.4382692033091715E-2</c:v>
                </c:pt>
                <c:pt idx="59">
                  <c:v>0.70153659802540924</c:v>
                </c:pt>
                <c:pt idx="60">
                  <c:v>0.74243395376757637</c:v>
                </c:pt>
                <c:pt idx="61">
                  <c:v>1.0908008816000734</c:v>
                </c:pt>
                <c:pt idx="62">
                  <c:v>0.26253712957837949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Seasonal!$A$111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Seasonal!$F$111:$BP$111</c:f>
              <c:numCache>
                <c:formatCode>#,##0.00</c:formatCode>
                <c:ptCount val="63"/>
                <c:pt idx="0">
                  <c:v>2.5721150832951438</c:v>
                </c:pt>
                <c:pt idx="1">
                  <c:v>6.8311995803866834</c:v>
                </c:pt>
                <c:pt idx="2">
                  <c:v>13.964142654239703</c:v>
                </c:pt>
                <c:pt idx="3">
                  <c:v>21.133198569721223</c:v>
                </c:pt>
                <c:pt idx="4">
                  <c:v>12.953736651598152</c:v>
                </c:pt>
                <c:pt idx="5">
                  <c:v>8.6922054414295946</c:v>
                </c:pt>
                <c:pt idx="6">
                  <c:v>0.44178766780612999</c:v>
                </c:pt>
                <c:pt idx="7">
                  <c:v>-6.6198956436506347</c:v>
                </c:pt>
                <c:pt idx="8">
                  <c:v>-5.8006401571799246</c:v>
                </c:pt>
                <c:pt idx="9">
                  <c:v>-7.3076388528749163</c:v>
                </c:pt>
                <c:pt idx="10">
                  <c:v>-6.7753460123941123</c:v>
                </c:pt>
                <c:pt idx="11">
                  <c:v>-4.504051017802067</c:v>
                </c:pt>
                <c:pt idx="12">
                  <c:v>-3.0619469059432953</c:v>
                </c:pt>
                <c:pt idx="13">
                  <c:v>-0.75201480876123372</c:v>
                </c:pt>
                <c:pt idx="14">
                  <c:v>1.2127688813559652</c:v>
                </c:pt>
                <c:pt idx="15">
                  <c:v>2.9396586064421757</c:v>
                </c:pt>
                <c:pt idx="16">
                  <c:v>7.0046780862299274</c:v>
                </c:pt>
                <c:pt idx="17">
                  <c:v>6.7053085873517677</c:v>
                </c:pt>
                <c:pt idx="18">
                  <c:v>6.5937743195949432</c:v>
                </c:pt>
                <c:pt idx="19">
                  <c:v>3.2306263313683838</c:v>
                </c:pt>
                <c:pt idx="20">
                  <c:v>1.486240450566122</c:v>
                </c:pt>
                <c:pt idx="21">
                  <c:v>-0.65745784897426884</c:v>
                </c:pt>
                <c:pt idx="22">
                  <c:v>-1.2153482924207295</c:v>
                </c:pt>
                <c:pt idx="23">
                  <c:v>-0.22012567540689409</c:v>
                </c:pt>
                <c:pt idx="24">
                  <c:v>5.3261602921868567</c:v>
                </c:pt>
                <c:pt idx="25">
                  <c:v>9.3078431490081464</c:v>
                </c:pt>
                <c:pt idx="26">
                  <c:v>10.870268024566849</c:v>
                </c:pt>
                <c:pt idx="27">
                  <c:v>13.40340631444557</c:v>
                </c:pt>
                <c:pt idx="28">
                  <c:v>-9.4919071702715652</c:v>
                </c:pt>
                <c:pt idx="29">
                  <c:v>-11.522698851614949</c:v>
                </c:pt>
                <c:pt idx="30">
                  <c:v>-12.224310528667825</c:v>
                </c:pt>
                <c:pt idx="31">
                  <c:v>-12.710518150532286</c:v>
                </c:pt>
                <c:pt idx="32">
                  <c:v>4.0388517281189094</c:v>
                </c:pt>
                <c:pt idx="33">
                  <c:v>6.0237265881246884</c:v>
                </c:pt>
                <c:pt idx="34">
                  <c:v>9.1346031828523682</c:v>
                </c:pt>
                <c:pt idx="35">
                  <c:v>10.024899543717769</c:v>
                </c:pt>
                <c:pt idx="36">
                  <c:v>8.6734624807697784</c:v>
                </c:pt>
                <c:pt idx="37">
                  <c:v>7.6038898700995343</c:v>
                </c:pt>
                <c:pt idx="38">
                  <c:v>4.8827804653076265</c:v>
                </c:pt>
                <c:pt idx="39">
                  <c:v>5.0503857757988113</c:v>
                </c:pt>
                <c:pt idx="40">
                  <c:v>4.496722465715882</c:v>
                </c:pt>
                <c:pt idx="41">
                  <c:v>3.8202512098537742</c:v>
                </c:pt>
                <c:pt idx="42">
                  <c:v>3.2154762464291067</c:v>
                </c:pt>
                <c:pt idx="43">
                  <c:v>1.740335550714563</c:v>
                </c:pt>
                <c:pt idx="44">
                  <c:v>2.6131702416157054</c:v>
                </c:pt>
                <c:pt idx="45">
                  <c:v>3.2216626962013417</c:v>
                </c:pt>
                <c:pt idx="46">
                  <c:v>4.04104932903895</c:v>
                </c:pt>
                <c:pt idx="47">
                  <c:v>3.4532339712017004</c:v>
                </c:pt>
                <c:pt idx="48">
                  <c:v>-3.2482701034123678</c:v>
                </c:pt>
                <c:pt idx="49">
                  <c:v>-4.5422742706256596</c:v>
                </c:pt>
                <c:pt idx="50">
                  <c:v>-2.4003644759846452</c:v>
                </c:pt>
                <c:pt idx="51">
                  <c:v>-5.9204837095489546</c:v>
                </c:pt>
                <c:pt idx="52">
                  <c:v>-1.9463316600694707</c:v>
                </c:pt>
                <c:pt idx="53">
                  <c:v>-3.4747772867878073</c:v>
                </c:pt>
                <c:pt idx="54">
                  <c:v>-5.7067881555234532</c:v>
                </c:pt>
                <c:pt idx="55">
                  <c:v>-1.9602022494827298</c:v>
                </c:pt>
                <c:pt idx="56">
                  <c:v>-0.54242279090973511</c:v>
                </c:pt>
                <c:pt idx="57">
                  <c:v>1.0406765035658212</c:v>
                </c:pt>
                <c:pt idx="58">
                  <c:v>-0.36923082891669962</c:v>
                </c:pt>
                <c:pt idx="59">
                  <c:v>0.68562795687416067</c:v>
                </c:pt>
                <c:pt idx="60">
                  <c:v>0.2632841665352757</c:v>
                </c:pt>
                <c:pt idx="61">
                  <c:v>0.99128295483981443</c:v>
                </c:pt>
                <c:pt idx="62">
                  <c:v>0.86977386097944054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40672"/>
        <c:axId val="121342208"/>
      </c:lineChart>
      <c:catAx>
        <c:axId val="121340672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1342208"/>
        <c:crosses val="autoZero"/>
        <c:auto val="1"/>
        <c:lblAlgn val="ctr"/>
        <c:lblOffset val="100"/>
        <c:tickMarkSkip val="4"/>
        <c:noMultiLvlLbl val="0"/>
      </c:catAx>
      <c:valAx>
        <c:axId val="1213422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134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623"/>
          <c:y val="3.1718216197453276E-2"/>
          <c:w val="0.2362697002707527"/>
          <c:h val="0.1268587366254393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99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Quarterly!$F$112:$BP$112</c:f>
              <c:numCache>
                <c:formatCode>#,##0.00</c:formatCode>
                <c:ptCount val="63"/>
                <c:pt idx="0">
                  <c:v>-1.8041016631943347</c:v>
                </c:pt>
                <c:pt idx="1">
                  <c:v>-1.9728088882574961</c:v>
                </c:pt>
                <c:pt idx="2">
                  <c:v>-1.7114927620116509</c:v>
                </c:pt>
                <c:pt idx="3">
                  <c:v>-1.4169082984249537</c:v>
                </c:pt>
                <c:pt idx="4">
                  <c:v>4.1956177921442546</c:v>
                </c:pt>
                <c:pt idx="5">
                  <c:v>3.5982076971836237</c:v>
                </c:pt>
                <c:pt idx="6">
                  <c:v>3.2578522323065928</c:v>
                </c:pt>
                <c:pt idx="7">
                  <c:v>12.105380471991744</c:v>
                </c:pt>
                <c:pt idx="8">
                  <c:v>-8.4409269666342031</c:v>
                </c:pt>
                <c:pt idx="9">
                  <c:v>-11.275879152442595</c:v>
                </c:pt>
                <c:pt idx="10">
                  <c:v>-12.704611939706867</c:v>
                </c:pt>
                <c:pt idx="11">
                  <c:v>-12.560079594175951</c:v>
                </c:pt>
                <c:pt idx="12">
                  <c:v>-8.144785136081131</c:v>
                </c:pt>
                <c:pt idx="13">
                  <c:v>-5.8942334594910859</c:v>
                </c:pt>
                <c:pt idx="14">
                  <c:v>-4.7299269097687624</c:v>
                </c:pt>
                <c:pt idx="15">
                  <c:v>-3.9505781491445275</c:v>
                </c:pt>
                <c:pt idx="16">
                  <c:v>6.3058320857739728E-2</c:v>
                </c:pt>
                <c:pt idx="17">
                  <c:v>2.4791564864112048</c:v>
                </c:pt>
                <c:pt idx="18">
                  <c:v>5.3186218656786428</c:v>
                </c:pt>
                <c:pt idx="19">
                  <c:v>7.7985260284018043</c:v>
                </c:pt>
                <c:pt idx="20">
                  <c:v>37.961355014396084</c:v>
                </c:pt>
                <c:pt idx="21">
                  <c:v>35.981832155316887</c:v>
                </c:pt>
                <c:pt idx="22">
                  <c:v>32.448393822976435</c:v>
                </c:pt>
                <c:pt idx="23">
                  <c:v>30.46781135444937</c:v>
                </c:pt>
                <c:pt idx="24">
                  <c:v>-22.076909845077573</c:v>
                </c:pt>
                <c:pt idx="25">
                  <c:v>-22.637481957046688</c:v>
                </c:pt>
                <c:pt idx="26">
                  <c:v>-19.911151578499979</c:v>
                </c:pt>
                <c:pt idx="27">
                  <c:v>-19.462117233933025</c:v>
                </c:pt>
                <c:pt idx="28">
                  <c:v>5.2202140718895871</c:v>
                </c:pt>
                <c:pt idx="29">
                  <c:v>5.1307056179797454</c:v>
                </c:pt>
                <c:pt idx="30">
                  <c:v>4.9497417349889421</c:v>
                </c:pt>
                <c:pt idx="31">
                  <c:v>3.7786589745259587</c:v>
                </c:pt>
                <c:pt idx="32">
                  <c:v>6.5538566933313547</c:v>
                </c:pt>
                <c:pt idx="33">
                  <c:v>8.981784871520734</c:v>
                </c:pt>
                <c:pt idx="34">
                  <c:v>11.082841563241079</c:v>
                </c:pt>
                <c:pt idx="35">
                  <c:v>10.790359112545374</c:v>
                </c:pt>
                <c:pt idx="36">
                  <c:v>13.412067065169367</c:v>
                </c:pt>
                <c:pt idx="37">
                  <c:v>13.990797177264186</c:v>
                </c:pt>
                <c:pt idx="38">
                  <c:v>13.649881708657796</c:v>
                </c:pt>
                <c:pt idx="39">
                  <c:v>13.209263148558017</c:v>
                </c:pt>
                <c:pt idx="40">
                  <c:v>7.8414340471555715</c:v>
                </c:pt>
                <c:pt idx="41">
                  <c:v>7.515100693120873</c:v>
                </c:pt>
                <c:pt idx="42">
                  <c:v>7.5654514170741036</c:v>
                </c:pt>
                <c:pt idx="43">
                  <c:v>7.4792557180410304</c:v>
                </c:pt>
                <c:pt idx="44">
                  <c:v>14.76043795839724</c:v>
                </c:pt>
                <c:pt idx="45">
                  <c:v>13.192224118730381</c:v>
                </c:pt>
                <c:pt idx="46">
                  <c:v>11.884836233737872</c:v>
                </c:pt>
                <c:pt idx="47">
                  <c:v>17.690161308337164</c:v>
                </c:pt>
                <c:pt idx="48">
                  <c:v>8.8693271816952866</c:v>
                </c:pt>
                <c:pt idx="49">
                  <c:v>8.9981252807450574</c:v>
                </c:pt>
                <c:pt idx="50">
                  <c:v>9.1888635712136839</c:v>
                </c:pt>
                <c:pt idx="51">
                  <c:v>3.600561389540085</c:v>
                </c:pt>
                <c:pt idx="52">
                  <c:v>9.5232540960023524</c:v>
                </c:pt>
                <c:pt idx="53">
                  <c:v>9.3175811423378629</c:v>
                </c:pt>
                <c:pt idx="54">
                  <c:v>8.6950849492136939</c:v>
                </c:pt>
                <c:pt idx="55">
                  <c:v>8.5645985868833439</c:v>
                </c:pt>
                <c:pt idx="56">
                  <c:v>4.6528045451959965</c:v>
                </c:pt>
                <c:pt idx="57">
                  <c:v>1.8771265338410743</c:v>
                </c:pt>
                <c:pt idx="58">
                  <c:v>1.7093544664666684</c:v>
                </c:pt>
                <c:pt idx="59">
                  <c:v>0.6401268493213178</c:v>
                </c:pt>
                <c:pt idx="60">
                  <c:v>0.83048315750177926</c:v>
                </c:pt>
                <c:pt idx="61">
                  <c:v>0.95814425604233888</c:v>
                </c:pt>
                <c:pt idx="62">
                  <c:v>2.4365968821365596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Seasonal!$F$112:$BP$112</c:f>
              <c:numCache>
                <c:formatCode>#,##0.00</c:formatCode>
                <c:ptCount val="63"/>
                <c:pt idx="0">
                  <c:v>-2.3155435350606122</c:v>
                </c:pt>
                <c:pt idx="1">
                  <c:v>-1.3968746275614372</c:v>
                </c:pt>
                <c:pt idx="2">
                  <c:v>-1.5289420483019143</c:v>
                </c:pt>
                <c:pt idx="3">
                  <c:v>-1.683148344763723</c:v>
                </c:pt>
                <c:pt idx="4">
                  <c:v>5.3096898400560857</c:v>
                </c:pt>
                <c:pt idx="5">
                  <c:v>5.5254693825987102</c:v>
                </c:pt>
                <c:pt idx="6">
                  <c:v>5.8345994355076938</c:v>
                </c:pt>
                <c:pt idx="7">
                  <c:v>6.1975595359396216</c:v>
                </c:pt>
                <c:pt idx="8">
                  <c:v>-8.0534089949159711</c:v>
                </c:pt>
                <c:pt idx="9">
                  <c:v>-11.2974863141825</c:v>
                </c:pt>
                <c:pt idx="10">
                  <c:v>-12.877312515250303</c:v>
                </c:pt>
                <c:pt idx="11">
                  <c:v>-12.714058867763034</c:v>
                </c:pt>
                <c:pt idx="12">
                  <c:v>-7.7840830786265931</c:v>
                </c:pt>
                <c:pt idx="13">
                  <c:v>-5.6725013211117972</c:v>
                </c:pt>
                <c:pt idx="14">
                  <c:v>-4.5041017090231801</c:v>
                </c:pt>
                <c:pt idx="15">
                  <c:v>-4.7640539621083722</c:v>
                </c:pt>
                <c:pt idx="16">
                  <c:v>0.25302665208700525</c:v>
                </c:pt>
                <c:pt idx="17">
                  <c:v>2.619871739789283</c:v>
                </c:pt>
                <c:pt idx="18">
                  <c:v>5.3925841678284367</c:v>
                </c:pt>
                <c:pt idx="19">
                  <c:v>7.4682392857617002</c:v>
                </c:pt>
                <c:pt idx="20">
                  <c:v>37.927434954266893</c:v>
                </c:pt>
                <c:pt idx="21">
                  <c:v>36.005097735200124</c:v>
                </c:pt>
                <c:pt idx="22">
                  <c:v>32.415557556034393</c:v>
                </c:pt>
                <c:pt idx="23">
                  <c:v>30.428399786944315</c:v>
                </c:pt>
                <c:pt idx="24">
                  <c:v>-22.61253203033467</c:v>
                </c:pt>
                <c:pt idx="25">
                  <c:v>-22.094770382863032</c:v>
                </c:pt>
                <c:pt idx="26">
                  <c:v>-20.442054119152893</c:v>
                </c:pt>
                <c:pt idx="27">
                  <c:v>-18.919893051775365</c:v>
                </c:pt>
                <c:pt idx="28">
                  <c:v>5.773851823378533</c:v>
                </c:pt>
                <c:pt idx="29">
                  <c:v>5.5755506240143342</c:v>
                </c:pt>
                <c:pt idx="30">
                  <c:v>4.3615897020367704</c:v>
                </c:pt>
                <c:pt idx="31">
                  <c:v>3.3862038095547118</c:v>
                </c:pt>
                <c:pt idx="32">
                  <c:v>7.1510679074424059</c:v>
                </c:pt>
                <c:pt idx="33">
                  <c:v>8.6955826126607771</c:v>
                </c:pt>
                <c:pt idx="34">
                  <c:v>10.290972917649665</c:v>
                </c:pt>
                <c:pt idx="35">
                  <c:v>11.302253415590457</c:v>
                </c:pt>
                <c:pt idx="36">
                  <c:v>13.214566474533443</c:v>
                </c:pt>
                <c:pt idx="37">
                  <c:v>13.376177187007411</c:v>
                </c:pt>
                <c:pt idx="38">
                  <c:v>13.83721186636547</c:v>
                </c:pt>
                <c:pt idx="39">
                  <c:v>13.779709570262924</c:v>
                </c:pt>
                <c:pt idx="40">
                  <c:v>8.1166618009375213</c:v>
                </c:pt>
                <c:pt idx="41">
                  <c:v>7.8807032432628725</c:v>
                </c:pt>
                <c:pt idx="42">
                  <c:v>7.4185275481702853</c:v>
                </c:pt>
                <c:pt idx="43">
                  <c:v>7.0230514469472478</c:v>
                </c:pt>
                <c:pt idx="44">
                  <c:v>13.289021718124291</c:v>
                </c:pt>
                <c:pt idx="45">
                  <c:v>14.231231329817357</c:v>
                </c:pt>
                <c:pt idx="46">
                  <c:v>13.553004221468621</c:v>
                </c:pt>
                <c:pt idx="47">
                  <c:v>16.510695820577343</c:v>
                </c:pt>
                <c:pt idx="48">
                  <c:v>10.141881795454907</c:v>
                </c:pt>
                <c:pt idx="49">
                  <c:v>7.9005203677066067</c:v>
                </c:pt>
                <c:pt idx="50">
                  <c:v>8.5895959583866954</c:v>
                </c:pt>
                <c:pt idx="51">
                  <c:v>3.8886480523131497</c:v>
                </c:pt>
                <c:pt idx="52">
                  <c:v>8.9208097895339495</c:v>
                </c:pt>
                <c:pt idx="53">
                  <c:v>9.5085690298679744</c:v>
                </c:pt>
                <c:pt idx="54">
                  <c:v>8.6677110975718765</c:v>
                </c:pt>
                <c:pt idx="55">
                  <c:v>8.9660692722165773</c:v>
                </c:pt>
                <c:pt idx="56">
                  <c:v>5.1214646572550038</c:v>
                </c:pt>
                <c:pt idx="57">
                  <c:v>2.9313576538208279</c:v>
                </c:pt>
                <c:pt idx="58">
                  <c:v>0.73039450824336594</c:v>
                </c:pt>
                <c:pt idx="59">
                  <c:v>0.11178037925907275</c:v>
                </c:pt>
                <c:pt idx="60">
                  <c:v>1.0811195295340852</c:v>
                </c:pt>
                <c:pt idx="61">
                  <c:v>1.4060785159721021</c:v>
                </c:pt>
                <c:pt idx="62">
                  <c:v>2.059734424360276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71264"/>
        <c:axId val="123343232"/>
      </c:lineChart>
      <c:catAx>
        <c:axId val="121371264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3343232"/>
        <c:crosses val="autoZero"/>
        <c:auto val="1"/>
        <c:lblAlgn val="ctr"/>
        <c:lblOffset val="100"/>
        <c:tickMarkSkip val="4"/>
        <c:noMultiLvlLbl val="0"/>
      </c:catAx>
      <c:valAx>
        <c:axId val="1233432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137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623"/>
          <c:y val="3.1718216197453276E-2"/>
          <c:w val="0.2362697002707527"/>
          <c:h val="0.1268587366254393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403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Quarterly!$A$114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Quarterly!$F$114:$BP$114</c:f>
              <c:numCache>
                <c:formatCode>#,##0.00</c:formatCode>
                <c:ptCount val="63"/>
                <c:pt idx="0">
                  <c:v>4.1858497344459122</c:v>
                </c:pt>
                <c:pt idx="1">
                  <c:v>3.197863058931155</c:v>
                </c:pt>
                <c:pt idx="2">
                  <c:v>1.4485926694057654</c:v>
                </c:pt>
                <c:pt idx="3">
                  <c:v>0.62443808763338149</c:v>
                </c:pt>
                <c:pt idx="4">
                  <c:v>2.2730282606317842</c:v>
                </c:pt>
                <c:pt idx="5">
                  <c:v>1.3039443538024931</c:v>
                </c:pt>
                <c:pt idx="6">
                  <c:v>0.33073380782022593</c:v>
                </c:pt>
                <c:pt idx="7">
                  <c:v>-1.2919777401551009</c:v>
                </c:pt>
                <c:pt idx="8">
                  <c:v>-0.3661196581715917</c:v>
                </c:pt>
                <c:pt idx="9">
                  <c:v>1.1661430370901589</c:v>
                </c:pt>
                <c:pt idx="10">
                  <c:v>1.0225747008090507</c:v>
                </c:pt>
                <c:pt idx="11">
                  <c:v>1.5735697032015532</c:v>
                </c:pt>
                <c:pt idx="12">
                  <c:v>3.985349422006685</c:v>
                </c:pt>
                <c:pt idx="13">
                  <c:v>5.6779152094325962</c:v>
                </c:pt>
                <c:pt idx="14">
                  <c:v>7.779523239108717</c:v>
                </c:pt>
                <c:pt idx="15">
                  <c:v>10.510812970269514</c:v>
                </c:pt>
                <c:pt idx="16">
                  <c:v>9.64826032911167</c:v>
                </c:pt>
                <c:pt idx="17">
                  <c:v>9.5274748261945685</c:v>
                </c:pt>
                <c:pt idx="18">
                  <c:v>7.9461823842504806</c:v>
                </c:pt>
                <c:pt idx="19">
                  <c:v>6.3472984145590381</c:v>
                </c:pt>
                <c:pt idx="20">
                  <c:v>10.097267329705023</c:v>
                </c:pt>
                <c:pt idx="21">
                  <c:v>8.2992747868424441</c:v>
                </c:pt>
                <c:pt idx="22">
                  <c:v>6.7665754276436685</c:v>
                </c:pt>
                <c:pt idx="23">
                  <c:v>6.464008944534819</c:v>
                </c:pt>
                <c:pt idx="24">
                  <c:v>1.4024223421134439</c:v>
                </c:pt>
                <c:pt idx="25">
                  <c:v>1.8166437321785869</c:v>
                </c:pt>
                <c:pt idx="26">
                  <c:v>2.8745742043552167</c:v>
                </c:pt>
                <c:pt idx="27">
                  <c:v>3.4967570928510794</c:v>
                </c:pt>
                <c:pt idx="28">
                  <c:v>2.4446560237384483</c:v>
                </c:pt>
                <c:pt idx="29">
                  <c:v>2.6459807391087224</c:v>
                </c:pt>
                <c:pt idx="30">
                  <c:v>4.2871340927586195</c:v>
                </c:pt>
                <c:pt idx="31">
                  <c:v>4.2875505771363747</c:v>
                </c:pt>
                <c:pt idx="32">
                  <c:v>4.5682490787677352</c:v>
                </c:pt>
                <c:pt idx="33">
                  <c:v>4.8694256564877474</c:v>
                </c:pt>
                <c:pt idx="34">
                  <c:v>3.9448254879053559</c:v>
                </c:pt>
                <c:pt idx="35">
                  <c:v>7.9142571608472156</c:v>
                </c:pt>
                <c:pt idx="36">
                  <c:v>7.0094617774735832</c:v>
                </c:pt>
                <c:pt idx="37">
                  <c:v>6.3131297507651079</c:v>
                </c:pt>
                <c:pt idx="38">
                  <c:v>6.48039932830934</c:v>
                </c:pt>
                <c:pt idx="39">
                  <c:v>6.1597884988574165</c:v>
                </c:pt>
                <c:pt idx="40">
                  <c:v>5.8255006588791227</c:v>
                </c:pt>
                <c:pt idx="41">
                  <c:v>6.4658476340777664</c:v>
                </c:pt>
                <c:pt idx="42">
                  <c:v>6.739860262401046</c:v>
                </c:pt>
                <c:pt idx="43">
                  <c:v>6.5203588102147769</c:v>
                </c:pt>
                <c:pt idx="44">
                  <c:v>6.5180558630399563</c:v>
                </c:pt>
                <c:pt idx="45">
                  <c:v>6.0928860565981218</c:v>
                </c:pt>
                <c:pt idx="46">
                  <c:v>5.7592741084978334</c:v>
                </c:pt>
                <c:pt idx="47">
                  <c:v>4.3206739909482028</c:v>
                </c:pt>
                <c:pt idx="48">
                  <c:v>4.4519564267298417</c:v>
                </c:pt>
                <c:pt idx="49">
                  <c:v>2.2148783234137088</c:v>
                </c:pt>
                <c:pt idx="50">
                  <c:v>-0.82498289920368839</c:v>
                </c:pt>
                <c:pt idx="51">
                  <c:v>-0.36466914679760332</c:v>
                </c:pt>
                <c:pt idx="52">
                  <c:v>-1.2470135855649871</c:v>
                </c:pt>
                <c:pt idx="53">
                  <c:v>-0.99749701721657258</c:v>
                </c:pt>
                <c:pt idx="54">
                  <c:v>0.99343648774238036</c:v>
                </c:pt>
                <c:pt idx="55">
                  <c:v>-0.28863452471867446</c:v>
                </c:pt>
                <c:pt idx="56">
                  <c:v>1.9543138458841269</c:v>
                </c:pt>
                <c:pt idx="57">
                  <c:v>3.4032435292965992</c:v>
                </c:pt>
                <c:pt idx="58">
                  <c:v>4.2956066438949403</c:v>
                </c:pt>
                <c:pt idx="59">
                  <c:v>5.1602044007017884</c:v>
                </c:pt>
                <c:pt idx="60">
                  <c:v>4.3421267096760428</c:v>
                </c:pt>
                <c:pt idx="61">
                  <c:v>3.979055468182735</c:v>
                </c:pt>
                <c:pt idx="62">
                  <c:v>4.4993477306729712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Seasonal!$A$114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Seasonal!$F$114:$BP$114</c:f>
              <c:numCache>
                <c:formatCode>#,##0.00</c:formatCode>
                <c:ptCount val="63"/>
                <c:pt idx="0">
                  <c:v>4.0136291623092708</c:v>
                </c:pt>
                <c:pt idx="1">
                  <c:v>2.685497862181867</c:v>
                </c:pt>
                <c:pt idx="2">
                  <c:v>1.4196205024547073</c:v>
                </c:pt>
                <c:pt idx="3">
                  <c:v>0.96694213184586664</c:v>
                </c:pt>
                <c:pt idx="4">
                  <c:v>3.0153909422570084</c:v>
                </c:pt>
                <c:pt idx="5">
                  <c:v>1.7069189559284974</c:v>
                </c:pt>
                <c:pt idx="6">
                  <c:v>0.26192355797885158</c:v>
                </c:pt>
                <c:pt idx="7">
                  <c:v>-2.6871429029622513</c:v>
                </c:pt>
                <c:pt idx="8">
                  <c:v>-1.2127399806832351</c:v>
                </c:pt>
                <c:pt idx="9">
                  <c:v>0.28663841990180755</c:v>
                </c:pt>
                <c:pt idx="10">
                  <c:v>1.2730978815884761</c:v>
                </c:pt>
                <c:pt idx="11">
                  <c:v>3.2515896356970253</c:v>
                </c:pt>
                <c:pt idx="12">
                  <c:v>4.2131160203339251</c:v>
                </c:pt>
                <c:pt idx="13">
                  <c:v>5.7284114799258568</c:v>
                </c:pt>
                <c:pt idx="14">
                  <c:v>8.0563146838060629</c:v>
                </c:pt>
                <c:pt idx="15">
                  <c:v>10.573637514085746</c:v>
                </c:pt>
                <c:pt idx="16">
                  <c:v>9.7718946815869447</c:v>
                </c:pt>
                <c:pt idx="17">
                  <c:v>9.3166382025822649</c:v>
                </c:pt>
                <c:pt idx="18">
                  <c:v>7.9382811473948598</c:v>
                </c:pt>
                <c:pt idx="19">
                  <c:v>6.1001255865009494</c:v>
                </c:pt>
                <c:pt idx="20">
                  <c:v>10.082996016803632</c:v>
                </c:pt>
                <c:pt idx="21">
                  <c:v>8.146371497449767</c:v>
                </c:pt>
                <c:pt idx="22">
                  <c:v>6.7499890111763774</c:v>
                </c:pt>
                <c:pt idx="23">
                  <c:v>6.3524642234359527</c:v>
                </c:pt>
                <c:pt idx="24">
                  <c:v>1.2354164283028648</c:v>
                </c:pt>
                <c:pt idx="25">
                  <c:v>1.9662168620551832</c:v>
                </c:pt>
                <c:pt idx="26">
                  <c:v>2.5878617013152425</c:v>
                </c:pt>
                <c:pt idx="27">
                  <c:v>4.0040414180332666</c:v>
                </c:pt>
                <c:pt idx="28">
                  <c:v>4.021166952429085</c:v>
                </c:pt>
                <c:pt idx="29">
                  <c:v>3.599620536067266</c:v>
                </c:pt>
                <c:pt idx="30">
                  <c:v>3.6695563460729987</c:v>
                </c:pt>
                <c:pt idx="31">
                  <c:v>2.6063049935741276</c:v>
                </c:pt>
                <c:pt idx="32">
                  <c:v>3.0850254926766874</c:v>
                </c:pt>
                <c:pt idx="33">
                  <c:v>4.5856508147856756</c:v>
                </c:pt>
                <c:pt idx="34">
                  <c:v>6.0583664518031339</c:v>
                </c:pt>
                <c:pt idx="35">
                  <c:v>7.9721246281918967</c:v>
                </c:pt>
                <c:pt idx="36">
                  <c:v>7.2247427035086496</c:v>
                </c:pt>
                <c:pt idx="37">
                  <c:v>6.8406265807227626</c:v>
                </c:pt>
                <c:pt idx="38">
                  <c:v>6.1569329248382694</c:v>
                </c:pt>
                <c:pt idx="39">
                  <c:v>5.7078667497210587</c:v>
                </c:pt>
                <c:pt idx="40">
                  <c:v>6.5779778921531795</c:v>
                </c:pt>
                <c:pt idx="41">
                  <c:v>6.5342081192088761</c:v>
                </c:pt>
                <c:pt idx="42">
                  <c:v>6.5448162691735288</c:v>
                </c:pt>
                <c:pt idx="43">
                  <c:v>5.9654182108127447</c:v>
                </c:pt>
                <c:pt idx="44">
                  <c:v>6.0720644510912098</c:v>
                </c:pt>
                <c:pt idx="45">
                  <c:v>5.7986422399026472</c:v>
                </c:pt>
                <c:pt idx="46">
                  <c:v>5.4937447717753889</c:v>
                </c:pt>
                <c:pt idx="47">
                  <c:v>5.0287178741117753</c:v>
                </c:pt>
                <c:pt idx="48">
                  <c:v>4.4820957593327018</c:v>
                </c:pt>
                <c:pt idx="49">
                  <c:v>2.2892880684023531</c:v>
                </c:pt>
                <c:pt idx="50">
                  <c:v>-0.32650269478780647</c:v>
                </c:pt>
                <c:pt idx="51">
                  <c:v>-1.3804084414804356</c:v>
                </c:pt>
                <c:pt idx="52">
                  <c:v>-2.5830594089169217</c:v>
                </c:pt>
                <c:pt idx="53">
                  <c:v>-1.0867570507577085</c:v>
                </c:pt>
                <c:pt idx="54">
                  <c:v>0.80054391872009278</c:v>
                </c:pt>
                <c:pt idx="55">
                  <c:v>1.3774725378363588</c:v>
                </c:pt>
                <c:pt idx="56">
                  <c:v>2.5352253568427896</c:v>
                </c:pt>
                <c:pt idx="57">
                  <c:v>3.5466535922435773</c:v>
                </c:pt>
                <c:pt idx="58">
                  <c:v>4.2006428539293292</c:v>
                </c:pt>
                <c:pt idx="59">
                  <c:v>4.8708424351027073</c:v>
                </c:pt>
                <c:pt idx="60">
                  <c:v>4.4575597748859339</c:v>
                </c:pt>
                <c:pt idx="61">
                  <c:v>4.1096865145408774</c:v>
                </c:pt>
                <c:pt idx="62">
                  <c:v>4.5347471863723969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84576"/>
        <c:axId val="123386112"/>
      </c:lineChart>
      <c:catAx>
        <c:axId val="123384576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3386112"/>
        <c:crosses val="autoZero"/>
        <c:auto val="1"/>
        <c:lblAlgn val="ctr"/>
        <c:lblOffset val="100"/>
        <c:tickMarkSkip val="4"/>
        <c:noMultiLvlLbl val="0"/>
      </c:catAx>
      <c:valAx>
        <c:axId val="1233861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338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714"/>
          <c:y val="3.1718216197453276E-2"/>
          <c:w val="0.25112578197920354"/>
          <c:h val="0.1856367722016186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409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Quarterly!$A$115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Quarterly!$F$115:$BP$115</c:f>
              <c:numCache>
                <c:formatCode>#,##0.00</c:formatCode>
                <c:ptCount val="63"/>
                <c:pt idx="0">
                  <c:v>6.1365244265127261</c:v>
                </c:pt>
                <c:pt idx="1">
                  <c:v>5.4093151521854104</c:v>
                </c:pt>
                <c:pt idx="2">
                  <c:v>4.0594575873885193</c:v>
                </c:pt>
                <c:pt idx="3">
                  <c:v>2.5059853229249334</c:v>
                </c:pt>
                <c:pt idx="4">
                  <c:v>3.9083479618313488</c:v>
                </c:pt>
                <c:pt idx="5">
                  <c:v>5.3596147921565382</c:v>
                </c:pt>
                <c:pt idx="6">
                  <c:v>5.4370818989741529</c:v>
                </c:pt>
                <c:pt idx="7">
                  <c:v>7.4129790870032481</c:v>
                </c:pt>
                <c:pt idx="8">
                  <c:v>7.054955392338333</c:v>
                </c:pt>
                <c:pt idx="9">
                  <c:v>6.4882522960718507</c:v>
                </c:pt>
                <c:pt idx="10">
                  <c:v>3.1200224749507122</c:v>
                </c:pt>
                <c:pt idx="11">
                  <c:v>1.8288047278895856</c:v>
                </c:pt>
                <c:pt idx="12">
                  <c:v>0.63907572887628972</c:v>
                </c:pt>
                <c:pt idx="13">
                  <c:v>2.5170426020876806</c:v>
                </c:pt>
                <c:pt idx="14">
                  <c:v>4.8428426916572684</c:v>
                </c:pt>
                <c:pt idx="15">
                  <c:v>6.0328633463260779</c:v>
                </c:pt>
                <c:pt idx="16">
                  <c:v>6.9897054013890072</c:v>
                </c:pt>
                <c:pt idx="17">
                  <c:v>7.2820297183702305</c:v>
                </c:pt>
                <c:pt idx="18">
                  <c:v>6.3454966074229846</c:v>
                </c:pt>
                <c:pt idx="19">
                  <c:v>5.3136541218741886</c:v>
                </c:pt>
                <c:pt idx="20">
                  <c:v>4.0498267028344248</c:v>
                </c:pt>
                <c:pt idx="21">
                  <c:v>3.3844987940956228</c:v>
                </c:pt>
                <c:pt idx="22">
                  <c:v>3.9328756733850003</c:v>
                </c:pt>
                <c:pt idx="23">
                  <c:v>5.8059901234013696</c:v>
                </c:pt>
                <c:pt idx="24">
                  <c:v>9.2199333934702814</c:v>
                </c:pt>
                <c:pt idx="25">
                  <c:v>10.059101314364604</c:v>
                </c:pt>
                <c:pt idx="26">
                  <c:v>9.5332715879357011</c:v>
                </c:pt>
                <c:pt idx="27">
                  <c:v>8.657388473449009</c:v>
                </c:pt>
                <c:pt idx="28">
                  <c:v>7.9525725925057893</c:v>
                </c:pt>
                <c:pt idx="29">
                  <c:v>7.1855115331696711</c:v>
                </c:pt>
                <c:pt idx="30">
                  <c:v>6.075222968146802</c:v>
                </c:pt>
                <c:pt idx="31">
                  <c:v>6.8335055372849531</c:v>
                </c:pt>
                <c:pt idx="32">
                  <c:v>3.7424551683160918</c:v>
                </c:pt>
                <c:pt idx="33">
                  <c:v>3.9052166307751732</c:v>
                </c:pt>
                <c:pt idx="34">
                  <c:v>5.4574998914793804</c:v>
                </c:pt>
                <c:pt idx="35">
                  <c:v>4.7395992962035152</c:v>
                </c:pt>
                <c:pt idx="36">
                  <c:v>6.2958943369686642</c:v>
                </c:pt>
                <c:pt idx="37">
                  <c:v>6.3120180249036375</c:v>
                </c:pt>
                <c:pt idx="38">
                  <c:v>5.6956064339204984</c:v>
                </c:pt>
                <c:pt idx="39">
                  <c:v>5.4177621402788843</c:v>
                </c:pt>
                <c:pt idx="40">
                  <c:v>4.6905704681622433</c:v>
                </c:pt>
                <c:pt idx="41">
                  <c:v>5.0031372582579543</c:v>
                </c:pt>
                <c:pt idx="42">
                  <c:v>5.9783595370304328</c:v>
                </c:pt>
                <c:pt idx="43">
                  <c:v>5.0886795214098699</c:v>
                </c:pt>
                <c:pt idx="44">
                  <c:v>7.789069731742809</c:v>
                </c:pt>
                <c:pt idx="45">
                  <c:v>7.5847042737227142</c:v>
                </c:pt>
                <c:pt idx="46">
                  <c:v>6.3779103632161451</c:v>
                </c:pt>
                <c:pt idx="47">
                  <c:v>6.8566130295662591</c:v>
                </c:pt>
                <c:pt idx="48">
                  <c:v>5.1031768896939687</c:v>
                </c:pt>
                <c:pt idx="49">
                  <c:v>4.8039561988278994</c:v>
                </c:pt>
                <c:pt idx="50">
                  <c:v>4.6057944939493867</c:v>
                </c:pt>
                <c:pt idx="51">
                  <c:v>4.4649128089135814</c:v>
                </c:pt>
                <c:pt idx="52">
                  <c:v>2.2154455052116075</c:v>
                </c:pt>
                <c:pt idx="53">
                  <c:v>0.91482830245025593</c:v>
                </c:pt>
                <c:pt idx="54">
                  <c:v>0.50454729992904446</c:v>
                </c:pt>
                <c:pt idx="55">
                  <c:v>0.53652036682010062</c:v>
                </c:pt>
                <c:pt idx="56">
                  <c:v>1.5314578131123315</c:v>
                </c:pt>
                <c:pt idx="57">
                  <c:v>2.7615834786728564</c:v>
                </c:pt>
                <c:pt idx="58">
                  <c:v>3.3142229343100871</c:v>
                </c:pt>
                <c:pt idx="59">
                  <c:v>3.5885718266494018</c:v>
                </c:pt>
                <c:pt idx="60">
                  <c:v>3.9305843476453162</c:v>
                </c:pt>
                <c:pt idx="61">
                  <c:v>4.2313222277684126</c:v>
                </c:pt>
                <c:pt idx="62">
                  <c:v>3.9256559300706493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Seasonal!$A$115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Seasonal!$F$115:$BP$115</c:f>
              <c:numCache>
                <c:formatCode>#,##0.00</c:formatCode>
                <c:ptCount val="63"/>
                <c:pt idx="0">
                  <c:v>6.4226933786107026</c:v>
                </c:pt>
                <c:pt idx="1">
                  <c:v>5.0032108411928871</c:v>
                </c:pt>
                <c:pt idx="2">
                  <c:v>4.0650422339725027</c:v>
                </c:pt>
                <c:pt idx="3">
                  <c:v>2.5300567073849209</c:v>
                </c:pt>
                <c:pt idx="4">
                  <c:v>4.1697344131497829</c:v>
                </c:pt>
                <c:pt idx="5">
                  <c:v>4.9432222409855795</c:v>
                </c:pt>
                <c:pt idx="6">
                  <c:v>5.63510007524118</c:v>
                </c:pt>
                <c:pt idx="7">
                  <c:v>7.4305457255782263</c:v>
                </c:pt>
                <c:pt idx="8">
                  <c:v>7.3450960648329673</c:v>
                </c:pt>
                <c:pt idx="9">
                  <c:v>6.0270761020216712</c:v>
                </c:pt>
                <c:pt idx="10">
                  <c:v>3.1993070243544288</c:v>
                </c:pt>
                <c:pt idx="11">
                  <c:v>1.7591280937842531</c:v>
                </c:pt>
                <c:pt idx="12">
                  <c:v>0.85957928668972094</c:v>
                </c:pt>
                <c:pt idx="13">
                  <c:v>2.2848333341154095</c:v>
                </c:pt>
                <c:pt idx="14">
                  <c:v>4.9849755483042637</c:v>
                </c:pt>
                <c:pt idx="15">
                  <c:v>6.0505614449827672</c:v>
                </c:pt>
                <c:pt idx="16">
                  <c:v>7.1337443515158983</c:v>
                </c:pt>
                <c:pt idx="17">
                  <c:v>7.1020641285487685</c:v>
                </c:pt>
                <c:pt idx="18">
                  <c:v>6.3854929702743535</c:v>
                </c:pt>
                <c:pt idx="19">
                  <c:v>5.2621610187397234</c:v>
                </c:pt>
                <c:pt idx="20">
                  <c:v>4.0943794160606304</c:v>
                </c:pt>
                <c:pt idx="21">
                  <c:v>3.3589718440367546</c:v>
                </c:pt>
                <c:pt idx="22">
                  <c:v>4.0177237373764694</c:v>
                </c:pt>
                <c:pt idx="23">
                  <c:v>5.7501374333342241</c:v>
                </c:pt>
                <c:pt idx="24">
                  <c:v>9.2162041894395443</c:v>
                </c:pt>
                <c:pt idx="25">
                  <c:v>10.052761303528564</c:v>
                </c:pt>
                <c:pt idx="26">
                  <c:v>9.6128183781196554</c:v>
                </c:pt>
                <c:pt idx="27">
                  <c:v>8.5682839775900526</c:v>
                </c:pt>
                <c:pt idx="28">
                  <c:v>8.1990943302394381</c:v>
                </c:pt>
                <c:pt idx="29">
                  <c:v>7.0067729360710613</c:v>
                </c:pt>
                <c:pt idx="30">
                  <c:v>6.3205291550184519</c:v>
                </c:pt>
                <c:pt idx="31">
                  <c:v>6.4926190764689089</c:v>
                </c:pt>
                <c:pt idx="32">
                  <c:v>4.5500570669267795</c:v>
                </c:pt>
                <c:pt idx="33">
                  <c:v>4.3586304746224531</c:v>
                </c:pt>
                <c:pt idx="34">
                  <c:v>4.7151436517591474</c:v>
                </c:pt>
                <c:pt idx="35">
                  <c:v>4.295231762487143</c:v>
                </c:pt>
                <c:pt idx="36">
                  <c:v>5.5526571045097821</c:v>
                </c:pt>
                <c:pt idx="37">
                  <c:v>6.0782643600530095</c:v>
                </c:pt>
                <c:pt idx="38">
                  <c:v>6.0249182241215093</c:v>
                </c:pt>
                <c:pt idx="39">
                  <c:v>5.9963885888237236</c:v>
                </c:pt>
                <c:pt idx="40">
                  <c:v>5.7138467172493215</c:v>
                </c:pt>
                <c:pt idx="41">
                  <c:v>5.4811350442269191</c:v>
                </c:pt>
                <c:pt idx="42">
                  <c:v>5.0983902864649844</c:v>
                </c:pt>
                <c:pt idx="43">
                  <c:v>4.5367956739561066</c:v>
                </c:pt>
                <c:pt idx="44">
                  <c:v>5.8775767150058709</c:v>
                </c:pt>
                <c:pt idx="45">
                  <c:v>7.0495757390445721</c:v>
                </c:pt>
                <c:pt idx="46">
                  <c:v>7.5954061681155052</c:v>
                </c:pt>
                <c:pt idx="47">
                  <c:v>7.9719545505857763</c:v>
                </c:pt>
                <c:pt idx="48">
                  <c:v>6.5260384863777068</c:v>
                </c:pt>
                <c:pt idx="49">
                  <c:v>4.8620500365633275</c:v>
                </c:pt>
                <c:pt idx="50">
                  <c:v>4.1571879364231528</c:v>
                </c:pt>
                <c:pt idx="51">
                  <c:v>3.4839346692954458</c:v>
                </c:pt>
                <c:pt idx="52">
                  <c:v>1.6213186521503504</c:v>
                </c:pt>
                <c:pt idx="53">
                  <c:v>0.9012487329654848</c:v>
                </c:pt>
                <c:pt idx="54">
                  <c:v>0.65685793749493782</c:v>
                </c:pt>
                <c:pt idx="55">
                  <c:v>0.92190257640085116</c:v>
                </c:pt>
                <c:pt idx="56">
                  <c:v>2.3308909167360352</c:v>
                </c:pt>
                <c:pt idx="57">
                  <c:v>3.0142221861865224</c:v>
                </c:pt>
                <c:pt idx="58">
                  <c:v>2.9868427117054477</c:v>
                </c:pt>
                <c:pt idx="59">
                  <c:v>2.9365879812365492</c:v>
                </c:pt>
                <c:pt idx="60">
                  <c:v>3.741335758853924</c:v>
                </c:pt>
                <c:pt idx="61">
                  <c:v>4.0960592724758396</c:v>
                </c:pt>
                <c:pt idx="62">
                  <c:v>4.1226236613329705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12320"/>
        <c:axId val="125518208"/>
      </c:lineChart>
      <c:catAx>
        <c:axId val="125512320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5518208"/>
        <c:crosses val="autoZero"/>
        <c:auto val="1"/>
        <c:lblAlgn val="ctr"/>
        <c:lblOffset val="100"/>
        <c:tickMarkSkip val="4"/>
        <c:noMultiLvlLbl val="0"/>
      </c:catAx>
      <c:valAx>
        <c:axId val="1255182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5512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714"/>
          <c:y val="3.1718216197453276E-2"/>
          <c:w val="0.25112578197920354"/>
          <c:h val="0.1856367722016186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413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Quarterly!$A$116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Quarterly!$F$116:$BP$116</c:f>
              <c:numCache>
                <c:formatCode>#,##0.00</c:formatCode>
                <c:ptCount val="63"/>
                <c:pt idx="0">
                  <c:v>4.4503391616144761</c:v>
                </c:pt>
                <c:pt idx="1">
                  <c:v>6.7155723239459215</c:v>
                </c:pt>
                <c:pt idx="2">
                  <c:v>7.4292460932064177</c:v>
                </c:pt>
                <c:pt idx="3">
                  <c:v>8.6625349920680623</c:v>
                </c:pt>
                <c:pt idx="4">
                  <c:v>7.8233350324649065</c:v>
                </c:pt>
                <c:pt idx="5">
                  <c:v>6.18762077971056</c:v>
                </c:pt>
                <c:pt idx="6">
                  <c:v>3.057894681725227</c:v>
                </c:pt>
                <c:pt idx="7">
                  <c:v>0.29981756250740005</c:v>
                </c:pt>
                <c:pt idx="8">
                  <c:v>0.99973069833789086</c:v>
                </c:pt>
                <c:pt idx="9">
                  <c:v>2.2427507789245453</c:v>
                </c:pt>
                <c:pt idx="10">
                  <c:v>3.1019385160432926</c:v>
                </c:pt>
                <c:pt idx="11">
                  <c:v>3.3311300034864759</c:v>
                </c:pt>
                <c:pt idx="12">
                  <c:v>6.1584965650845716</c:v>
                </c:pt>
                <c:pt idx="13">
                  <c:v>5.7162152295974593</c:v>
                </c:pt>
                <c:pt idx="14">
                  <c:v>5.9887604928816254</c:v>
                </c:pt>
                <c:pt idx="15">
                  <c:v>6.4589962347233758</c:v>
                </c:pt>
                <c:pt idx="16">
                  <c:v>1.5972336007954804</c:v>
                </c:pt>
                <c:pt idx="17">
                  <c:v>0.71238617675178184</c:v>
                </c:pt>
                <c:pt idx="18">
                  <c:v>0.74011089932441876</c:v>
                </c:pt>
                <c:pt idx="19">
                  <c:v>1.7280313919603045</c:v>
                </c:pt>
                <c:pt idx="20">
                  <c:v>3.8724624517194086</c:v>
                </c:pt>
                <c:pt idx="21">
                  <c:v>5.7054739144521358</c:v>
                </c:pt>
                <c:pt idx="22">
                  <c:v>6.3799485168017656</c:v>
                </c:pt>
                <c:pt idx="23">
                  <c:v>6.766612869404538</c:v>
                </c:pt>
                <c:pt idx="24">
                  <c:v>9.6896024510231804</c:v>
                </c:pt>
                <c:pt idx="25">
                  <c:v>5.8897629019095943</c:v>
                </c:pt>
                <c:pt idx="26">
                  <c:v>2.9428625319412496</c:v>
                </c:pt>
                <c:pt idx="27">
                  <c:v>2.0309869590760208</c:v>
                </c:pt>
                <c:pt idx="28">
                  <c:v>5.2922029326479576</c:v>
                </c:pt>
                <c:pt idx="29">
                  <c:v>4.962078547505099</c:v>
                </c:pt>
                <c:pt idx="30">
                  <c:v>5.9538025164238864</c:v>
                </c:pt>
                <c:pt idx="31">
                  <c:v>6.1476644118580515</c:v>
                </c:pt>
                <c:pt idx="32">
                  <c:v>6.4094334715583816</c:v>
                </c:pt>
                <c:pt idx="33">
                  <c:v>7.1588460127307449</c:v>
                </c:pt>
                <c:pt idx="34">
                  <c:v>7.2345877163997656</c:v>
                </c:pt>
                <c:pt idx="35">
                  <c:v>8.0876082294857632</c:v>
                </c:pt>
                <c:pt idx="36">
                  <c:v>10.506453997080415</c:v>
                </c:pt>
                <c:pt idx="37">
                  <c:v>10.537603515624173</c:v>
                </c:pt>
                <c:pt idx="38">
                  <c:v>10.957969412226252</c:v>
                </c:pt>
                <c:pt idx="39">
                  <c:v>10.308201267149061</c:v>
                </c:pt>
                <c:pt idx="40">
                  <c:v>6.4588616542178912</c:v>
                </c:pt>
                <c:pt idx="41">
                  <c:v>7.5580148903374837</c:v>
                </c:pt>
                <c:pt idx="42">
                  <c:v>8.0739951366681417</c:v>
                </c:pt>
                <c:pt idx="43">
                  <c:v>8.6575831655227606</c:v>
                </c:pt>
                <c:pt idx="44">
                  <c:v>8.4462279125131552</c:v>
                </c:pt>
                <c:pt idx="45">
                  <c:v>6.6945761893127527</c:v>
                </c:pt>
                <c:pt idx="46">
                  <c:v>7.0319344739344896</c:v>
                </c:pt>
                <c:pt idx="47">
                  <c:v>8.8477981740432003</c:v>
                </c:pt>
                <c:pt idx="48">
                  <c:v>6.4426563317360213</c:v>
                </c:pt>
                <c:pt idx="49">
                  <c:v>8.4028808550032856</c:v>
                </c:pt>
                <c:pt idx="50">
                  <c:v>8.1152249960903315</c:v>
                </c:pt>
                <c:pt idx="51">
                  <c:v>6.8664806305193355</c:v>
                </c:pt>
                <c:pt idx="52">
                  <c:v>2.9819859959027286</c:v>
                </c:pt>
                <c:pt idx="53">
                  <c:v>2.0579197666675064</c:v>
                </c:pt>
                <c:pt idx="54">
                  <c:v>0.70660030580573496</c:v>
                </c:pt>
                <c:pt idx="55">
                  <c:v>3.4147269019482264E-2</c:v>
                </c:pt>
                <c:pt idx="56">
                  <c:v>1.0496591219246014</c:v>
                </c:pt>
                <c:pt idx="57">
                  <c:v>1.2115892587892176</c:v>
                </c:pt>
                <c:pt idx="58">
                  <c:v>1.0832098827205354</c:v>
                </c:pt>
                <c:pt idx="59">
                  <c:v>0.72221989054692826</c:v>
                </c:pt>
                <c:pt idx="60">
                  <c:v>2.1930156823665938</c:v>
                </c:pt>
                <c:pt idx="61">
                  <c:v>2.2175725705454279</c:v>
                </c:pt>
                <c:pt idx="62">
                  <c:v>3.3456949292061386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Seasonal!$A$116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Seasonal!$F$116:$BP$116</c:f>
              <c:numCache>
                <c:formatCode>#,##0.00</c:formatCode>
                <c:ptCount val="63"/>
                <c:pt idx="0">
                  <c:v>4.1772510384525567</c:v>
                </c:pt>
                <c:pt idx="1">
                  <c:v>5.9920540567566487</c:v>
                </c:pt>
                <c:pt idx="2">
                  <c:v>7.6378897026715906</c:v>
                </c:pt>
                <c:pt idx="3">
                  <c:v>9.5149679572817938</c:v>
                </c:pt>
                <c:pt idx="4">
                  <c:v>7.2826547489898141</c:v>
                </c:pt>
                <c:pt idx="5">
                  <c:v>5.3677570345373127</c:v>
                </c:pt>
                <c:pt idx="6">
                  <c:v>3.2301139440960664</c:v>
                </c:pt>
                <c:pt idx="7">
                  <c:v>1.3120277921369705</c:v>
                </c:pt>
                <c:pt idx="8">
                  <c:v>1.6438879242184106</c:v>
                </c:pt>
                <c:pt idx="9">
                  <c:v>2.5219470449725745</c:v>
                </c:pt>
                <c:pt idx="10">
                  <c:v>2.9549893119993795</c:v>
                </c:pt>
                <c:pt idx="11">
                  <c:v>2.579728788582214</c:v>
                </c:pt>
                <c:pt idx="12">
                  <c:v>5.9623025584856144</c:v>
                </c:pt>
                <c:pt idx="13">
                  <c:v>5.6435210681497274</c:v>
                </c:pt>
                <c:pt idx="14">
                  <c:v>6.036961467767477</c:v>
                </c:pt>
                <c:pt idx="15">
                  <c:v>6.676618931499914</c:v>
                </c:pt>
                <c:pt idx="16">
                  <c:v>1.4219370041053967</c:v>
                </c:pt>
                <c:pt idx="17">
                  <c:v>0.69067800171667615</c:v>
                </c:pt>
                <c:pt idx="18">
                  <c:v>0.79126425415202928</c:v>
                </c:pt>
                <c:pt idx="19">
                  <c:v>1.8645807797332461</c:v>
                </c:pt>
                <c:pt idx="20">
                  <c:v>3.7679010116899905</c:v>
                </c:pt>
                <c:pt idx="21">
                  <c:v>5.7064645240746623</c:v>
                </c:pt>
                <c:pt idx="22">
                  <c:v>6.4996444517495355</c:v>
                </c:pt>
                <c:pt idx="23">
                  <c:v>6.7776767752468654</c:v>
                </c:pt>
                <c:pt idx="24">
                  <c:v>7.493339542260034</c:v>
                </c:pt>
                <c:pt idx="25">
                  <c:v>6.5034813349465868</c:v>
                </c:pt>
                <c:pt idx="26">
                  <c:v>4.0685775106248236</c:v>
                </c:pt>
                <c:pt idx="27">
                  <c:v>2.3352760893983211</c:v>
                </c:pt>
                <c:pt idx="28">
                  <c:v>4.4124884423122106</c:v>
                </c:pt>
                <c:pt idx="29">
                  <c:v>4.4618632094805264</c:v>
                </c:pt>
                <c:pt idx="30">
                  <c:v>6.4238037322640702</c:v>
                </c:pt>
                <c:pt idx="31">
                  <c:v>7.0477558344097107</c:v>
                </c:pt>
                <c:pt idx="32">
                  <c:v>6.8830425890996052</c:v>
                </c:pt>
                <c:pt idx="33">
                  <c:v>7.4883102521167091</c:v>
                </c:pt>
                <c:pt idx="34">
                  <c:v>6.95458535028716</c:v>
                </c:pt>
                <c:pt idx="35">
                  <c:v>7.5667193276094755</c:v>
                </c:pt>
                <c:pt idx="36">
                  <c:v>10.353444943511406</c:v>
                </c:pt>
                <c:pt idx="37">
                  <c:v>10.331576339967226</c:v>
                </c:pt>
                <c:pt idx="38">
                  <c:v>11.236790575676583</c:v>
                </c:pt>
                <c:pt idx="39">
                  <c:v>10.37741053917455</c:v>
                </c:pt>
                <c:pt idx="40">
                  <c:v>6.5725105729470625</c:v>
                </c:pt>
                <c:pt idx="41">
                  <c:v>7.2870097748085376</c:v>
                </c:pt>
                <c:pt idx="42">
                  <c:v>8.0019764837861178</c:v>
                </c:pt>
                <c:pt idx="43">
                  <c:v>8.8602041639855891</c:v>
                </c:pt>
                <c:pt idx="44">
                  <c:v>8.5822619237750608</c:v>
                </c:pt>
                <c:pt idx="45">
                  <c:v>7.1317588928664479</c:v>
                </c:pt>
                <c:pt idx="46">
                  <c:v>7.2938061219039074</c:v>
                </c:pt>
                <c:pt idx="47">
                  <c:v>8.0533194412420759</c:v>
                </c:pt>
                <c:pt idx="48">
                  <c:v>8.6111381596640442</c:v>
                </c:pt>
                <c:pt idx="49">
                  <c:v>7.8688970677629904</c:v>
                </c:pt>
                <c:pt idx="50">
                  <c:v>7.0747143190349142</c:v>
                </c:pt>
                <c:pt idx="51">
                  <c:v>6.3260038517126791</c:v>
                </c:pt>
                <c:pt idx="52">
                  <c:v>3.3998633746864715</c:v>
                </c:pt>
                <c:pt idx="53">
                  <c:v>2.2881382818398013</c:v>
                </c:pt>
                <c:pt idx="54">
                  <c:v>0.52565668697580437</c:v>
                </c:pt>
                <c:pt idx="55">
                  <c:v>-0.43725505405797471</c:v>
                </c:pt>
                <c:pt idx="56">
                  <c:v>-0.28492486731692529</c:v>
                </c:pt>
                <c:pt idx="57">
                  <c:v>1.1886263766509837</c:v>
                </c:pt>
                <c:pt idx="58">
                  <c:v>1.4783432759651438</c:v>
                </c:pt>
                <c:pt idx="59">
                  <c:v>1.68725261803893</c:v>
                </c:pt>
                <c:pt idx="60">
                  <c:v>2.202000772739245</c:v>
                </c:pt>
                <c:pt idx="61">
                  <c:v>1.9596358713012636</c:v>
                </c:pt>
                <c:pt idx="62">
                  <c:v>2.6322680971006052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47648"/>
        <c:axId val="125549184"/>
      </c:lineChart>
      <c:catAx>
        <c:axId val="12554764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5549184"/>
        <c:crosses val="autoZero"/>
        <c:auto val="1"/>
        <c:lblAlgn val="ctr"/>
        <c:lblOffset val="100"/>
        <c:tickMarkSkip val="4"/>
        <c:noMultiLvlLbl val="0"/>
      </c:catAx>
      <c:valAx>
        <c:axId val="1255491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5547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714"/>
          <c:y val="3.1718216197453276E-2"/>
          <c:w val="0.25112578197920354"/>
          <c:h val="0.1856367722016186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419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Quarterly!$A$117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Quarterly!$F$117:$BP$117</c:f>
              <c:numCache>
                <c:formatCode>#,##0.00</c:formatCode>
                <c:ptCount val="63"/>
                <c:pt idx="0">
                  <c:v>5.7107149816712255</c:v>
                </c:pt>
                <c:pt idx="1">
                  <c:v>2.3944458137241886</c:v>
                </c:pt>
                <c:pt idx="2">
                  <c:v>1.1317125655814271</c:v>
                </c:pt>
                <c:pt idx="3">
                  <c:v>1.2942028946259014</c:v>
                </c:pt>
                <c:pt idx="4">
                  <c:v>-0.98527388169989027</c:v>
                </c:pt>
                <c:pt idx="5">
                  <c:v>0.53633763663673784</c:v>
                </c:pt>
                <c:pt idx="6">
                  <c:v>0.83052009302648344</c:v>
                </c:pt>
                <c:pt idx="7">
                  <c:v>-0.78714990882831837</c:v>
                </c:pt>
                <c:pt idx="8">
                  <c:v>3.2114320661742051</c:v>
                </c:pt>
                <c:pt idx="9">
                  <c:v>5.0262510061923447</c:v>
                </c:pt>
                <c:pt idx="10">
                  <c:v>7.3312459151732599</c:v>
                </c:pt>
                <c:pt idx="11">
                  <c:v>9.2931704193819318</c:v>
                </c:pt>
                <c:pt idx="12">
                  <c:v>5.5713187504081132</c:v>
                </c:pt>
                <c:pt idx="13">
                  <c:v>3.8957793101812861</c:v>
                </c:pt>
                <c:pt idx="14">
                  <c:v>3.0292490233913885</c:v>
                </c:pt>
                <c:pt idx="15">
                  <c:v>2.4025506618787373</c:v>
                </c:pt>
                <c:pt idx="16">
                  <c:v>3.7538998279397808</c:v>
                </c:pt>
                <c:pt idx="17">
                  <c:v>4.2970256498508563</c:v>
                </c:pt>
                <c:pt idx="18">
                  <c:v>5.2418460797583597</c:v>
                </c:pt>
                <c:pt idx="19">
                  <c:v>5.4986543543819915</c:v>
                </c:pt>
                <c:pt idx="20">
                  <c:v>4.1176595396390177</c:v>
                </c:pt>
                <c:pt idx="21">
                  <c:v>2.7626677080576756</c:v>
                </c:pt>
                <c:pt idx="22">
                  <c:v>1.628728617991257</c:v>
                </c:pt>
                <c:pt idx="23">
                  <c:v>0.91205131747123591</c:v>
                </c:pt>
                <c:pt idx="24">
                  <c:v>1.1739041001626218</c:v>
                </c:pt>
                <c:pt idx="25">
                  <c:v>1.9205793430494802</c:v>
                </c:pt>
                <c:pt idx="26">
                  <c:v>2.7293066799139987</c:v>
                </c:pt>
                <c:pt idx="27">
                  <c:v>3.794433841701895</c:v>
                </c:pt>
                <c:pt idx="28">
                  <c:v>5.0984459195783431</c:v>
                </c:pt>
                <c:pt idx="29">
                  <c:v>6.2420279799208069</c:v>
                </c:pt>
                <c:pt idx="30">
                  <c:v>6.5210815108300793</c:v>
                </c:pt>
                <c:pt idx="31">
                  <c:v>4.4261591982750783</c:v>
                </c:pt>
                <c:pt idx="32">
                  <c:v>2.0331911280594697</c:v>
                </c:pt>
                <c:pt idx="33">
                  <c:v>1.7416390152440959</c:v>
                </c:pt>
                <c:pt idx="34">
                  <c:v>0.85977067666666473</c:v>
                </c:pt>
                <c:pt idx="35">
                  <c:v>2.4637234474969882</c:v>
                </c:pt>
                <c:pt idx="36">
                  <c:v>4.4947473531901059</c:v>
                </c:pt>
                <c:pt idx="37">
                  <c:v>3.406443189545552</c:v>
                </c:pt>
                <c:pt idx="38">
                  <c:v>2.9280324714226951</c:v>
                </c:pt>
                <c:pt idx="39">
                  <c:v>2.7270572196103782</c:v>
                </c:pt>
                <c:pt idx="40">
                  <c:v>5.8554670220430074</c:v>
                </c:pt>
                <c:pt idx="41">
                  <c:v>5.4132406352194744</c:v>
                </c:pt>
                <c:pt idx="42">
                  <c:v>4.5874328762968899</c:v>
                </c:pt>
                <c:pt idx="43">
                  <c:v>5.3786080427753689</c:v>
                </c:pt>
                <c:pt idx="44">
                  <c:v>6.4727979909873179</c:v>
                </c:pt>
                <c:pt idx="45">
                  <c:v>7.1313506061835588</c:v>
                </c:pt>
                <c:pt idx="46">
                  <c:v>6.1841084257332257</c:v>
                </c:pt>
                <c:pt idx="47">
                  <c:v>2.2815071151565802</c:v>
                </c:pt>
                <c:pt idx="48">
                  <c:v>4.1225665435864496</c:v>
                </c:pt>
                <c:pt idx="49">
                  <c:v>4.5436380589305605</c:v>
                </c:pt>
                <c:pt idx="50">
                  <c:v>3.8771137104222664</c:v>
                </c:pt>
                <c:pt idx="51">
                  <c:v>2.4923636792720187</c:v>
                </c:pt>
                <c:pt idx="52">
                  <c:v>-1.4920898990490521</c:v>
                </c:pt>
                <c:pt idx="53">
                  <c:v>-1.4205375272887704</c:v>
                </c:pt>
                <c:pt idx="54">
                  <c:v>-0.68651469315831581</c:v>
                </c:pt>
                <c:pt idx="55">
                  <c:v>2.8198986632056604</c:v>
                </c:pt>
                <c:pt idx="56">
                  <c:v>-6.15806443726356E-3</c:v>
                </c:pt>
                <c:pt idx="57">
                  <c:v>-0.22442634737851849</c:v>
                </c:pt>
                <c:pt idx="58">
                  <c:v>-0.29752167933979662</c:v>
                </c:pt>
                <c:pt idx="59">
                  <c:v>6.7030823791228128E-2</c:v>
                </c:pt>
                <c:pt idx="60">
                  <c:v>3.1327900212808411</c:v>
                </c:pt>
                <c:pt idx="61">
                  <c:v>2.6833724677324571</c:v>
                </c:pt>
                <c:pt idx="62">
                  <c:v>1.8265878981429455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Seasonal!$A$117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Seasonal!$F$117:$BP$117</c:f>
              <c:numCache>
                <c:formatCode>#,##0.00</c:formatCode>
                <c:ptCount val="63"/>
                <c:pt idx="0">
                  <c:v>5.8180109172862187</c:v>
                </c:pt>
                <c:pt idx="1">
                  <c:v>2.4675980816256611</c:v>
                </c:pt>
                <c:pt idx="2">
                  <c:v>1.077962936672114</c:v>
                </c:pt>
                <c:pt idx="3">
                  <c:v>1.1187966383924379</c:v>
                </c:pt>
                <c:pt idx="4">
                  <c:v>-1.8231322919902122</c:v>
                </c:pt>
                <c:pt idx="5">
                  <c:v>-9.9578266641414722E-3</c:v>
                </c:pt>
                <c:pt idx="6">
                  <c:v>0.92932300887911601</c:v>
                </c:pt>
                <c:pt idx="7">
                  <c:v>0.53656335953612511</c:v>
                </c:pt>
                <c:pt idx="8">
                  <c:v>3.7319282889539687</c:v>
                </c:pt>
                <c:pt idx="9">
                  <c:v>5.612943071228484</c:v>
                </c:pt>
                <c:pt idx="10">
                  <c:v>7.1213464282969987</c:v>
                </c:pt>
                <c:pt idx="11">
                  <c:v>8.3857556027853803</c:v>
                </c:pt>
                <c:pt idx="12">
                  <c:v>5.52280887467355</c:v>
                </c:pt>
                <c:pt idx="13">
                  <c:v>4.0134777688093708</c:v>
                </c:pt>
                <c:pt idx="14">
                  <c:v>2.9364407639351926</c:v>
                </c:pt>
                <c:pt idx="15">
                  <c:v>2.4024369934948004</c:v>
                </c:pt>
                <c:pt idx="16">
                  <c:v>3.7702506573250423</c:v>
                </c:pt>
                <c:pt idx="17">
                  <c:v>4.4190588999147691</c:v>
                </c:pt>
                <c:pt idx="18">
                  <c:v>5.1191795304787391</c:v>
                </c:pt>
                <c:pt idx="19">
                  <c:v>5.5010830793111811</c:v>
                </c:pt>
                <c:pt idx="20">
                  <c:v>4.0761827411078135</c:v>
                </c:pt>
                <c:pt idx="21">
                  <c:v>2.8247175198615153</c:v>
                </c:pt>
                <c:pt idx="22">
                  <c:v>1.6062731211648702</c:v>
                </c:pt>
                <c:pt idx="23">
                  <c:v>0.8864690743584549</c:v>
                </c:pt>
                <c:pt idx="24">
                  <c:v>1.1339420321807272</c:v>
                </c:pt>
                <c:pt idx="25">
                  <c:v>1.9545538033202932</c:v>
                </c:pt>
                <c:pt idx="26">
                  <c:v>2.755481764804331</c:v>
                </c:pt>
                <c:pt idx="27">
                  <c:v>3.7913116649487226</c:v>
                </c:pt>
                <c:pt idx="28">
                  <c:v>5.2828837447081698</c:v>
                </c:pt>
                <c:pt idx="29">
                  <c:v>5.9960231588719406</c:v>
                </c:pt>
                <c:pt idx="30">
                  <c:v>6.05535191809353</c:v>
                </c:pt>
                <c:pt idx="31">
                  <c:v>4.959092128139007</c:v>
                </c:pt>
                <c:pt idx="32">
                  <c:v>3.2806074436813661</c:v>
                </c:pt>
                <c:pt idx="33">
                  <c:v>1.486756854183136</c:v>
                </c:pt>
                <c:pt idx="34">
                  <c:v>0.98167574373778466</c:v>
                </c:pt>
                <c:pt idx="35">
                  <c:v>1.3616187057174247</c:v>
                </c:pt>
                <c:pt idx="36">
                  <c:v>1.7048198939109309</c:v>
                </c:pt>
                <c:pt idx="37">
                  <c:v>3.387641885817485</c:v>
                </c:pt>
                <c:pt idx="38">
                  <c:v>4.0496336689701007</c:v>
                </c:pt>
                <c:pt idx="39">
                  <c:v>4.3562683471123718</c:v>
                </c:pt>
                <c:pt idx="40">
                  <c:v>5.7028696134857118</c:v>
                </c:pt>
                <c:pt idx="41">
                  <c:v>5.4272170582791244</c:v>
                </c:pt>
                <c:pt idx="42">
                  <c:v>5.2156109263959163</c:v>
                </c:pt>
                <c:pt idx="43">
                  <c:v>4.8889560289065352</c:v>
                </c:pt>
                <c:pt idx="44">
                  <c:v>4.5853439199501151</c:v>
                </c:pt>
                <c:pt idx="45">
                  <c:v>4.9789214562629791</c:v>
                </c:pt>
                <c:pt idx="46">
                  <c:v>5.643695486588471</c:v>
                </c:pt>
                <c:pt idx="47">
                  <c:v>6.7880482954297907</c:v>
                </c:pt>
                <c:pt idx="48">
                  <c:v>5.4903583418819988</c:v>
                </c:pt>
                <c:pt idx="49">
                  <c:v>4.2887495280652654</c:v>
                </c:pt>
                <c:pt idx="50">
                  <c:v>3.3739222483086353</c:v>
                </c:pt>
                <c:pt idx="51">
                  <c:v>2.0159207170708302</c:v>
                </c:pt>
                <c:pt idx="52">
                  <c:v>0.99121902375324933</c:v>
                </c:pt>
                <c:pt idx="53">
                  <c:v>1.099347762221432</c:v>
                </c:pt>
                <c:pt idx="54">
                  <c:v>-0.72187842004035752</c:v>
                </c:pt>
                <c:pt idx="55">
                  <c:v>-2.2624537463454688</c:v>
                </c:pt>
                <c:pt idx="56">
                  <c:v>-1.2960889449355233</c:v>
                </c:pt>
                <c:pt idx="57">
                  <c:v>-1.2306456243144677</c:v>
                </c:pt>
                <c:pt idx="58">
                  <c:v>0.23567263870626023</c:v>
                </c:pt>
                <c:pt idx="59">
                  <c:v>1.8769167739661741</c:v>
                </c:pt>
                <c:pt idx="60">
                  <c:v>1.9809564628814051</c:v>
                </c:pt>
                <c:pt idx="61">
                  <c:v>2.1157456228975322</c:v>
                </c:pt>
                <c:pt idx="62">
                  <c:v>2.2871498337917626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61856"/>
        <c:axId val="125580032"/>
      </c:lineChart>
      <c:catAx>
        <c:axId val="125561856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5580032"/>
        <c:crosses val="autoZero"/>
        <c:auto val="1"/>
        <c:lblAlgn val="ctr"/>
        <c:lblOffset val="100"/>
        <c:tickMarkSkip val="4"/>
        <c:noMultiLvlLbl val="0"/>
      </c:catAx>
      <c:valAx>
        <c:axId val="1255800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5561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714"/>
          <c:y val="3.1718216197453276E-2"/>
          <c:w val="0.25112578197920354"/>
          <c:h val="0.1856367722016186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876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Quarterly!$C$65:$BQ$65</c:f>
              <c:strCache>
                <c:ptCount val="67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</c:strCache>
            </c:strRef>
          </c:cat>
          <c:val>
            <c:numRef>
              <c:f>Quarterly!$C$61:$BQ$61</c:f>
              <c:numCache>
                <c:formatCode>#,##0.00</c:formatCode>
                <c:ptCount val="67"/>
                <c:pt idx="0">
                  <c:v>1.8015684636744733</c:v>
                </c:pt>
                <c:pt idx="1">
                  <c:v>3.4946909729830686</c:v>
                </c:pt>
                <c:pt idx="2">
                  <c:v>1.0107825528995282</c:v>
                </c:pt>
                <c:pt idx="3">
                  <c:v>-2.7908980278111266</c:v>
                </c:pt>
                <c:pt idx="4">
                  <c:v>3.4038716938595908</c:v>
                </c:pt>
                <c:pt idx="5">
                  <c:v>1.8972029310554945</c:v>
                </c:pt>
                <c:pt idx="6">
                  <c:v>1.2171464348461805</c:v>
                </c:pt>
                <c:pt idx="7">
                  <c:v>-3.1912001370346244</c:v>
                </c:pt>
                <c:pt idx="8">
                  <c:v>3.3695295247336317</c:v>
                </c:pt>
                <c:pt idx="9">
                  <c:v>1.0126369570077434</c:v>
                </c:pt>
                <c:pt idx="10">
                  <c:v>0.41263128115475878</c:v>
                </c:pt>
                <c:pt idx="11">
                  <c:v>-3.7797990486740276</c:v>
                </c:pt>
                <c:pt idx="12">
                  <c:v>3.0220401348519825</c:v>
                </c:pt>
                <c:pt idx="13">
                  <c:v>0.71997431588424299</c:v>
                </c:pt>
                <c:pt idx="14">
                  <c:v>0.53059262559089793</c:v>
                </c:pt>
                <c:pt idx="15">
                  <c:v>-3.2455305844243325</c:v>
                </c:pt>
                <c:pt idx="16">
                  <c:v>3.8150615687992548</c:v>
                </c:pt>
                <c:pt idx="17">
                  <c:v>1.6138579901179655</c:v>
                </c:pt>
                <c:pt idx="18">
                  <c:v>1.4025460836992405</c:v>
                </c:pt>
                <c:pt idx="19">
                  <c:v>-3.3173107586497239</c:v>
                </c:pt>
                <c:pt idx="20">
                  <c:v>3.6906521454820864</c:v>
                </c:pt>
                <c:pt idx="21">
                  <c:v>3.22023889359017</c:v>
                </c:pt>
                <c:pt idx="22">
                  <c:v>0.75490597336281162</c:v>
                </c:pt>
                <c:pt idx="23">
                  <c:v>-3.8684488699158699</c:v>
                </c:pt>
                <c:pt idx="24">
                  <c:v>3.6571086297697795</c:v>
                </c:pt>
                <c:pt idx="25">
                  <c:v>1.1713863410705061</c:v>
                </c:pt>
                <c:pt idx="26">
                  <c:v>1.1238125594030772</c:v>
                </c:pt>
                <c:pt idx="27">
                  <c:v>-2.6693435102841043</c:v>
                </c:pt>
                <c:pt idx="28">
                  <c:v>4.1699686729821179</c:v>
                </c:pt>
                <c:pt idx="29">
                  <c:v>0.91944151839081412</c:v>
                </c:pt>
                <c:pt idx="30">
                  <c:v>1.4645546281729385</c:v>
                </c:pt>
                <c:pt idx="31">
                  <c:v>-3.2440896064980067</c:v>
                </c:pt>
                <c:pt idx="32">
                  <c:v>4.1716740103831897</c:v>
                </c:pt>
                <c:pt idx="33">
                  <c:v>0.71939033071751879</c:v>
                </c:pt>
                <c:pt idx="34">
                  <c:v>0.86892772142533847</c:v>
                </c:pt>
                <c:pt idx="35">
                  <c:v>-1.9700342109232927</c:v>
                </c:pt>
                <c:pt idx="36">
                  <c:v>4.1545158808919558</c:v>
                </c:pt>
                <c:pt idx="37">
                  <c:v>1.9719461736711557</c:v>
                </c:pt>
                <c:pt idx="38">
                  <c:v>1.4882678528086455</c:v>
                </c:pt>
                <c:pt idx="39">
                  <c:v>-2.1727740545457359</c:v>
                </c:pt>
                <c:pt idx="40">
                  <c:v>3.8994958770547554</c:v>
                </c:pt>
                <c:pt idx="41">
                  <c:v>2.2301693317445634</c:v>
                </c:pt>
                <c:pt idx="42">
                  <c:v>1.0783127360861466</c:v>
                </c:pt>
                <c:pt idx="43">
                  <c:v>-2.1240399428807661</c:v>
                </c:pt>
                <c:pt idx="44">
                  <c:v>3.7549359887712837</c:v>
                </c:pt>
                <c:pt idx="45">
                  <c:v>2.5339322623340248</c:v>
                </c:pt>
                <c:pt idx="46">
                  <c:v>2.8478918553372647</c:v>
                </c:pt>
                <c:pt idx="47">
                  <c:v>-2.5172951879013779</c:v>
                </c:pt>
                <c:pt idx="48">
                  <c:v>2.6623851168140225</c:v>
                </c:pt>
                <c:pt idx="49">
                  <c:v>2.1204832632625465</c:v>
                </c:pt>
                <c:pt idx="50">
                  <c:v>2.7074434103390623</c:v>
                </c:pt>
                <c:pt idx="51">
                  <c:v>-3.6304155865247481</c:v>
                </c:pt>
                <c:pt idx="52">
                  <c:v>3.9326887273672937</c:v>
                </c:pt>
                <c:pt idx="53">
                  <c:v>1.0456350713767917</c:v>
                </c:pt>
                <c:pt idx="54">
                  <c:v>0.57851997630837282</c:v>
                </c:pt>
                <c:pt idx="55">
                  <c:v>-6.1560523115883345</c:v>
                </c:pt>
                <c:pt idx="56">
                  <c:v>2.0300185893088503</c:v>
                </c:pt>
                <c:pt idx="57">
                  <c:v>1.7677361583631768</c:v>
                </c:pt>
                <c:pt idx="58">
                  <c:v>2.0355620384625372</c:v>
                </c:pt>
                <c:pt idx="59">
                  <c:v>-3.5241572343063887</c:v>
                </c:pt>
                <c:pt idx="60">
                  <c:v>3.0204710525178755</c:v>
                </c:pt>
                <c:pt idx="61">
                  <c:v>1.6781258596400277</c:v>
                </c:pt>
                <c:pt idx="62">
                  <c:v>1.9245968084118885</c:v>
                </c:pt>
                <c:pt idx="63">
                  <c:v>-3.1888787689321632</c:v>
                </c:pt>
                <c:pt idx="64">
                  <c:v>2.9178257027849592</c:v>
                </c:pt>
                <c:pt idx="65">
                  <c:v>1.4160672759147732</c:v>
                </c:pt>
                <c:pt idx="66">
                  <c:v>1.8323233885650145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Quarterly!$C$65:$BQ$65</c:f>
              <c:strCache>
                <c:ptCount val="67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</c:strCache>
            </c:strRef>
          </c:cat>
          <c:val>
            <c:numRef>
              <c:f>Quarterly!$C$81:$BQ$81</c:f>
              <c:numCache>
                <c:formatCode>#,##0.00</c:formatCode>
                <c:ptCount val="67"/>
                <c:pt idx="0">
                  <c:v>2.7436987782306166</c:v>
                </c:pt>
                <c:pt idx="1">
                  <c:v>4.1065968470611995</c:v>
                </c:pt>
                <c:pt idx="2">
                  <c:v>0.44534992049964595</c:v>
                </c:pt>
                <c:pt idx="3">
                  <c:v>-2.5525403299212077</c:v>
                </c:pt>
                <c:pt idx="4">
                  <c:v>5.3534054727740736</c:v>
                </c:pt>
                <c:pt idx="5">
                  <c:v>1.2364295703727086</c:v>
                </c:pt>
                <c:pt idx="6">
                  <c:v>0.36324037549733801</c:v>
                </c:pt>
                <c:pt idx="7">
                  <c:v>-4.0174567566905219</c:v>
                </c:pt>
                <c:pt idx="8">
                  <c:v>5.0640374759709417</c:v>
                </c:pt>
                <c:pt idx="9">
                  <c:v>0.43439492917982087</c:v>
                </c:pt>
                <c:pt idx="10">
                  <c:v>-0.27893259867842068</c:v>
                </c:pt>
                <c:pt idx="11">
                  <c:v>-3.6951313532066203</c:v>
                </c:pt>
                <c:pt idx="12">
                  <c:v>4.8168158920226976</c:v>
                </c:pt>
                <c:pt idx="13">
                  <c:v>-3.4763517190122745E-2</c:v>
                </c:pt>
                <c:pt idx="14">
                  <c:v>-0.45345280205266891</c:v>
                </c:pt>
                <c:pt idx="15">
                  <c:v>-4.6882022327920314</c:v>
                </c:pt>
                <c:pt idx="16">
                  <c:v>5.614564762152698</c:v>
                </c:pt>
                <c:pt idx="17">
                  <c:v>1.0179058123075313</c:v>
                </c:pt>
                <c:pt idx="18">
                  <c:v>0.50706408189000995</c:v>
                </c:pt>
                <c:pt idx="19">
                  <c:v>-3.3633041960224741</c:v>
                </c:pt>
                <c:pt idx="20">
                  <c:v>5.2239267117847641</c:v>
                </c:pt>
                <c:pt idx="21">
                  <c:v>3.9245410774898883</c:v>
                </c:pt>
                <c:pt idx="22">
                  <c:v>-0.59921787413434335</c:v>
                </c:pt>
                <c:pt idx="23">
                  <c:v>-2.6006800502505629</c:v>
                </c:pt>
                <c:pt idx="24">
                  <c:v>5.2073154068884904</c:v>
                </c:pt>
                <c:pt idx="25">
                  <c:v>0.70717948454016599</c:v>
                </c:pt>
                <c:pt idx="26">
                  <c:v>0.21410205253699061</c:v>
                </c:pt>
                <c:pt idx="27">
                  <c:v>-3.9747515498261041</c:v>
                </c:pt>
                <c:pt idx="28">
                  <c:v>6.0130402876741869</c:v>
                </c:pt>
                <c:pt idx="29">
                  <c:v>0.23362624930381584</c:v>
                </c:pt>
                <c:pt idx="30">
                  <c:v>0.75861003843233321</c:v>
                </c:pt>
                <c:pt idx="31">
                  <c:v>-3.7405884084674392</c:v>
                </c:pt>
                <c:pt idx="32">
                  <c:v>6.3925445824149216</c:v>
                </c:pt>
                <c:pt idx="33">
                  <c:v>-0.41429100484435277</c:v>
                </c:pt>
                <c:pt idx="34">
                  <c:v>-0.23779073433243444</c:v>
                </c:pt>
                <c:pt idx="35">
                  <c:v>-2.2083497626080439</c:v>
                </c:pt>
                <c:pt idx="36">
                  <c:v>6.249982446926575</c:v>
                </c:pt>
                <c:pt idx="37">
                  <c:v>1.4899382715859399</c:v>
                </c:pt>
                <c:pt idx="38">
                  <c:v>0.65173132725729011</c:v>
                </c:pt>
                <c:pt idx="39">
                  <c:v>-2.3827197381564842</c:v>
                </c:pt>
                <c:pt idx="40">
                  <c:v>5.4459445681084899</c:v>
                </c:pt>
                <c:pt idx="41">
                  <c:v>2.4673971485386295</c:v>
                </c:pt>
                <c:pt idx="42">
                  <c:v>0.29425377584773538</c:v>
                </c:pt>
                <c:pt idx="43">
                  <c:v>-2.7572439584554886</c:v>
                </c:pt>
                <c:pt idx="44">
                  <c:v>4.9397317283847046</c:v>
                </c:pt>
                <c:pt idx="45">
                  <c:v>2.6600006287880325</c:v>
                </c:pt>
                <c:pt idx="46">
                  <c:v>1.930881048057272</c:v>
                </c:pt>
                <c:pt idx="47">
                  <c:v>-2.596100918936779</c:v>
                </c:pt>
                <c:pt idx="48">
                  <c:v>3.906834746419388</c:v>
                </c:pt>
                <c:pt idx="49">
                  <c:v>2.0723052569056608</c:v>
                </c:pt>
                <c:pt idx="50">
                  <c:v>1.9766522089924312</c:v>
                </c:pt>
                <c:pt idx="51">
                  <c:v>-3.3658625307826409</c:v>
                </c:pt>
                <c:pt idx="52">
                  <c:v>5.050217212553167</c:v>
                </c:pt>
                <c:pt idx="53">
                  <c:v>0.94629514410927118</c:v>
                </c:pt>
                <c:pt idx="54">
                  <c:v>-0.66186978569846466</c:v>
                </c:pt>
                <c:pt idx="55">
                  <c:v>-6.2665135625325057</c:v>
                </c:pt>
                <c:pt idx="56">
                  <c:v>3.2205916300001061</c:v>
                </c:pt>
                <c:pt idx="57">
                  <c:v>1.8426081276031612</c:v>
                </c:pt>
                <c:pt idx="58">
                  <c:v>1.2419826709998476</c:v>
                </c:pt>
                <c:pt idx="59">
                  <c:v>-3.6714743232276699</c:v>
                </c:pt>
                <c:pt idx="60">
                  <c:v>4.5148313571232386</c:v>
                </c:pt>
                <c:pt idx="61">
                  <c:v>1.258265039567579</c:v>
                </c:pt>
                <c:pt idx="62">
                  <c:v>1.0589111969252729</c:v>
                </c:pt>
                <c:pt idx="63">
                  <c:v>-3.0726496333847666</c:v>
                </c:pt>
                <c:pt idx="64">
                  <c:v>3.8479190262742873</c:v>
                </c:pt>
                <c:pt idx="65">
                  <c:v>1.5432871915170705</c:v>
                </c:pt>
                <c:pt idx="66">
                  <c:v>1.0867979874857738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51456"/>
        <c:axId val="115257344"/>
      </c:lineChart>
      <c:catAx>
        <c:axId val="1152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257344"/>
        <c:crosses val="autoZero"/>
        <c:auto val="1"/>
        <c:lblAlgn val="ctr"/>
        <c:lblOffset val="100"/>
        <c:noMultiLvlLbl val="0"/>
      </c:catAx>
      <c:valAx>
        <c:axId val="1152573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1525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3865304166"/>
          <c:y val="2.4074583613851244E-2"/>
          <c:w val="0.29273975757851772"/>
          <c:h val="0.1223179072876114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423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Quarterly!$A$118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Quarterly!$F$118:$BP$118</c:f>
              <c:numCache>
                <c:formatCode>#,##0.00</c:formatCode>
                <c:ptCount val="63"/>
                <c:pt idx="0">
                  <c:v>3.7598165399072183</c:v>
                </c:pt>
                <c:pt idx="1">
                  <c:v>3.7204250977235502</c:v>
                </c:pt>
                <c:pt idx="2">
                  <c:v>3.7696220562560541</c:v>
                </c:pt>
                <c:pt idx="3">
                  <c:v>3.8883033028642542</c:v>
                </c:pt>
                <c:pt idx="4">
                  <c:v>-2.335086639549961</c:v>
                </c:pt>
                <c:pt idx="5">
                  <c:v>-2.4198222825112152</c:v>
                </c:pt>
                <c:pt idx="6">
                  <c:v>-2.4146206529352892</c:v>
                </c:pt>
                <c:pt idx="7">
                  <c:v>-2.5095857926110074</c:v>
                </c:pt>
                <c:pt idx="8">
                  <c:v>2.0779002548158387</c:v>
                </c:pt>
                <c:pt idx="9">
                  <c:v>2.147321914056417</c:v>
                </c:pt>
                <c:pt idx="10">
                  <c:v>1.7608236623070206</c:v>
                </c:pt>
                <c:pt idx="11">
                  <c:v>1.6891279738673401</c:v>
                </c:pt>
                <c:pt idx="12">
                  <c:v>-3.4266589562309866</c:v>
                </c:pt>
                <c:pt idx="13">
                  <c:v>-3.3658997787478553</c:v>
                </c:pt>
                <c:pt idx="14">
                  <c:v>-3.4061818705207929</c:v>
                </c:pt>
                <c:pt idx="15">
                  <c:v>-3.7272323443915623</c:v>
                </c:pt>
                <c:pt idx="16">
                  <c:v>-0.28175573452461622</c:v>
                </c:pt>
                <c:pt idx="17">
                  <c:v>-0.30302219150495252</c:v>
                </c:pt>
                <c:pt idx="18">
                  <c:v>-0.28897024669065796</c:v>
                </c:pt>
                <c:pt idx="19">
                  <c:v>-0.28960835736484208</c:v>
                </c:pt>
                <c:pt idx="20">
                  <c:v>1.2646232274014946</c:v>
                </c:pt>
                <c:pt idx="21">
                  <c:v>0.98460530170396443</c:v>
                </c:pt>
                <c:pt idx="22">
                  <c:v>0.6713857862489554</c:v>
                </c:pt>
                <c:pt idx="23">
                  <c:v>0.80511262218765001</c:v>
                </c:pt>
                <c:pt idx="24">
                  <c:v>-1.1156659486793263</c:v>
                </c:pt>
                <c:pt idx="25">
                  <c:v>0.17912144171709818</c:v>
                </c:pt>
                <c:pt idx="26">
                  <c:v>1.0744687314141541</c:v>
                </c:pt>
                <c:pt idx="27">
                  <c:v>1.5362728374330024</c:v>
                </c:pt>
                <c:pt idx="28">
                  <c:v>1.8080935668706999</c:v>
                </c:pt>
                <c:pt idx="29">
                  <c:v>2.1017280251013859</c:v>
                </c:pt>
                <c:pt idx="30">
                  <c:v>2.2990132682743791</c:v>
                </c:pt>
                <c:pt idx="31">
                  <c:v>2.5728103223744991</c:v>
                </c:pt>
                <c:pt idx="32">
                  <c:v>1.1568164555326064</c:v>
                </c:pt>
                <c:pt idx="33">
                  <c:v>1.225503234055209</c:v>
                </c:pt>
                <c:pt idx="34">
                  <c:v>1.139985083061116</c:v>
                </c:pt>
                <c:pt idx="35">
                  <c:v>1.8673621944103855</c:v>
                </c:pt>
                <c:pt idx="36">
                  <c:v>4.1426950019587245</c:v>
                </c:pt>
                <c:pt idx="37">
                  <c:v>4.8044141944616401</c:v>
                </c:pt>
                <c:pt idx="38">
                  <c:v>5.0480713337761447</c:v>
                </c:pt>
                <c:pt idx="39">
                  <c:v>4.0209201735916293</c:v>
                </c:pt>
                <c:pt idx="40">
                  <c:v>3.5408356945200046</c:v>
                </c:pt>
                <c:pt idx="41">
                  <c:v>2.5936050675481459</c:v>
                </c:pt>
                <c:pt idx="42">
                  <c:v>2.3652844511706945</c:v>
                </c:pt>
                <c:pt idx="43">
                  <c:v>3.4325566193614909</c:v>
                </c:pt>
                <c:pt idx="44">
                  <c:v>4.2427710604878932</c:v>
                </c:pt>
                <c:pt idx="45">
                  <c:v>3.6211045527545087</c:v>
                </c:pt>
                <c:pt idx="46">
                  <c:v>4.0227412076288331</c:v>
                </c:pt>
                <c:pt idx="47">
                  <c:v>3.7744821716038586</c:v>
                </c:pt>
                <c:pt idx="48">
                  <c:v>4.2464679871789786</c:v>
                </c:pt>
                <c:pt idx="49">
                  <c:v>4.7608779761634645</c:v>
                </c:pt>
                <c:pt idx="50">
                  <c:v>5.2721449725586744</c:v>
                </c:pt>
                <c:pt idx="51">
                  <c:v>5.1674050983948838</c:v>
                </c:pt>
                <c:pt idx="52">
                  <c:v>4.0092938751266551</c:v>
                </c:pt>
                <c:pt idx="53">
                  <c:v>5.1714000825204183</c:v>
                </c:pt>
                <c:pt idx="54">
                  <c:v>4.1534999341564811</c:v>
                </c:pt>
                <c:pt idx="55">
                  <c:v>3.6830233740650051</c:v>
                </c:pt>
                <c:pt idx="56">
                  <c:v>3.31256516871494</c:v>
                </c:pt>
                <c:pt idx="57">
                  <c:v>2.8376411421378496</c:v>
                </c:pt>
                <c:pt idx="58">
                  <c:v>3.1706079144251662</c:v>
                </c:pt>
                <c:pt idx="59">
                  <c:v>3.7795441149002866</c:v>
                </c:pt>
                <c:pt idx="60">
                  <c:v>3.8423481928782519</c:v>
                </c:pt>
                <c:pt idx="61">
                  <c:v>4.2388666216132531</c:v>
                </c:pt>
                <c:pt idx="62">
                  <c:v>4.4543898974404774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Seasonal!$A$118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Quarterly!$F$105:$BP$105</c:f>
              <c:strCache>
                <c:ptCount val="63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</c:strCache>
            </c:strRef>
          </c:cat>
          <c:val>
            <c:numRef>
              <c:f>Seasonal!$F$118:$BP$118</c:f>
              <c:numCache>
                <c:formatCode>#,##0.00</c:formatCode>
                <c:ptCount val="63"/>
                <c:pt idx="0">
                  <c:v>2.8636187889412237</c:v>
                </c:pt>
                <c:pt idx="1">
                  <c:v>3.5813614989191209</c:v>
                </c:pt>
                <c:pt idx="2">
                  <c:v>4.1518091517919675</c:v>
                </c:pt>
                <c:pt idx="3">
                  <c:v>4.5396585519151111</c:v>
                </c:pt>
                <c:pt idx="4">
                  <c:v>-1.202626296054967</c:v>
                </c:pt>
                <c:pt idx="5">
                  <c:v>-2.1156142919509793</c:v>
                </c:pt>
                <c:pt idx="6">
                  <c:v>-2.9027788869727256</c:v>
                </c:pt>
                <c:pt idx="7">
                  <c:v>-3.4353375982666607</c:v>
                </c:pt>
                <c:pt idx="8">
                  <c:v>2.0914449846546548</c:v>
                </c:pt>
                <c:pt idx="9">
                  <c:v>1.9802868901215849</c:v>
                </c:pt>
                <c:pt idx="10">
                  <c:v>1.8396491836216642</c:v>
                </c:pt>
                <c:pt idx="11">
                  <c:v>1.7611371708242916</c:v>
                </c:pt>
                <c:pt idx="12">
                  <c:v>-3.4536159901218286</c:v>
                </c:pt>
                <c:pt idx="13">
                  <c:v>-3.3817829254028409</c:v>
                </c:pt>
                <c:pt idx="14">
                  <c:v>-3.403684107053969</c:v>
                </c:pt>
                <c:pt idx="15">
                  <c:v>-3.6879705892308627</c:v>
                </c:pt>
                <c:pt idx="16">
                  <c:v>-0.31173732615236011</c:v>
                </c:pt>
                <c:pt idx="17">
                  <c:v>-0.31500072231792881</c:v>
                </c:pt>
                <c:pt idx="18">
                  <c:v>-0.29641871240804285</c:v>
                </c:pt>
                <c:pt idx="19">
                  <c:v>-0.23977629345928783</c:v>
                </c:pt>
                <c:pt idx="20">
                  <c:v>1.2283635307953791</c:v>
                </c:pt>
                <c:pt idx="21">
                  <c:v>0.97429865501752144</c:v>
                </c:pt>
                <c:pt idx="22">
                  <c:v>0.68240452317158273</c:v>
                </c:pt>
                <c:pt idx="23">
                  <c:v>0.83861454054577311</c:v>
                </c:pt>
                <c:pt idx="24">
                  <c:v>-0.85653197330615816</c:v>
                </c:pt>
                <c:pt idx="25">
                  <c:v>1.2388094346484206E-2</c:v>
                </c:pt>
                <c:pt idx="26">
                  <c:v>1.0135116754584161</c:v>
                </c:pt>
                <c:pt idx="27">
                  <c:v>1.5139969601813987</c:v>
                </c:pt>
                <c:pt idx="28">
                  <c:v>1.858198990710638</c:v>
                </c:pt>
                <c:pt idx="29">
                  <c:v>2.0317237612597672</c:v>
                </c:pt>
                <c:pt idx="30">
                  <c:v>2.2854269946730055</c:v>
                </c:pt>
                <c:pt idx="31">
                  <c:v>2.6103032563102748</c:v>
                </c:pt>
                <c:pt idx="32">
                  <c:v>1.1806502388151441</c:v>
                </c:pt>
                <c:pt idx="33">
                  <c:v>1.2697381796070364</c:v>
                </c:pt>
                <c:pt idx="34">
                  <c:v>1.1315440934439338</c:v>
                </c:pt>
                <c:pt idx="35">
                  <c:v>1.8108122312343247</c:v>
                </c:pt>
                <c:pt idx="36">
                  <c:v>4.4148388998050283</c:v>
                </c:pt>
                <c:pt idx="37">
                  <c:v>4.8969215898392031</c:v>
                </c:pt>
                <c:pt idx="38">
                  <c:v>4.9860274145373822</c:v>
                </c:pt>
                <c:pt idx="39">
                  <c:v>3.7280856979431434</c:v>
                </c:pt>
                <c:pt idx="40">
                  <c:v>3.081753938949011</c:v>
                </c:pt>
                <c:pt idx="41">
                  <c:v>2.5571072007828812</c:v>
                </c:pt>
                <c:pt idx="42">
                  <c:v>2.4795953727664926</c:v>
                </c:pt>
                <c:pt idx="43">
                  <c:v>3.8011956804037217</c:v>
                </c:pt>
                <c:pt idx="44">
                  <c:v>4.2910163351230279</c:v>
                </c:pt>
                <c:pt idx="45">
                  <c:v>3.6157706497397504</c:v>
                </c:pt>
                <c:pt idx="46">
                  <c:v>4.1261670219489801</c:v>
                </c:pt>
                <c:pt idx="47">
                  <c:v>4.2417613157980565</c:v>
                </c:pt>
                <c:pt idx="48">
                  <c:v>4.1860585306525966</c:v>
                </c:pt>
                <c:pt idx="49">
                  <c:v>4.7418893665671638</c:v>
                </c:pt>
                <c:pt idx="50">
                  <c:v>5.2678264613466821</c:v>
                </c:pt>
                <c:pt idx="51">
                  <c:v>4.6356514925942012</c:v>
                </c:pt>
                <c:pt idx="52">
                  <c:v>4.0336769669877199</c:v>
                </c:pt>
                <c:pt idx="53">
                  <c:v>5.2845513067350733</c:v>
                </c:pt>
                <c:pt idx="54">
                  <c:v>4.0059304630815866</c:v>
                </c:pt>
                <c:pt idx="55">
                  <c:v>3.6920773927317398</c:v>
                </c:pt>
                <c:pt idx="56">
                  <c:v>3.4833651156551459</c:v>
                </c:pt>
                <c:pt idx="57">
                  <c:v>2.7762427151443538</c:v>
                </c:pt>
                <c:pt idx="58">
                  <c:v>3.1993301313533022</c:v>
                </c:pt>
                <c:pt idx="59">
                  <c:v>3.6495448332511433</c:v>
                </c:pt>
                <c:pt idx="60">
                  <c:v>3.9239173433071941</c:v>
                </c:pt>
                <c:pt idx="61">
                  <c:v>4.1400929848671701</c:v>
                </c:pt>
                <c:pt idx="62">
                  <c:v>4.5087484877592185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13184"/>
        <c:axId val="125614720"/>
      </c:lineChart>
      <c:catAx>
        <c:axId val="125613184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25614720"/>
        <c:crosses val="autoZero"/>
        <c:auto val="1"/>
        <c:lblAlgn val="ctr"/>
        <c:lblOffset val="100"/>
        <c:tickMarkSkip val="4"/>
        <c:noMultiLvlLbl val="0"/>
      </c:catAx>
      <c:valAx>
        <c:axId val="1256147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561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714"/>
          <c:y val="3.1718216197453276E-2"/>
          <c:w val="0.25112578197920354"/>
          <c:h val="0.1856367722016186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2757829090133E-2"/>
          <c:y val="1.9647357358338564E-2"/>
          <c:w val="0.94639564461386005"/>
          <c:h val="0.945827425098835"/>
        </c:manualLayout>
      </c:layout>
      <c:lineChart>
        <c:grouping val="standard"/>
        <c:varyColors val="0"/>
        <c:ser>
          <c:idx val="0"/>
          <c:order val="0"/>
          <c:tx>
            <c:strRef>
              <c:f>Annual!$A$80</c:f>
              <c:strCache>
                <c:ptCount val="1"/>
                <c:pt idx="0">
                  <c:v>SA - GDP at constant 2005 prices</c:v>
                </c:pt>
              </c:strCache>
            </c:strRef>
          </c:tx>
          <c:cat>
            <c:strRef>
              <c:f>Annual!$C$84:$R$84</c:f>
              <c:strCach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strCache>
            </c:strRef>
          </c:cat>
          <c:val>
            <c:numRef>
              <c:f>Annual!$C$80:$R$80</c:f>
              <c:numCache>
                <c:formatCode>#,##0.00</c:formatCode>
                <c:ptCount val="16"/>
                <c:pt idx="0">
                  <c:v>3.9124055015246211</c:v>
                </c:pt>
                <c:pt idx="1">
                  <c:v>2.5526741402699931</c:v>
                </c:pt>
                <c:pt idx="2">
                  <c:v>0.50941483769572682</c:v>
                </c:pt>
                <c:pt idx="3">
                  <c:v>2.1993604303941741</c:v>
                </c:pt>
                <c:pt idx="4">
                  <c:v>3.988589800332127</c:v>
                </c:pt>
                <c:pt idx="5">
                  <c:v>2.6804149810827269</c:v>
                </c:pt>
                <c:pt idx="6">
                  <c:v>3.5643215754646991</c:v>
                </c:pt>
                <c:pt idx="7">
                  <c:v>2.949075466902547</c:v>
                </c:pt>
                <c:pt idx="8">
                  <c:v>4.5545599068036751</c:v>
                </c:pt>
                <c:pt idx="9">
                  <c:v>5.2770921799080215</c:v>
                </c:pt>
                <c:pt idx="10">
                  <c:v>5.6037661274900055</c:v>
                </c:pt>
                <c:pt idx="11">
                  <c:v>5.5678271609852441</c:v>
                </c:pt>
                <c:pt idx="12">
                  <c:v>3.5760909371843628</c:v>
                </c:pt>
                <c:pt idx="13">
                  <c:v>-1.5157141204545048</c:v>
                </c:pt>
                <c:pt idx="14">
                  <c:v>2.8896361666428101</c:v>
                </c:pt>
                <c:pt idx="15">
                  <c:v>3.1227239768834134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Annual!$A$100</c:f>
              <c:strCache>
                <c:ptCount val="1"/>
                <c:pt idx="0">
                  <c:v>KZN - GDPR at constant 2005 prices</c:v>
                </c:pt>
              </c:strCache>
            </c:strRef>
          </c:tx>
          <c:cat>
            <c:strRef>
              <c:f>Annual!$C$84:$R$84</c:f>
              <c:strCach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strCache>
            </c:strRef>
          </c:cat>
          <c:val>
            <c:numRef>
              <c:f>Annual!$C$100:$R$100</c:f>
              <c:numCache>
                <c:formatCode>#,##0.00</c:formatCode>
                <c:ptCount val="16"/>
                <c:pt idx="0">
                  <c:v>5.175490589482723</c:v>
                </c:pt>
                <c:pt idx="1">
                  <c:v>1.9480759691223581</c:v>
                </c:pt>
                <c:pt idx="2">
                  <c:v>0.87285779483851178</c:v>
                </c:pt>
                <c:pt idx="3">
                  <c:v>0.76800943160552615</c:v>
                </c:pt>
                <c:pt idx="4">
                  <c:v>4.6799296586110222</c:v>
                </c:pt>
                <c:pt idx="5">
                  <c:v>4.4541099648747133</c:v>
                </c:pt>
                <c:pt idx="6">
                  <c:v>2.4874919405530238</c:v>
                </c:pt>
                <c:pt idx="7">
                  <c:v>2.7432639906487406</c:v>
                </c:pt>
                <c:pt idx="8">
                  <c:v>4.4967464894428772</c:v>
                </c:pt>
                <c:pt idx="9">
                  <c:v>5.7593018540806664</c:v>
                </c:pt>
                <c:pt idx="10">
                  <c:v>5.5333278654310973</c:v>
                </c:pt>
                <c:pt idx="11">
                  <c:v>5.8948084570002708</c:v>
                </c:pt>
                <c:pt idx="12">
                  <c:v>3.9731293461308819</c:v>
                </c:pt>
                <c:pt idx="13">
                  <c:v>-1.781471351225947</c:v>
                </c:pt>
                <c:pt idx="14">
                  <c:v>3.3622850571222966</c:v>
                </c:pt>
                <c:pt idx="15">
                  <c:v>3.3165097800275385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40384"/>
        <c:axId val="125441920"/>
      </c:lineChart>
      <c:catAx>
        <c:axId val="1254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441920"/>
        <c:crosses val="autoZero"/>
        <c:auto val="1"/>
        <c:lblAlgn val="ctr"/>
        <c:lblOffset val="100"/>
        <c:noMultiLvlLbl val="0"/>
      </c:catAx>
      <c:valAx>
        <c:axId val="1254419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544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859976326488819"/>
          <c:y val="3.5040350246675601E-2"/>
          <c:w val="0.28677350625289488"/>
          <c:h val="0.1576959519064273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842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Quarterly!$C$65:$BQ$65</c:f>
              <c:strCache>
                <c:ptCount val="67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</c:strCache>
            </c:strRef>
          </c:cat>
          <c:val>
            <c:numRef>
              <c:f>Quarterly!$C$61:$BQ$61</c:f>
              <c:numCache>
                <c:formatCode>#,##0.00</c:formatCode>
                <c:ptCount val="67"/>
                <c:pt idx="0">
                  <c:v>1.8015684636744733</c:v>
                </c:pt>
                <c:pt idx="1">
                  <c:v>3.4946909729830686</c:v>
                </c:pt>
                <c:pt idx="2">
                  <c:v>1.0107825528995282</c:v>
                </c:pt>
                <c:pt idx="3">
                  <c:v>-2.7908980278111266</c:v>
                </c:pt>
                <c:pt idx="4">
                  <c:v>3.4038716938595908</c:v>
                </c:pt>
                <c:pt idx="5">
                  <c:v>1.8972029310554945</c:v>
                </c:pt>
                <c:pt idx="6">
                  <c:v>1.2171464348461805</c:v>
                </c:pt>
                <c:pt idx="7">
                  <c:v>-3.1912001370346244</c:v>
                </c:pt>
                <c:pt idx="8">
                  <c:v>3.3695295247336317</c:v>
                </c:pt>
                <c:pt idx="9">
                  <c:v>1.0126369570077434</c:v>
                </c:pt>
                <c:pt idx="10">
                  <c:v>0.41263128115475878</c:v>
                </c:pt>
                <c:pt idx="11">
                  <c:v>-3.7797990486740276</c:v>
                </c:pt>
                <c:pt idx="12">
                  <c:v>3.0220401348519825</c:v>
                </c:pt>
                <c:pt idx="13">
                  <c:v>0.71997431588424299</c:v>
                </c:pt>
                <c:pt idx="14">
                  <c:v>0.53059262559089793</c:v>
                </c:pt>
                <c:pt idx="15">
                  <c:v>-3.2455305844243325</c:v>
                </c:pt>
                <c:pt idx="16">
                  <c:v>3.8150615687992548</c:v>
                </c:pt>
                <c:pt idx="17">
                  <c:v>1.6138579901179655</c:v>
                </c:pt>
                <c:pt idx="18">
                  <c:v>1.4025460836992405</c:v>
                </c:pt>
                <c:pt idx="19">
                  <c:v>-3.3173107586497239</c:v>
                </c:pt>
                <c:pt idx="20">
                  <c:v>3.6906521454820864</c:v>
                </c:pt>
                <c:pt idx="21">
                  <c:v>3.22023889359017</c:v>
                </c:pt>
                <c:pt idx="22">
                  <c:v>0.75490597336281162</c:v>
                </c:pt>
                <c:pt idx="23">
                  <c:v>-3.8684488699158699</c:v>
                </c:pt>
                <c:pt idx="24">
                  <c:v>3.6571086297697795</c:v>
                </c:pt>
                <c:pt idx="25">
                  <c:v>1.1713863410705061</c:v>
                </c:pt>
                <c:pt idx="26">
                  <c:v>1.1238125594030772</c:v>
                </c:pt>
                <c:pt idx="27">
                  <c:v>-2.6693435102841043</c:v>
                </c:pt>
                <c:pt idx="28">
                  <c:v>4.1699686729821179</c:v>
                </c:pt>
                <c:pt idx="29">
                  <c:v>0.91944151839081412</c:v>
                </c:pt>
                <c:pt idx="30">
                  <c:v>1.4645546281729385</c:v>
                </c:pt>
                <c:pt idx="31">
                  <c:v>-3.2440896064980067</c:v>
                </c:pt>
                <c:pt idx="32">
                  <c:v>4.1716740103831897</c:v>
                </c:pt>
                <c:pt idx="33">
                  <c:v>0.71939033071751879</c:v>
                </c:pt>
                <c:pt idx="34">
                  <c:v>0.86892772142533847</c:v>
                </c:pt>
                <c:pt idx="35">
                  <c:v>-1.9700342109232927</c:v>
                </c:pt>
                <c:pt idx="36">
                  <c:v>4.1545158808919558</c:v>
                </c:pt>
                <c:pt idx="37">
                  <c:v>1.9719461736711557</c:v>
                </c:pt>
                <c:pt idx="38">
                  <c:v>1.4882678528086455</c:v>
                </c:pt>
                <c:pt idx="39">
                  <c:v>-2.1727740545457359</c:v>
                </c:pt>
                <c:pt idx="40">
                  <c:v>3.8994958770547554</c:v>
                </c:pt>
                <c:pt idx="41">
                  <c:v>2.2301693317445634</c:v>
                </c:pt>
                <c:pt idx="42">
                  <c:v>1.0783127360861466</c:v>
                </c:pt>
                <c:pt idx="43">
                  <c:v>-2.1240399428807661</c:v>
                </c:pt>
                <c:pt idx="44">
                  <c:v>3.7549359887712837</c:v>
                </c:pt>
                <c:pt idx="45">
                  <c:v>2.5339322623340248</c:v>
                </c:pt>
                <c:pt idx="46">
                  <c:v>2.8478918553372647</c:v>
                </c:pt>
                <c:pt idx="47">
                  <c:v>-2.5172951879013779</c:v>
                </c:pt>
                <c:pt idx="48">
                  <c:v>2.6623851168140225</c:v>
                </c:pt>
                <c:pt idx="49">
                  <c:v>2.1204832632625465</c:v>
                </c:pt>
                <c:pt idx="50">
                  <c:v>2.7074434103390623</c:v>
                </c:pt>
                <c:pt idx="51">
                  <c:v>-3.6304155865247481</c:v>
                </c:pt>
                <c:pt idx="52">
                  <c:v>3.9326887273672937</c:v>
                </c:pt>
                <c:pt idx="53">
                  <c:v>1.0456350713767917</c:v>
                </c:pt>
                <c:pt idx="54">
                  <c:v>0.57851997630837282</c:v>
                </c:pt>
                <c:pt idx="55">
                  <c:v>-6.1560523115883345</c:v>
                </c:pt>
                <c:pt idx="56">
                  <c:v>2.0300185893088503</c:v>
                </c:pt>
                <c:pt idx="57">
                  <c:v>1.7677361583631768</c:v>
                </c:pt>
                <c:pt idx="58">
                  <c:v>2.0355620384625372</c:v>
                </c:pt>
                <c:pt idx="59">
                  <c:v>-3.5241572343063887</c:v>
                </c:pt>
                <c:pt idx="60">
                  <c:v>3.0204710525178755</c:v>
                </c:pt>
                <c:pt idx="61">
                  <c:v>1.6781258596400277</c:v>
                </c:pt>
                <c:pt idx="62">
                  <c:v>1.9245968084118885</c:v>
                </c:pt>
                <c:pt idx="63">
                  <c:v>-3.1888787689321632</c:v>
                </c:pt>
                <c:pt idx="64">
                  <c:v>2.9178257027849592</c:v>
                </c:pt>
                <c:pt idx="65">
                  <c:v>1.4160672759147732</c:v>
                </c:pt>
                <c:pt idx="66">
                  <c:v>1.8323233885650145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Quarterly!$C$65:$BQ$65</c:f>
              <c:strCache>
                <c:ptCount val="67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</c:strCache>
            </c:strRef>
          </c:cat>
          <c:val>
            <c:numRef>
              <c:f>Quarterly!$C$81:$BQ$81</c:f>
              <c:numCache>
                <c:formatCode>#,##0.00</c:formatCode>
                <c:ptCount val="67"/>
                <c:pt idx="0">
                  <c:v>2.7436987782306166</c:v>
                </c:pt>
                <c:pt idx="1">
                  <c:v>4.1065968470611995</c:v>
                </c:pt>
                <c:pt idx="2">
                  <c:v>0.44534992049964595</c:v>
                </c:pt>
                <c:pt idx="3">
                  <c:v>-2.5525403299212077</c:v>
                </c:pt>
                <c:pt idx="4">
                  <c:v>5.3534054727740736</c:v>
                </c:pt>
                <c:pt idx="5">
                  <c:v>1.2364295703727086</c:v>
                </c:pt>
                <c:pt idx="6">
                  <c:v>0.36324037549733801</c:v>
                </c:pt>
                <c:pt idx="7">
                  <c:v>-4.0174567566905219</c:v>
                </c:pt>
                <c:pt idx="8">
                  <c:v>5.0640374759709417</c:v>
                </c:pt>
                <c:pt idx="9">
                  <c:v>0.43439492917982087</c:v>
                </c:pt>
                <c:pt idx="10">
                  <c:v>-0.27893259867842068</c:v>
                </c:pt>
                <c:pt idx="11">
                  <c:v>-3.6951313532066203</c:v>
                </c:pt>
                <c:pt idx="12">
                  <c:v>4.8168158920226976</c:v>
                </c:pt>
                <c:pt idx="13">
                  <c:v>-3.4763517190122745E-2</c:v>
                </c:pt>
                <c:pt idx="14">
                  <c:v>-0.45345280205266891</c:v>
                </c:pt>
                <c:pt idx="15">
                  <c:v>-4.6882022327920314</c:v>
                </c:pt>
                <c:pt idx="16">
                  <c:v>5.614564762152698</c:v>
                </c:pt>
                <c:pt idx="17">
                  <c:v>1.0179058123075313</c:v>
                </c:pt>
                <c:pt idx="18">
                  <c:v>0.50706408189000995</c:v>
                </c:pt>
                <c:pt idx="19">
                  <c:v>-3.3633041960224741</c:v>
                </c:pt>
                <c:pt idx="20">
                  <c:v>5.2239267117847641</c:v>
                </c:pt>
                <c:pt idx="21">
                  <c:v>3.9245410774898883</c:v>
                </c:pt>
                <c:pt idx="22">
                  <c:v>-0.59921787413434335</c:v>
                </c:pt>
                <c:pt idx="23">
                  <c:v>-2.6006800502505629</c:v>
                </c:pt>
                <c:pt idx="24">
                  <c:v>5.2073154068884904</c:v>
                </c:pt>
                <c:pt idx="25">
                  <c:v>0.70717948454016599</c:v>
                </c:pt>
                <c:pt idx="26">
                  <c:v>0.21410205253699061</c:v>
                </c:pt>
                <c:pt idx="27">
                  <c:v>-3.9747515498261041</c:v>
                </c:pt>
                <c:pt idx="28">
                  <c:v>6.0130402876741869</c:v>
                </c:pt>
                <c:pt idx="29">
                  <c:v>0.23362624930381584</c:v>
                </c:pt>
                <c:pt idx="30">
                  <c:v>0.75861003843233321</c:v>
                </c:pt>
                <c:pt idx="31">
                  <c:v>-3.7405884084674392</c:v>
                </c:pt>
                <c:pt idx="32">
                  <c:v>6.3925445824149216</c:v>
                </c:pt>
                <c:pt idx="33">
                  <c:v>-0.41429100484435277</c:v>
                </c:pt>
                <c:pt idx="34">
                  <c:v>-0.23779073433243444</c:v>
                </c:pt>
                <c:pt idx="35">
                  <c:v>-2.2083497626080439</c:v>
                </c:pt>
                <c:pt idx="36">
                  <c:v>6.249982446926575</c:v>
                </c:pt>
                <c:pt idx="37">
                  <c:v>1.4899382715859399</c:v>
                </c:pt>
                <c:pt idx="38">
                  <c:v>0.65173132725729011</c:v>
                </c:pt>
                <c:pt idx="39">
                  <c:v>-2.3827197381564842</c:v>
                </c:pt>
                <c:pt idx="40">
                  <c:v>5.4459445681084899</c:v>
                </c:pt>
                <c:pt idx="41">
                  <c:v>2.4673971485386295</c:v>
                </c:pt>
                <c:pt idx="42">
                  <c:v>0.29425377584773538</c:v>
                </c:pt>
                <c:pt idx="43">
                  <c:v>-2.7572439584554886</c:v>
                </c:pt>
                <c:pt idx="44">
                  <c:v>4.9397317283847046</c:v>
                </c:pt>
                <c:pt idx="45">
                  <c:v>2.6600006287880325</c:v>
                </c:pt>
                <c:pt idx="46">
                  <c:v>1.930881048057272</c:v>
                </c:pt>
                <c:pt idx="47">
                  <c:v>-2.596100918936779</c:v>
                </c:pt>
                <c:pt idx="48">
                  <c:v>3.906834746419388</c:v>
                </c:pt>
                <c:pt idx="49">
                  <c:v>2.0723052569056608</c:v>
                </c:pt>
                <c:pt idx="50">
                  <c:v>1.9766522089924312</c:v>
                </c:pt>
                <c:pt idx="51">
                  <c:v>-3.3658625307826409</c:v>
                </c:pt>
                <c:pt idx="52">
                  <c:v>5.050217212553167</c:v>
                </c:pt>
                <c:pt idx="53">
                  <c:v>0.94629514410927118</c:v>
                </c:pt>
                <c:pt idx="54">
                  <c:v>-0.66186978569846466</c:v>
                </c:pt>
                <c:pt idx="55">
                  <c:v>-6.2665135625325057</c:v>
                </c:pt>
                <c:pt idx="56">
                  <c:v>3.2205916300001061</c:v>
                </c:pt>
                <c:pt idx="57">
                  <c:v>1.8426081276031612</c:v>
                </c:pt>
                <c:pt idx="58">
                  <c:v>1.2419826709998476</c:v>
                </c:pt>
                <c:pt idx="59">
                  <c:v>-3.6714743232276699</c:v>
                </c:pt>
                <c:pt idx="60">
                  <c:v>4.5148313571232386</c:v>
                </c:pt>
                <c:pt idx="61">
                  <c:v>1.258265039567579</c:v>
                </c:pt>
                <c:pt idx="62">
                  <c:v>1.0589111969252729</c:v>
                </c:pt>
                <c:pt idx="63">
                  <c:v>-3.0726496333847666</c:v>
                </c:pt>
                <c:pt idx="64">
                  <c:v>3.8479190262742873</c:v>
                </c:pt>
                <c:pt idx="65">
                  <c:v>1.5432871915170705</c:v>
                </c:pt>
                <c:pt idx="66">
                  <c:v>1.0867979874857738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27232"/>
        <c:axId val="136545408"/>
      </c:lineChart>
      <c:catAx>
        <c:axId val="1365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545408"/>
        <c:crosses val="autoZero"/>
        <c:auto val="1"/>
        <c:lblAlgn val="ctr"/>
        <c:lblOffset val="100"/>
        <c:noMultiLvlLbl val="0"/>
      </c:catAx>
      <c:valAx>
        <c:axId val="1365454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652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1912383363"/>
          <c:y val="2.4074583613851244E-2"/>
          <c:w val="0.29273978468622303"/>
          <c:h val="0.1223179072876114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876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Quarterly!$F$85:$BQ$85</c:f>
              <c:strCache>
                <c:ptCount val="64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</c:strCache>
            </c:strRef>
          </c:cat>
          <c:val>
            <c:numRef>
              <c:f>Quarterly!$F$101:$BQ$101</c:f>
              <c:numCache>
                <c:formatCode>#,##0.00</c:formatCode>
                <c:ptCount val="64"/>
                <c:pt idx="0">
                  <c:v>3.4539811899135437</c:v>
                </c:pt>
                <c:pt idx="1">
                  <c:v>5.0822925287045377</c:v>
                </c:pt>
                <c:pt idx="2">
                  <c:v>3.4602991283207243</c:v>
                </c:pt>
                <c:pt idx="3">
                  <c:v>3.6716673448207873</c:v>
                </c:pt>
                <c:pt idx="4">
                  <c:v>3.2447527219830867</c:v>
                </c:pt>
                <c:pt idx="5">
                  <c:v>3.2104633989503535</c:v>
                </c:pt>
                <c:pt idx="6">
                  <c:v>2.3144970577527029</c:v>
                </c:pt>
                <c:pt idx="7">
                  <c:v>1.5012597138382116</c:v>
                </c:pt>
                <c:pt idx="8">
                  <c:v>0.88413057803483819</c:v>
                </c:pt>
                <c:pt idx="9">
                  <c:v>0.54499616246304294</c:v>
                </c:pt>
                <c:pt idx="10">
                  <c:v>0.25368841112513246</c:v>
                </c:pt>
                <c:pt idx="11">
                  <c:v>0.37146303488282689</c:v>
                </c:pt>
                <c:pt idx="12">
                  <c:v>0.9287816320167992</c:v>
                </c:pt>
                <c:pt idx="13">
                  <c:v>1.7056900200821634</c:v>
                </c:pt>
                <c:pt idx="14">
                  <c:v>2.6083218615131383</c:v>
                </c:pt>
                <c:pt idx="15">
                  <c:v>3.4982965323186197</c:v>
                </c:pt>
                <c:pt idx="16">
                  <c:v>3.4215132498305332</c:v>
                </c:pt>
                <c:pt idx="17">
                  <c:v>3.2975754451655179</c:v>
                </c:pt>
                <c:pt idx="18">
                  <c:v>4.9305736980832506</c:v>
                </c:pt>
                <c:pt idx="19">
                  <c:v>4.2604006999476969</c:v>
                </c:pt>
                <c:pt idx="20">
                  <c:v>3.6660659666824911</c:v>
                </c:pt>
                <c:pt idx="21">
                  <c:v>3.6325304045017486</c:v>
                </c:pt>
                <c:pt idx="22">
                  <c:v>1.575494141853452</c:v>
                </c:pt>
                <c:pt idx="23">
                  <c:v>1.9474052503718882</c:v>
                </c:pt>
                <c:pt idx="24">
                  <c:v>3.2190551779887957</c:v>
                </c:pt>
                <c:pt idx="25">
                  <c:v>3.7297478820270102</c:v>
                </c:pt>
                <c:pt idx="26">
                  <c:v>3.4714320292754968</c:v>
                </c:pt>
                <c:pt idx="27">
                  <c:v>3.8200845268019759</c:v>
                </c:pt>
                <c:pt idx="28">
                  <c:v>3.2070177866564213</c:v>
                </c:pt>
                <c:pt idx="29">
                  <c:v>3.2087073598580531</c:v>
                </c:pt>
                <c:pt idx="30">
                  <c:v>3.0041181927469509</c:v>
                </c:pt>
                <c:pt idx="31">
                  <c:v>2.3994535931117311</c:v>
                </c:pt>
                <c:pt idx="32">
                  <c:v>3.7478216237945188</c:v>
                </c:pt>
                <c:pt idx="33">
                  <c:v>3.7307333070830397</c:v>
                </c:pt>
                <c:pt idx="34">
                  <c:v>5.0207384954685619</c:v>
                </c:pt>
                <c:pt idx="35">
                  <c:v>5.665570947315274</c:v>
                </c:pt>
                <c:pt idx="36">
                  <c:v>5.4470395915436294</c:v>
                </c:pt>
                <c:pt idx="37">
                  <c:v>5.1888548722943098</c:v>
                </c:pt>
                <c:pt idx="38">
                  <c:v>5.4552241956078857</c:v>
                </c:pt>
                <c:pt idx="39">
                  <c:v>5.0292448222402353</c:v>
                </c:pt>
                <c:pt idx="40">
                  <c:v>5.0815667284967647</c:v>
                </c:pt>
                <c:pt idx="41">
                  <c:v>4.9353621736171265</c:v>
                </c:pt>
                <c:pt idx="42">
                  <c:v>5.2471632138060178</c:v>
                </c:pt>
                <c:pt idx="43">
                  <c:v>7.089726443663678</c:v>
                </c:pt>
                <c:pt idx="44">
                  <c:v>6.6594512607973613</c:v>
                </c:pt>
                <c:pt idx="45">
                  <c:v>5.5363155240062127</c:v>
                </c:pt>
                <c:pt idx="46">
                  <c:v>5.110759973211044</c:v>
                </c:pt>
                <c:pt idx="47">
                  <c:v>4.967221369507028</c:v>
                </c:pt>
                <c:pt idx="48">
                  <c:v>3.7686379334151718</c:v>
                </c:pt>
                <c:pt idx="49">
                  <c:v>5.0526298772904692</c:v>
                </c:pt>
                <c:pt idx="50">
                  <c:v>3.9469199778831467</c:v>
                </c:pt>
                <c:pt idx="51">
                  <c:v>1.7923046307548436</c:v>
                </c:pt>
                <c:pt idx="52">
                  <c:v>-0.87544976985815637</c:v>
                </c:pt>
                <c:pt idx="53">
                  <c:v>-2.6900985005005209</c:v>
                </c:pt>
                <c:pt idx="54">
                  <c:v>-1.9946940369856849</c:v>
                </c:pt>
                <c:pt idx="55">
                  <c:v>-0.57492912956771225</c:v>
                </c:pt>
                <c:pt idx="56">
                  <c:v>2.2134910192855575</c:v>
                </c:pt>
                <c:pt idx="57">
                  <c:v>3.2057245340195535</c:v>
                </c:pt>
                <c:pt idx="58">
                  <c:v>3.1148480327378407</c:v>
                </c:pt>
                <c:pt idx="59">
                  <c:v>3.0027090627062232</c:v>
                </c:pt>
                <c:pt idx="60">
                  <c:v>3.3606700738145125</c:v>
                </c:pt>
                <c:pt idx="61">
                  <c:v>3.2576857638034786</c:v>
                </c:pt>
                <c:pt idx="62">
                  <c:v>2.9915561251891352</c:v>
                </c:pt>
                <c:pt idx="63">
                  <c:v>2.8983167757425434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Quarterly!$F$85:$BQ$85</c:f>
              <c:strCache>
                <c:ptCount val="64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</c:strCache>
            </c:strRef>
          </c:cat>
          <c:val>
            <c:numRef>
              <c:f>Quarterly!$F$121:$BQ$121</c:f>
              <c:numCache>
                <c:formatCode>#,##0.00</c:formatCode>
                <c:ptCount val="64"/>
                <c:pt idx="0">
                  <c:v>4.6968955955301572</c:v>
                </c:pt>
                <c:pt idx="1">
                  <c:v>7.3562138075728036</c:v>
                </c:pt>
                <c:pt idx="2">
                  <c:v>4.3964562018916729</c:v>
                </c:pt>
                <c:pt idx="3">
                  <c:v>4.3111168056391316</c:v>
                </c:pt>
                <c:pt idx="4">
                  <c:v>2.7430198124431886</c:v>
                </c:pt>
                <c:pt idx="5">
                  <c:v>2.4608216082635024</c:v>
                </c:pt>
                <c:pt idx="6">
                  <c:v>1.6490868538509305</c:v>
                </c:pt>
                <c:pt idx="7">
                  <c:v>0.99868640660586527</c:v>
                </c:pt>
                <c:pt idx="8">
                  <c:v>1.337856856224291</c:v>
                </c:pt>
                <c:pt idx="9">
                  <c:v>1.0994031846561676</c:v>
                </c:pt>
                <c:pt idx="10">
                  <c:v>0.62713829013982481</c:v>
                </c:pt>
                <c:pt idx="11">
                  <c:v>0.45103238697406034</c:v>
                </c:pt>
                <c:pt idx="12">
                  <c:v>-0.58479265997818874</c:v>
                </c:pt>
                <c:pt idx="13">
                  <c:v>0.17184518151989553</c:v>
                </c:pt>
                <c:pt idx="14">
                  <c:v>1.2266901737578348</c:v>
                </c:pt>
                <c:pt idx="15">
                  <c:v>2.2034186264703943</c:v>
                </c:pt>
                <c:pt idx="16">
                  <c:v>3.8038121635194071</c:v>
                </c:pt>
                <c:pt idx="17">
                  <c:v>3.3199193228160588</c:v>
                </c:pt>
                <c:pt idx="18">
                  <c:v>6.656733934299468</c:v>
                </c:pt>
                <c:pt idx="19">
                  <c:v>5.3519071646716805</c:v>
                </c:pt>
                <c:pt idx="20">
                  <c:v>5.8713244702761607</c:v>
                </c:pt>
                <c:pt idx="21">
                  <c:v>5.8546109631347187</c:v>
                </c:pt>
                <c:pt idx="22">
                  <c:v>2.5774970474188819</c:v>
                </c:pt>
                <c:pt idx="23">
                  <c:v>3.416809581912776</c:v>
                </c:pt>
                <c:pt idx="24">
                  <c:v>1.9578456928748358</c:v>
                </c:pt>
                <c:pt idx="25">
                  <c:v>2.7386846749203668</c:v>
                </c:pt>
                <c:pt idx="26">
                  <c:v>2.25557873589241</c:v>
                </c:pt>
                <c:pt idx="27">
                  <c:v>2.8111789766135593</c:v>
                </c:pt>
                <c:pt idx="28">
                  <c:v>3.0618900033956846</c:v>
                </c:pt>
                <c:pt idx="29">
                  <c:v>3.4308298033886993</c:v>
                </c:pt>
                <c:pt idx="30">
                  <c:v>2.7622455991836397</c:v>
                </c:pt>
                <c:pt idx="31">
                  <c:v>1.7460308966682523</c:v>
                </c:pt>
                <c:pt idx="32">
                  <c:v>3.365604484591501</c:v>
                </c:pt>
                <c:pt idx="33">
                  <c:v>3.2270983386091365</c:v>
                </c:pt>
                <c:pt idx="34">
                  <c:v>5.2009564831235302</c:v>
                </c:pt>
                <c:pt idx="35">
                  <c:v>6.1389727157319971</c:v>
                </c:pt>
                <c:pt idx="36">
                  <c:v>5.94971882716123</c:v>
                </c:pt>
                <c:pt idx="37">
                  <c:v>5.1479531682377973</c:v>
                </c:pt>
                <c:pt idx="38">
                  <c:v>6.1606427211929624</c:v>
                </c:pt>
                <c:pt idx="39">
                  <c:v>5.7835995634091537</c:v>
                </c:pt>
                <c:pt idx="40">
                  <c:v>5.3777439603782433</c:v>
                </c:pt>
                <c:pt idx="41">
                  <c:v>4.8718585303376987</c:v>
                </c:pt>
                <c:pt idx="42">
                  <c:v>5.0689815713756756</c:v>
                </c:pt>
                <c:pt idx="43">
                  <c:v>6.7835240723579675</c:v>
                </c:pt>
                <c:pt idx="44">
                  <c:v>6.9604773215253157</c:v>
                </c:pt>
                <c:pt idx="45">
                  <c:v>5.9076906181923388</c:v>
                </c:pt>
                <c:pt idx="46">
                  <c:v>5.3014032692556983</c:v>
                </c:pt>
                <c:pt idx="47">
                  <c:v>5.3486879333945554</c:v>
                </c:pt>
                <c:pt idx="48">
                  <c:v>4.516140400959868</c:v>
                </c:pt>
                <c:pt idx="49">
                  <c:v>5.6662276175907422</c:v>
                </c:pt>
                <c:pt idx="50">
                  <c:v>4.5005711686745693</c:v>
                </c:pt>
                <c:pt idx="51">
                  <c:v>1.7967458369581475</c:v>
                </c:pt>
                <c:pt idx="52">
                  <c:v>-1.2588703621807058</c:v>
                </c:pt>
                <c:pt idx="53">
                  <c:v>-2.9786126114518878</c:v>
                </c:pt>
                <c:pt idx="54">
                  <c:v>-2.1171493049600429</c:v>
                </c:pt>
                <c:pt idx="55">
                  <c:v>-0.24118782508957926</c:v>
                </c:pt>
                <c:pt idx="56">
                  <c:v>2.5206643357498559</c:v>
                </c:pt>
                <c:pt idx="57">
                  <c:v>3.8061279679484055</c:v>
                </c:pt>
                <c:pt idx="58">
                  <c:v>3.2105187775611546</c:v>
                </c:pt>
                <c:pt idx="59">
                  <c:v>3.0238876852601342</c:v>
                </c:pt>
                <c:pt idx="60">
                  <c:v>3.6643339825132029</c:v>
                </c:pt>
                <c:pt idx="61">
                  <c:v>3.0028487013864482</c:v>
                </c:pt>
                <c:pt idx="62">
                  <c:v>3.292781514103762</c:v>
                </c:pt>
                <c:pt idx="63">
                  <c:v>3.3212847319831074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49120"/>
        <c:axId val="138550656"/>
      </c:lineChart>
      <c:catAx>
        <c:axId val="1385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50656"/>
        <c:crosses val="autoZero"/>
        <c:auto val="1"/>
        <c:lblAlgn val="ctr"/>
        <c:lblOffset val="100"/>
        <c:noMultiLvlLbl val="0"/>
      </c:catAx>
      <c:valAx>
        <c:axId val="13855065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854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88062233653"/>
          <c:y val="2.407463112054814E-2"/>
          <c:w val="0.29273973833118699"/>
          <c:h val="0.1223179686808810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798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Seasonal!$C$65:$BQ$65</c:f>
              <c:strCache>
                <c:ptCount val="67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</c:strCache>
            </c:strRef>
          </c:cat>
          <c:val>
            <c:numRef>
              <c:f>Seasonal!$C$61:$BQ$61</c:f>
              <c:numCache>
                <c:formatCode>#,##0.00</c:formatCode>
                <c:ptCount val="67"/>
                <c:pt idx="0">
                  <c:v>0.26681393746179505</c:v>
                </c:pt>
                <c:pt idx="1">
                  <c:v>0.59101498678808317</c:v>
                </c:pt>
                <c:pt idx="2">
                  <c:v>0.28887815842270781</c:v>
                </c:pt>
                <c:pt idx="3">
                  <c:v>1.4518550814069835</c:v>
                </c:pt>
                <c:pt idx="4">
                  <c:v>1.2664801279486917</c:v>
                </c:pt>
                <c:pt idx="5">
                  <c:v>1.2070738917556036</c:v>
                </c:pt>
                <c:pt idx="6">
                  <c:v>1.0750389973809045</c:v>
                </c:pt>
                <c:pt idx="7">
                  <c:v>0.27707894018267853</c:v>
                </c:pt>
                <c:pt idx="8">
                  <c:v>0.63980757974648528</c:v>
                </c:pt>
                <c:pt idx="9">
                  <c:v>0.15216406423912984</c:v>
                </c:pt>
                <c:pt idx="10">
                  <c:v>-7.4540111432992648E-2</c:v>
                </c:pt>
                <c:pt idx="11">
                  <c:v>0.33132966435387728</c:v>
                </c:pt>
                <c:pt idx="12">
                  <c:v>0.11864971723709369</c:v>
                </c:pt>
                <c:pt idx="13">
                  <c:v>-0.22226978067033465</c:v>
                </c:pt>
                <c:pt idx="14">
                  <c:v>8.1778080303601744E-2</c:v>
                </c:pt>
                <c:pt idx="15">
                  <c:v>0.85474596562020588</c:v>
                </c:pt>
                <c:pt idx="16">
                  <c:v>0.73767768321495231</c:v>
                </c:pt>
                <c:pt idx="17">
                  <c:v>1.053310613824193</c:v>
                </c:pt>
                <c:pt idx="18">
                  <c:v>1.0611866157973291</c:v>
                </c:pt>
                <c:pt idx="19">
                  <c:v>1.0757632202211558</c:v>
                </c:pt>
                <c:pt idx="20">
                  <c:v>0.87325903222287338</c:v>
                </c:pt>
                <c:pt idx="21">
                  <c:v>0.96296867569518296</c:v>
                </c:pt>
                <c:pt idx="22">
                  <c:v>0.84838971065071445</c:v>
                </c:pt>
                <c:pt idx="23">
                  <c:v>0.64661060897428002</c:v>
                </c:pt>
                <c:pt idx="24">
                  <c:v>0.48646380291528774</c:v>
                </c:pt>
                <c:pt idx="25">
                  <c:v>0.24817142945355455</c:v>
                </c:pt>
                <c:pt idx="26">
                  <c:v>0.74716069090971904</c:v>
                </c:pt>
                <c:pt idx="27">
                  <c:v>1.2249634449172211</c:v>
                </c:pt>
                <c:pt idx="28">
                  <c:v>1.2109433108539298</c:v>
                </c:pt>
                <c:pt idx="29">
                  <c:v>0.82024598876727206</c:v>
                </c:pt>
                <c:pt idx="30">
                  <c:v>0.66792101946743487</c:v>
                </c:pt>
                <c:pt idx="31">
                  <c:v>0.92543907980240214</c:v>
                </c:pt>
                <c:pt idx="32">
                  <c:v>0.4883734104936685</c:v>
                </c:pt>
                <c:pt idx="33">
                  <c:v>0.54269272731033646</c:v>
                </c:pt>
                <c:pt idx="34">
                  <c:v>0.57693161408175597</c:v>
                </c:pt>
                <c:pt idx="35">
                  <c:v>1.5137801231013281</c:v>
                </c:pt>
                <c:pt idx="36">
                  <c:v>1.3974492309938524</c:v>
                </c:pt>
                <c:pt idx="37">
                  <c:v>1.6351180790347315</c:v>
                </c:pt>
                <c:pt idx="38">
                  <c:v>1.0679310494391605</c:v>
                </c:pt>
                <c:pt idx="39">
                  <c:v>1.0165680067929863</c:v>
                </c:pt>
                <c:pt idx="40">
                  <c:v>1.794564233589178</c:v>
                </c:pt>
                <c:pt idx="41">
                  <c:v>1.363638051490383</c:v>
                </c:pt>
                <c:pt idx="42">
                  <c:v>0.66943059127768834</c:v>
                </c:pt>
                <c:pt idx="43">
                  <c:v>1.5203084223032288</c:v>
                </c:pt>
                <c:pt idx="44">
                  <c:v>1.6452163650888176</c:v>
                </c:pt>
                <c:pt idx="45">
                  <c:v>1.425144562498956</c:v>
                </c:pt>
                <c:pt idx="46">
                  <c:v>1.5558764224621968</c:v>
                </c:pt>
                <c:pt idx="47">
                  <c:v>1.5871834245915137</c:v>
                </c:pt>
                <c:pt idx="48">
                  <c:v>0.77257066706472766</c:v>
                </c:pt>
                <c:pt idx="49">
                  <c:v>1.2495522365004155</c:v>
                </c:pt>
                <c:pt idx="50">
                  <c:v>1.5219553697991388</c:v>
                </c:pt>
                <c:pt idx="51">
                  <c:v>0.64894829219594441</c:v>
                </c:pt>
                <c:pt idx="52">
                  <c:v>1.1178575872018817</c:v>
                </c:pt>
                <c:pt idx="53">
                  <c:v>0.44717860835735102</c:v>
                </c:pt>
                <c:pt idx="54">
                  <c:v>-0.42722760942778054</c:v>
                </c:pt>
                <c:pt idx="55">
                  <c:v>-1.6151539429580384</c:v>
                </c:pt>
                <c:pt idx="56">
                  <c:v>-0.71161090838444674</c:v>
                </c:pt>
                <c:pt idx="57">
                  <c:v>0.44408596911464204</c:v>
                </c:pt>
                <c:pt idx="58">
                  <c:v>0.85884430011508273</c:v>
                </c:pt>
                <c:pt idx="59">
                  <c:v>0.98955185097520348</c:v>
                </c:pt>
                <c:pt idx="60">
                  <c:v>0.69686478430135046</c:v>
                </c:pt>
                <c:pt idx="61">
                  <c:v>0.76369356325808968</c:v>
                </c:pt>
                <c:pt idx="62">
                  <c:v>1.1059758847878773</c:v>
                </c:pt>
                <c:pt idx="63">
                  <c:v>1.122643360930643</c:v>
                </c:pt>
                <c:pt idx="64">
                  <c:v>0.23738009572047797</c:v>
                </c:pt>
                <c:pt idx="65">
                  <c:v>0.42099390133190334</c:v>
                </c:pt>
                <c:pt idx="66">
                  <c:v>0.78204046998444887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Seasonal!$C$65:$BQ$65</c:f>
              <c:strCache>
                <c:ptCount val="67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</c:strCache>
            </c:strRef>
          </c:cat>
          <c:val>
            <c:numRef>
              <c:f>Seasonal!$C$81:$BQ$81</c:f>
              <c:numCache>
                <c:formatCode>#,##0.00</c:formatCode>
                <c:ptCount val="67"/>
                <c:pt idx="0">
                  <c:v>8.5586134566683542E-2</c:v>
                </c:pt>
                <c:pt idx="1">
                  <c:v>0.49727492189653055</c:v>
                </c:pt>
                <c:pt idx="2">
                  <c:v>0.343725280199216</c:v>
                </c:pt>
                <c:pt idx="3">
                  <c:v>2.401405380299936</c:v>
                </c:pt>
                <c:pt idx="4">
                  <c:v>1.6116128445658437</c:v>
                </c:pt>
                <c:pt idx="5">
                  <c:v>1.343624067728252</c:v>
                </c:pt>
                <c:pt idx="6">
                  <c:v>1.0829528750688155</c:v>
                </c:pt>
                <c:pt idx="7">
                  <c:v>-0.54111269221823166</c:v>
                </c:pt>
                <c:pt idx="8">
                  <c:v>0.72654699991861893</c:v>
                </c:pt>
                <c:pt idx="9">
                  <c:v>0.15672183568722803</c:v>
                </c:pt>
                <c:pt idx="10">
                  <c:v>-5.3888751971941276E-2</c:v>
                </c:pt>
                <c:pt idx="11">
                  <c:v>0.67341816224111339</c:v>
                </c:pt>
                <c:pt idx="12">
                  <c:v>0.10285422434146869</c:v>
                </c:pt>
                <c:pt idx="13">
                  <c:v>-0.26945200879324177</c:v>
                </c:pt>
                <c:pt idx="14">
                  <c:v>0.14933504824353852</c:v>
                </c:pt>
                <c:pt idx="15">
                  <c:v>-0.82438945336368519</c:v>
                </c:pt>
                <c:pt idx="16">
                  <c:v>0.89155582583853188</c:v>
                </c:pt>
                <c:pt idx="17">
                  <c:v>1.2161752812986673</c:v>
                </c:pt>
                <c:pt idx="18">
                  <c:v>1.2565180142828605</c:v>
                </c:pt>
                <c:pt idx="19">
                  <c:v>1.1373369501056076</c:v>
                </c:pt>
                <c:pt idx="20">
                  <c:v>1.0491539212069276</c:v>
                </c:pt>
                <c:pt idx="21">
                  <c:v>1.1436304956264485</c:v>
                </c:pt>
                <c:pt idx="22">
                  <c:v>0.89308144948342083</c:v>
                </c:pt>
                <c:pt idx="23">
                  <c:v>2.1797671229169606</c:v>
                </c:pt>
                <c:pt idx="24">
                  <c:v>0.42619388846515965</c:v>
                </c:pt>
                <c:pt idx="25">
                  <c:v>0.23261443486567787</c:v>
                </c:pt>
                <c:pt idx="26">
                  <c:v>0.8427197247248106</c:v>
                </c:pt>
                <c:pt idx="27">
                  <c:v>-7.6768481268755503E-2</c:v>
                </c:pt>
                <c:pt idx="28">
                  <c:v>1.348232933500225</c:v>
                </c:pt>
                <c:pt idx="29">
                  <c:v>0.92590982725943705</c:v>
                </c:pt>
                <c:pt idx="30">
                  <c:v>0.69426327993758319</c:v>
                </c:pt>
                <c:pt idx="31">
                  <c:v>0.86403316598193913</c:v>
                </c:pt>
                <c:pt idx="32">
                  <c:v>0.32017858531215027</c:v>
                </c:pt>
                <c:pt idx="33">
                  <c:v>0.33378970901816074</c:v>
                </c:pt>
                <c:pt idx="34">
                  <c:v>0.52236867597268977</c:v>
                </c:pt>
                <c:pt idx="35">
                  <c:v>1.4487721836589338</c:v>
                </c:pt>
                <c:pt idx="36">
                  <c:v>1.571779925347714</c:v>
                </c:pt>
                <c:pt idx="37">
                  <c:v>1.6685879599328486</c:v>
                </c:pt>
                <c:pt idx="38">
                  <c:v>1.2581815824071558</c:v>
                </c:pt>
                <c:pt idx="39">
                  <c:v>1.0337637906792796</c:v>
                </c:pt>
                <c:pt idx="40">
                  <c:v>2.00522526203661</c:v>
                </c:pt>
                <c:pt idx="41">
                  <c:v>1.5060545572182999</c:v>
                </c:pt>
                <c:pt idx="42">
                  <c:v>0.72600431332088533</c:v>
                </c:pt>
                <c:pt idx="43">
                  <c:v>1.4007042087608461</c:v>
                </c:pt>
                <c:pt idx="44">
                  <c:v>1.5482953613739576</c:v>
                </c:pt>
                <c:pt idx="45">
                  <c:v>1.3684239522532342</c:v>
                </c:pt>
                <c:pt idx="46">
                  <c:v>1.5160866748150859</c:v>
                </c:pt>
                <c:pt idx="47">
                  <c:v>1.7765990925586954</c:v>
                </c:pt>
                <c:pt idx="48">
                  <c:v>0.98730073057630607</c:v>
                </c:pt>
                <c:pt idx="49">
                  <c:v>1.2161462168958006</c:v>
                </c:pt>
                <c:pt idx="50">
                  <c:v>1.6790702201325471</c:v>
                </c:pt>
                <c:pt idx="51">
                  <c:v>0.90229214798362312</c:v>
                </c:pt>
                <c:pt idx="52">
                  <c:v>1.2436745694070281</c:v>
                </c:pt>
                <c:pt idx="53">
                  <c:v>0.4984397358743492</c:v>
                </c:pt>
                <c:pt idx="54">
                  <c:v>-0.66721096404317815</c:v>
                </c:pt>
                <c:pt idx="55">
                  <c:v>-1.7085563938498625</c:v>
                </c:pt>
                <c:pt idx="56">
                  <c:v>-0.64673072897051576</c:v>
                </c:pt>
                <c:pt idx="57">
                  <c:v>0.54154525414839494</c:v>
                </c:pt>
                <c:pt idx="58">
                  <c:v>0.87420825221950405</c:v>
                </c:pt>
                <c:pt idx="59">
                  <c:v>1.059909230037251</c:v>
                </c:pt>
                <c:pt idx="60">
                  <c:v>1.0493872355985514</c:v>
                </c:pt>
                <c:pt idx="61">
                  <c:v>0.47606632183650638</c:v>
                </c:pt>
                <c:pt idx="62">
                  <c:v>1.0359685215923446</c:v>
                </c:pt>
                <c:pt idx="63">
                  <c:v>1.4450523512743987</c:v>
                </c:pt>
                <c:pt idx="64">
                  <c:v>0.1220222017270028</c:v>
                </c:pt>
                <c:pt idx="65">
                  <c:v>0.54545579814503142</c:v>
                </c:pt>
                <c:pt idx="66">
                  <c:v>0.78577295776354172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3040"/>
        <c:axId val="135064576"/>
      </c:lineChart>
      <c:catAx>
        <c:axId val="1350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64576"/>
        <c:crosses val="autoZero"/>
        <c:auto val="1"/>
        <c:lblAlgn val="ctr"/>
        <c:lblOffset val="100"/>
        <c:noMultiLvlLbl val="0"/>
      </c:catAx>
      <c:valAx>
        <c:axId val="13506457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506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658152457"/>
          <c:y val="2.4074720785424965E-2"/>
          <c:w val="0.28231761591837207"/>
          <c:h val="0.1143851788400926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91618844254652E-2"/>
          <c:y val="1.8237623314327094E-2"/>
          <c:w val="0.94509471332370842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Seasonal!$F$85:$BQ$85</c:f>
              <c:strCache>
                <c:ptCount val="64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</c:strCache>
            </c:strRef>
          </c:cat>
          <c:val>
            <c:numRef>
              <c:f>Seasonal!$F$101:$BQ$101</c:f>
              <c:numCache>
                <c:formatCode>#,##0.00</c:formatCode>
                <c:ptCount val="64"/>
                <c:pt idx="0">
                  <c:v>2.6193291739602507</c:v>
                </c:pt>
                <c:pt idx="1">
                  <c:v>3.6424500834332281</c:v>
                </c:pt>
                <c:pt idx="2">
                  <c:v>4.2771971760531509</c:v>
                </c:pt>
                <c:pt idx="3">
                  <c:v>5.0946223015654386</c:v>
                </c:pt>
                <c:pt idx="4">
                  <c:v>3.8776642207911647</c:v>
                </c:pt>
                <c:pt idx="5">
                  <c:v>3.2348327482615882</c:v>
                </c:pt>
                <c:pt idx="6">
                  <c:v>2.1587870192383716</c:v>
                </c:pt>
                <c:pt idx="7">
                  <c:v>0.99688187921534466</c:v>
                </c:pt>
                <c:pt idx="8">
                  <c:v>1.0515220226946822</c:v>
                </c:pt>
                <c:pt idx="9">
                  <c:v>0.52823211895616684</c:v>
                </c:pt>
                <c:pt idx="10">
                  <c:v>0.15239228737640925</c:v>
                </c:pt>
                <c:pt idx="11">
                  <c:v>0.30906548035360731</c:v>
                </c:pt>
                <c:pt idx="12">
                  <c:v>0.8323656320893843</c:v>
                </c:pt>
                <c:pt idx="13">
                  <c:v>1.4558064633256622</c:v>
                </c:pt>
                <c:pt idx="14">
                  <c:v>2.7528397526956598</c:v>
                </c:pt>
                <c:pt idx="15">
                  <c:v>3.7583875180367219</c:v>
                </c:pt>
                <c:pt idx="16">
                  <c:v>3.9857679326269801</c:v>
                </c:pt>
                <c:pt idx="17">
                  <c:v>4.1257208382147494</c:v>
                </c:pt>
                <c:pt idx="18">
                  <c:v>4.032632156879477</c:v>
                </c:pt>
                <c:pt idx="19">
                  <c:v>3.8135785033596434</c:v>
                </c:pt>
                <c:pt idx="20">
                  <c:v>3.3728015368723274</c:v>
                </c:pt>
                <c:pt idx="21">
                  <c:v>2.9764218931666595</c:v>
                </c:pt>
                <c:pt idx="22">
                  <c:v>2.2473698084019298</c:v>
                </c:pt>
                <c:pt idx="23">
                  <c:v>2.1447365284209958</c:v>
                </c:pt>
                <c:pt idx="24">
                  <c:v>2.7316981527659419</c:v>
                </c:pt>
                <c:pt idx="25">
                  <c:v>3.4723651770667585</c:v>
                </c:pt>
                <c:pt idx="26">
                  <c:v>4.062838867167673</c:v>
                </c:pt>
                <c:pt idx="27">
                  <c:v>3.9809913480451842</c:v>
                </c:pt>
                <c:pt idx="28">
                  <c:v>3.6733119045798319</c:v>
                </c:pt>
                <c:pt idx="29">
                  <c:v>2.9331625471844345</c:v>
                </c:pt>
                <c:pt idx="30">
                  <c:v>2.6497925286245616</c:v>
                </c:pt>
                <c:pt idx="31">
                  <c:v>2.5570117947963875</c:v>
                </c:pt>
                <c:pt idx="32">
                  <c:v>3.1548640297444139</c:v>
                </c:pt>
                <c:pt idx="33">
                  <c:v>4.0880624632920721</c:v>
                </c:pt>
                <c:pt idx="34">
                  <c:v>5.219009279637743</c:v>
                </c:pt>
                <c:pt idx="35">
                  <c:v>5.7326705468495813</c:v>
                </c:pt>
                <c:pt idx="36">
                  <c:v>5.2147944041054082</c:v>
                </c:pt>
                <c:pt idx="37">
                  <c:v>5.6268597338521991</c:v>
                </c:pt>
                <c:pt idx="38">
                  <c:v>5.3447172684135289</c:v>
                </c:pt>
                <c:pt idx="39">
                  <c:v>4.9293538820212781</c:v>
                </c:pt>
                <c:pt idx="40">
                  <c:v>5.4526062293015407</c:v>
                </c:pt>
                <c:pt idx="41">
                  <c:v>5.2978914654364067</c:v>
                </c:pt>
                <c:pt idx="42">
                  <c:v>5.3617852447550653</c:v>
                </c:pt>
                <c:pt idx="43">
                  <c:v>6.2895496589153943</c:v>
                </c:pt>
                <c:pt idx="44">
                  <c:v>6.3595663283594268</c:v>
                </c:pt>
                <c:pt idx="45">
                  <c:v>5.4464469380008982</c:v>
                </c:pt>
                <c:pt idx="46">
                  <c:v>5.2638927305014374</c:v>
                </c:pt>
                <c:pt idx="47">
                  <c:v>5.2287331496419682</c:v>
                </c:pt>
                <c:pt idx="48">
                  <c:v>4.2568655276622778</c:v>
                </c:pt>
                <c:pt idx="49">
                  <c:v>4.6140910282415266</c:v>
                </c:pt>
                <c:pt idx="50">
                  <c:v>3.7850543962853536</c:v>
                </c:pt>
                <c:pt idx="51">
                  <c:v>1.7924207754049712</c:v>
                </c:pt>
                <c:pt idx="52">
                  <c:v>-0.4974039203310599</c:v>
                </c:pt>
                <c:pt idx="53">
                  <c:v>-2.2976483984127016</c:v>
                </c:pt>
                <c:pt idx="54">
                  <c:v>-2.3006565279675013</c:v>
                </c:pt>
                <c:pt idx="55">
                  <c:v>-1.0387816378388259</c:v>
                </c:pt>
                <c:pt idx="56">
                  <c:v>1.5811834195152914</c:v>
                </c:pt>
                <c:pt idx="57">
                  <c:v>3.0221840137401279</c:v>
                </c:pt>
                <c:pt idx="58">
                  <c:v>3.3499949750162314</c:v>
                </c:pt>
                <c:pt idx="59">
                  <c:v>3.6032305560040654</c:v>
                </c:pt>
                <c:pt idx="60">
                  <c:v>3.7397665653063683</c:v>
                </c:pt>
                <c:pt idx="61">
                  <c:v>3.2663969679925153</c:v>
                </c:pt>
                <c:pt idx="62">
                  <c:v>2.9151855536645019</c:v>
                </c:pt>
                <c:pt idx="63">
                  <c:v>2.5854535765963296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Seasonal!$F$85:$BQ$85</c:f>
              <c:strCache>
                <c:ptCount val="64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</c:strCache>
            </c:strRef>
          </c:cat>
          <c:val>
            <c:numRef>
              <c:f>Seasonal!$F$121:$BQ$121</c:f>
              <c:numCache>
                <c:formatCode>#,##0.00</c:formatCode>
                <c:ptCount val="64"/>
                <c:pt idx="0">
                  <c:v>3.3527316793841986</c:v>
                </c:pt>
                <c:pt idx="1">
                  <c:v>4.9285732684224133</c:v>
                </c:pt>
                <c:pt idx="2">
                  <c:v>5.8122410935260094</c:v>
                </c:pt>
                <c:pt idx="3">
                  <c:v>6.5917549921072141</c:v>
                </c:pt>
                <c:pt idx="4">
                  <c:v>3.5288266633321097</c:v>
                </c:pt>
                <c:pt idx="5">
                  <c:v>2.6270613448710858</c:v>
                </c:pt>
                <c:pt idx="6">
                  <c:v>1.4251279297345425</c:v>
                </c:pt>
                <c:pt idx="7">
                  <c:v>0.28443798965172684</c:v>
                </c:pt>
                <c:pt idx="8">
                  <c:v>1.5090499620703772</c:v>
                </c:pt>
                <c:pt idx="9">
                  <c:v>0.88051197478987986</c:v>
                </c:pt>
                <c:pt idx="10">
                  <c:v>0.45125835273158088</c:v>
                </c:pt>
                <c:pt idx="11">
                  <c:v>0.65550928559888477</c:v>
                </c:pt>
                <c:pt idx="12">
                  <c:v>-0.84203188378494198</c:v>
                </c:pt>
                <c:pt idx="13">
                  <c:v>-6.0774956992572716E-2</c:v>
                </c:pt>
                <c:pt idx="14">
                  <c:v>1.4279608723505026</c:v>
                </c:pt>
                <c:pt idx="15">
                  <c:v>2.5492794562819179</c:v>
                </c:pt>
                <c:pt idx="16">
                  <c:v>4.855574195268292</c:v>
                </c:pt>
                <c:pt idx="17">
                  <c:v>4.9927483648039717</c:v>
                </c:pt>
                <c:pt idx="18">
                  <c:v>4.8947105247930143</c:v>
                </c:pt>
                <c:pt idx="19">
                  <c:v>4.4770048500899273</c:v>
                </c:pt>
                <c:pt idx="20">
                  <c:v>5.3652773751010105</c:v>
                </c:pt>
                <c:pt idx="21">
                  <c:v>4.7157087830213582</c:v>
                </c:pt>
                <c:pt idx="22">
                  <c:v>3.7725184699209677</c:v>
                </c:pt>
                <c:pt idx="23">
                  <c:v>3.7207194472564984</c:v>
                </c:pt>
                <c:pt idx="24">
                  <c:v>1.4301534877261473</c:v>
                </c:pt>
                <c:pt idx="25">
                  <c:v>2.3614101473527249</c:v>
                </c:pt>
                <c:pt idx="26">
                  <c:v>3.0694301308103431</c:v>
                </c:pt>
                <c:pt idx="27">
                  <c:v>2.9176956158623693</c:v>
                </c:pt>
                <c:pt idx="28">
                  <c:v>3.8866908744724595</c:v>
                </c:pt>
                <c:pt idx="29">
                  <c:v>2.8328869631358948</c:v>
                </c:pt>
                <c:pt idx="30">
                  <c:v>2.2295788404554093</c:v>
                </c:pt>
                <c:pt idx="31">
                  <c:v>2.0550633080320329</c:v>
                </c:pt>
                <c:pt idx="32">
                  <c:v>2.6467070842579941</c:v>
                </c:pt>
                <c:pt idx="33">
                  <c:v>3.9273343513600185</c:v>
                </c:pt>
                <c:pt idx="34">
                  <c:v>5.309939598473024</c:v>
                </c:pt>
                <c:pt idx="35">
                  <c:v>6.0807970081523495</c:v>
                </c:pt>
                <c:pt idx="36">
                  <c:v>5.6468398478561745</c:v>
                </c:pt>
                <c:pt idx="37">
                  <c:v>6.0976750119305629</c:v>
                </c:pt>
                <c:pt idx="38">
                  <c:v>5.9280610093579353</c:v>
                </c:pt>
                <c:pt idx="39">
                  <c:v>5.371340501971714</c:v>
                </c:pt>
                <c:pt idx="40">
                  <c:v>5.7540343885195249</c:v>
                </c:pt>
                <c:pt idx="41">
                  <c:v>5.2803117894694438</c:v>
                </c:pt>
                <c:pt idx="42">
                  <c:v>5.1375637232018541</c:v>
                </c:pt>
                <c:pt idx="43">
                  <c:v>5.9622498129010237</c:v>
                </c:pt>
                <c:pt idx="44">
                  <c:v>6.3550544575154913</c:v>
                </c:pt>
                <c:pt idx="45">
                  <c:v>5.7675053086446706</c:v>
                </c:pt>
                <c:pt idx="46">
                  <c:v>5.6086191826219158</c:v>
                </c:pt>
                <c:pt idx="47">
                  <c:v>5.778173267440037</c:v>
                </c:pt>
                <c:pt idx="48">
                  <c:v>4.8694909937468323</c:v>
                </c:pt>
                <c:pt idx="49">
                  <c:v>5.1357204482207086</c:v>
                </c:pt>
                <c:pt idx="50">
                  <c:v>4.3902209328484103</c:v>
                </c:pt>
                <c:pt idx="51">
                  <c:v>1.9813789690457848</c:v>
                </c:pt>
                <c:pt idx="52">
                  <c:v>-0.65739096281073384</c:v>
                </c:pt>
                <c:pt idx="53">
                  <c:v>-2.5122998771430338</c:v>
                </c:pt>
                <c:pt idx="54">
                  <c:v>-2.4704857171403045</c:v>
                </c:pt>
                <c:pt idx="55">
                  <c:v>-0.95704922826906869</c:v>
                </c:pt>
                <c:pt idx="56">
                  <c:v>1.8325832609898858</c:v>
                </c:pt>
                <c:pt idx="57">
                  <c:v>3.5710270496514416</c:v>
                </c:pt>
                <c:pt idx="58">
                  <c:v>3.5035751296265989</c:v>
                </c:pt>
                <c:pt idx="59">
                  <c:v>3.6695518097325568</c:v>
                </c:pt>
                <c:pt idx="60">
                  <c:v>4.0646403771522195</c:v>
                </c:pt>
                <c:pt idx="61">
                  <c:v>3.1096033265743381</c:v>
                </c:pt>
                <c:pt idx="62">
                  <c:v>3.180811542014355</c:v>
                </c:pt>
                <c:pt idx="63">
                  <c:v>2.9253046992749718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35328"/>
        <c:axId val="139236864"/>
      </c:lineChart>
      <c:catAx>
        <c:axId val="1392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236864"/>
        <c:crosses val="autoZero"/>
        <c:auto val="1"/>
        <c:lblAlgn val="ctr"/>
        <c:lblOffset val="100"/>
        <c:noMultiLvlLbl val="0"/>
      </c:catAx>
      <c:valAx>
        <c:axId val="13923686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923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1698919295"/>
          <c:y val="2.4074576884785991E-2"/>
          <c:w val="0.29273977934961665"/>
          <c:h val="0.1223178568196215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62540716612767E-2"/>
          <c:y val="9.0301003344481628E-2"/>
          <c:w val="0.89902280130292744"/>
          <c:h val="0.8561872909698996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Annualised'!$B$3:$B$18</c:f>
              <c:numCache>
                <c:formatCode>0.00</c:formatCode>
                <c:ptCount val="16"/>
                <c:pt idx="0">
                  <c:v>24.327178822247081</c:v>
                </c:pt>
                <c:pt idx="1">
                  <c:v>0.21275362758618852</c:v>
                </c:pt>
                <c:pt idx="2">
                  <c:v>1.8089305926057522E-2</c:v>
                </c:pt>
                <c:pt idx="3">
                  <c:v>-12.301400422253449</c:v>
                </c:pt>
                <c:pt idx="4">
                  <c:v>1.7227066681637493</c:v>
                </c:pt>
                <c:pt idx="5">
                  <c:v>-1.8158586540644353</c:v>
                </c:pt>
                <c:pt idx="6">
                  <c:v>0.10661873370909471</c:v>
                </c:pt>
                <c:pt idx="7">
                  <c:v>5.3662048379077429</c:v>
                </c:pt>
                <c:pt idx="8">
                  <c:v>0.75567788508223666</c:v>
                </c:pt>
                <c:pt idx="9">
                  <c:v>-5.9574073835498673</c:v>
                </c:pt>
                <c:pt idx="10">
                  <c:v>-0.50635611208716658</c:v>
                </c:pt>
                <c:pt idx="11">
                  <c:v>3.6647028392462868</c:v>
                </c:pt>
                <c:pt idx="12">
                  <c:v>9.1361298427343591</c:v>
                </c:pt>
                <c:pt idx="13">
                  <c:v>-1.8424699641277273</c:v>
                </c:pt>
                <c:pt idx="14">
                  <c:v>2.0605858297224136</c:v>
                </c:pt>
                <c:pt idx="15">
                  <c:v>1.9421881877604008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Annualised'!$E$3:$E$18</c:f>
              <c:numCache>
                <c:formatCode>0.00</c:formatCode>
                <c:ptCount val="16"/>
                <c:pt idx="0">
                  <c:v>2.2634245211871051</c:v>
                </c:pt>
                <c:pt idx="1">
                  <c:v>2.9974216511283585</c:v>
                </c:pt>
                <c:pt idx="2">
                  <c:v>-1.9763677256198697</c:v>
                </c:pt>
                <c:pt idx="3">
                  <c:v>0.86303659176368785</c:v>
                </c:pt>
                <c:pt idx="4">
                  <c:v>7.9829223019315849</c:v>
                </c:pt>
                <c:pt idx="5">
                  <c:v>4.9791564011893703</c:v>
                </c:pt>
                <c:pt idx="6">
                  <c:v>1.0269937440988337</c:v>
                </c:pt>
                <c:pt idx="7">
                  <c:v>-1.4938695307479761</c:v>
                </c:pt>
                <c:pt idx="8">
                  <c:v>5.2864306206426095</c:v>
                </c:pt>
                <c:pt idx="9">
                  <c:v>6.7971079153581915</c:v>
                </c:pt>
                <c:pt idx="10">
                  <c:v>5.9365850043237858</c:v>
                </c:pt>
                <c:pt idx="11">
                  <c:v>5.9345847172376498</c:v>
                </c:pt>
                <c:pt idx="12">
                  <c:v>2.687272694892648</c:v>
                </c:pt>
                <c:pt idx="13">
                  <c:v>-8.3894488920458841</c:v>
                </c:pt>
                <c:pt idx="14">
                  <c:v>5.8645199766939911</c:v>
                </c:pt>
                <c:pt idx="15">
                  <c:v>2.6677906405229228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Annualised'!$I$3:$I$18</c:f>
              <c:numCache>
                <c:formatCode>0.00</c:formatCode>
                <c:ptCount val="16"/>
                <c:pt idx="0">
                  <c:v>4.1991954303656254</c:v>
                </c:pt>
                <c:pt idx="1">
                  <c:v>1.5145199579551749</c:v>
                </c:pt>
                <c:pt idx="2">
                  <c:v>2.7470317028769098</c:v>
                </c:pt>
                <c:pt idx="3">
                  <c:v>3.205049508043869</c:v>
                </c:pt>
                <c:pt idx="4">
                  <c:v>3.6950185386219956</c:v>
                </c:pt>
                <c:pt idx="5">
                  <c:v>4.4785613796745904</c:v>
                </c:pt>
                <c:pt idx="6">
                  <c:v>4.0041102129596284</c:v>
                </c:pt>
                <c:pt idx="7">
                  <c:v>4.6851053389306321</c:v>
                </c:pt>
                <c:pt idx="8">
                  <c:v>4.5034154413494942</c:v>
                </c:pt>
                <c:pt idx="9">
                  <c:v>6.7740470832468134</c:v>
                </c:pt>
                <c:pt idx="10">
                  <c:v>5.7542002180562237</c:v>
                </c:pt>
                <c:pt idx="11">
                  <c:v>6.2681907143523734</c:v>
                </c:pt>
                <c:pt idx="12">
                  <c:v>4.3522368737448147</c:v>
                </c:pt>
                <c:pt idx="13">
                  <c:v>1.3057585421395359</c:v>
                </c:pt>
                <c:pt idx="14">
                  <c:v>2.554158298978455</c:v>
                </c:pt>
                <c:pt idx="15">
                  <c:v>3.5058197156530921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448"/>
        <c:axId val="2905984"/>
      </c:lineChart>
      <c:catAx>
        <c:axId val="29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5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77850162866449"/>
          <c:y val="1.6722309711286191E-2"/>
          <c:w val="0.75407166123778724"/>
          <c:h val="0.1070232990107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146579804560303E-2"/>
          <c:y val="1.3377926421404658E-2"/>
          <c:w val="0.91368078175895229"/>
          <c:h val="0.86622073578595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Annualised'!$A$19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Annualised'!$B$19</c:f>
              <c:numCache>
                <c:formatCode>0.00</c:formatCode>
                <c:ptCount val="1"/>
                <c:pt idx="0">
                  <c:v>1.6805840027501853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Annualised'!$E$19</c:f>
              <c:numCache>
                <c:formatCode>0.00</c:formatCode>
                <c:ptCount val="1"/>
                <c:pt idx="0">
                  <c:v>2.7142225395348132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Annualised'!$I$19</c:f>
              <c:numCache>
                <c:formatCode>0.00</c:formatCode>
                <c:ptCount val="1"/>
                <c:pt idx="0">
                  <c:v>3.971651184809327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8480"/>
        <c:axId val="140514432"/>
        <c:axId val="0"/>
      </c:bar3DChart>
      <c:catAx>
        <c:axId val="29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5144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8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288816503800224E-3"/>
          <c:y val="8.4665577793488558E-3"/>
          <c:w val="0.63463626492942471"/>
          <c:h val="0.100334300317723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78998632810325E-2"/>
          <c:y val="8.6666948785642045E-2"/>
          <c:w val="0.90731851390770057"/>
          <c:h val="0.86333614367234257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Annualised'!$C$3:$C$18</c:f>
              <c:numCache>
                <c:formatCode>0.00</c:formatCode>
                <c:ptCount val="16"/>
                <c:pt idx="0">
                  <c:v>16.333389661194087</c:v>
                </c:pt>
                <c:pt idx="1">
                  <c:v>-0.3577582931626867</c:v>
                </c:pt>
                <c:pt idx="2">
                  <c:v>0.90679689008445941</c:v>
                </c:pt>
                <c:pt idx="3">
                  <c:v>-2.6298178119234397</c:v>
                </c:pt>
                <c:pt idx="4">
                  <c:v>3.7541218973935253</c:v>
                </c:pt>
                <c:pt idx="5">
                  <c:v>-0.35508425423581069</c:v>
                </c:pt>
                <c:pt idx="6">
                  <c:v>4.653605468815817</c:v>
                </c:pt>
                <c:pt idx="7">
                  <c:v>5.1839550801445373</c:v>
                </c:pt>
                <c:pt idx="8">
                  <c:v>0.30325645999335371</c:v>
                </c:pt>
                <c:pt idx="9">
                  <c:v>-5.8467181986962764</c:v>
                </c:pt>
                <c:pt idx="10">
                  <c:v>0.53514512927117452</c:v>
                </c:pt>
                <c:pt idx="11">
                  <c:v>4.0821731939715971</c:v>
                </c:pt>
                <c:pt idx="12">
                  <c:v>14.550196980804511</c:v>
                </c:pt>
                <c:pt idx="13">
                  <c:v>-2.6693987378392436</c:v>
                </c:pt>
                <c:pt idx="14">
                  <c:v>2.3302350393209057</c:v>
                </c:pt>
                <c:pt idx="15">
                  <c:v>1.433949092767155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Annualised'!$D$3:$D$18</c:f>
              <c:numCache>
                <c:formatCode>0.00</c:formatCode>
                <c:ptCount val="16"/>
                <c:pt idx="0">
                  <c:v>39.29112934414519</c:v>
                </c:pt>
                <c:pt idx="1">
                  <c:v>1.1047009794468841</c:v>
                </c:pt>
                <c:pt idx="2">
                  <c:v>-1.351232499277359</c:v>
                </c:pt>
                <c:pt idx="3">
                  <c:v>-27.54448783377434</c:v>
                </c:pt>
                <c:pt idx="4">
                  <c:v>-2.5798703215106769</c:v>
                </c:pt>
                <c:pt idx="5">
                  <c:v>-5.1109673962744733</c:v>
                </c:pt>
                <c:pt idx="6">
                  <c:v>-10.664217301363346</c:v>
                </c:pt>
                <c:pt idx="7">
                  <c:v>5.8719380036837112</c:v>
                </c:pt>
                <c:pt idx="8">
                  <c:v>2.0029645322294609</c:v>
                </c:pt>
                <c:pt idx="9">
                  <c:v>-6.2574828832609484</c:v>
                </c:pt>
                <c:pt idx="10">
                  <c:v>-3.3422109236834716</c:v>
                </c:pt>
                <c:pt idx="11">
                  <c:v>2.492336595723593</c:v>
                </c:pt>
                <c:pt idx="12">
                  <c:v>-6.5363134879643914</c:v>
                </c:pt>
                <c:pt idx="13">
                  <c:v>-6.3805831613711064</c:v>
                </c:pt>
                <c:pt idx="14">
                  <c:v>9.301482308328799</c:v>
                </c:pt>
                <c:pt idx="15">
                  <c:v>3.685891557778024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3488"/>
        <c:axId val="140545024"/>
      </c:lineChart>
      <c:catAx>
        <c:axId val="1405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4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54502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43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32544213479043"/>
          <c:y val="1.6666588318251359E-2"/>
          <c:w val="0.75284680249666203"/>
          <c:h val="0.106666980060328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39029239033726E-2"/>
          <c:y val="8.6378877665070963E-2"/>
          <c:w val="0.90746825178527957"/>
          <c:h val="0.8637887766507158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Annualised'!$F$3:$F$18</c:f>
              <c:numCache>
                <c:formatCode>0.00</c:formatCode>
                <c:ptCount val="16"/>
                <c:pt idx="0">
                  <c:v>1.7479865100412453</c:v>
                </c:pt>
                <c:pt idx="1">
                  <c:v>2.6509811171693163</c:v>
                </c:pt>
                <c:pt idx="2">
                  <c:v>-0.45016265487669321</c:v>
                </c:pt>
                <c:pt idx="3">
                  <c:v>1.6032162029260777</c:v>
                </c:pt>
                <c:pt idx="4">
                  <c:v>8.5899492696371755</c:v>
                </c:pt>
                <c:pt idx="5">
                  <c:v>2.9761256863385848</c:v>
                </c:pt>
                <c:pt idx="6">
                  <c:v>2.6356048186201808</c:v>
                </c:pt>
                <c:pt idx="7">
                  <c:v>-0.91605471872023903</c:v>
                </c:pt>
                <c:pt idx="8">
                  <c:v>4.7001760233958594</c:v>
                </c:pt>
                <c:pt idx="9">
                  <c:v>6.16865782426816</c:v>
                </c:pt>
                <c:pt idx="10">
                  <c:v>6.0361202543548877</c:v>
                </c:pt>
                <c:pt idx="11">
                  <c:v>5.2998051445096044</c:v>
                </c:pt>
                <c:pt idx="12">
                  <c:v>2.5596069215934913</c:v>
                </c:pt>
                <c:pt idx="13">
                  <c:v>-9.9543463069773903</c:v>
                </c:pt>
                <c:pt idx="14">
                  <c:v>6.0315112805722295</c:v>
                </c:pt>
                <c:pt idx="15">
                  <c:v>3.0064237150694137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Annualised'!$G$3:$G$18</c:f>
              <c:numCache>
                <c:formatCode>0.00</c:formatCode>
                <c:ptCount val="16"/>
                <c:pt idx="0">
                  <c:v>11.074059626964919</c:v>
                </c:pt>
                <c:pt idx="1">
                  <c:v>3.4431570966822234</c:v>
                </c:pt>
                <c:pt idx="2">
                  <c:v>-6.1115588922262223</c:v>
                </c:pt>
                <c:pt idx="3">
                  <c:v>5.8738189568442158E-2</c:v>
                </c:pt>
                <c:pt idx="4">
                  <c:v>5.8676268172194277</c:v>
                </c:pt>
                <c:pt idx="5">
                  <c:v>-0.15546150218985691</c:v>
                </c:pt>
                <c:pt idx="6">
                  <c:v>9.7037840654843333</c:v>
                </c:pt>
                <c:pt idx="7">
                  <c:v>-11.509926472880784</c:v>
                </c:pt>
                <c:pt idx="8">
                  <c:v>7.3184307014032184</c:v>
                </c:pt>
                <c:pt idx="9">
                  <c:v>6.5088364735634601</c:v>
                </c:pt>
                <c:pt idx="10">
                  <c:v>3.303908443060303</c:v>
                </c:pt>
                <c:pt idx="11">
                  <c:v>3.3333761813815741</c:v>
                </c:pt>
                <c:pt idx="12">
                  <c:v>-4.0239550888765629</c:v>
                </c:pt>
                <c:pt idx="13">
                  <c:v>-3.9161654020443701</c:v>
                </c:pt>
                <c:pt idx="14">
                  <c:v>0.84462031597125065</c:v>
                </c:pt>
                <c:pt idx="15">
                  <c:v>0.48098628332771243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Annualised'!$H$2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Annualised'!$H$3:$H$18</c:f>
              <c:numCache>
                <c:formatCode>0.00</c:formatCode>
                <c:ptCount val="16"/>
                <c:pt idx="0">
                  <c:v>-1.7304780763978587</c:v>
                </c:pt>
                <c:pt idx="1">
                  <c:v>5.7190779192565628</c:v>
                </c:pt>
                <c:pt idx="2">
                  <c:v>-11.254456509814501</c:v>
                </c:pt>
                <c:pt idx="3">
                  <c:v>-5.6966269183352605</c:v>
                </c:pt>
                <c:pt idx="4">
                  <c:v>3.941044202206661</c:v>
                </c:pt>
                <c:pt idx="5">
                  <c:v>34.108681314950161</c:v>
                </c:pt>
                <c:pt idx="6">
                  <c:v>-21.006937512957489</c:v>
                </c:pt>
                <c:pt idx="7">
                  <c:v>4.7497428617470439</c:v>
                </c:pt>
                <c:pt idx="8">
                  <c:v>9.3854882281274872</c:v>
                </c:pt>
                <c:pt idx="9">
                  <c:v>13.559290712423945</c:v>
                </c:pt>
                <c:pt idx="10">
                  <c:v>7.595951675398692</c:v>
                </c:pt>
                <c:pt idx="11">
                  <c:v>14.424716897190359</c:v>
                </c:pt>
                <c:pt idx="12">
                  <c:v>8.5555155929026725</c:v>
                </c:pt>
                <c:pt idx="13">
                  <c:v>8.4000234552203672</c:v>
                </c:pt>
                <c:pt idx="14">
                  <c:v>1.8105283456389132</c:v>
                </c:pt>
                <c:pt idx="15">
                  <c:v>1.7188321935138455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57728"/>
        <c:axId val="140859264"/>
      </c:lineChart>
      <c:catAx>
        <c:axId val="1408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592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57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12990192919842"/>
          <c:y val="1.6611292490877665E-2"/>
          <c:w val="0.75162390298594062"/>
          <c:h val="0.10631233595800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92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Quarterly!$F$85:$BQ$85</c:f>
              <c:strCache>
                <c:ptCount val="64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</c:strCache>
            </c:strRef>
          </c:cat>
          <c:val>
            <c:numRef>
              <c:f>Quarterly!$F$101:$BQ$101</c:f>
              <c:numCache>
                <c:formatCode>#,##0.00</c:formatCode>
                <c:ptCount val="64"/>
                <c:pt idx="0">
                  <c:v>3.4539811899135437</c:v>
                </c:pt>
                <c:pt idx="1">
                  <c:v>5.0822925287045377</c:v>
                </c:pt>
                <c:pt idx="2">
                  <c:v>3.4602991283207243</c:v>
                </c:pt>
                <c:pt idx="3">
                  <c:v>3.6716673448207873</c:v>
                </c:pt>
                <c:pt idx="4">
                  <c:v>3.2447527219830867</c:v>
                </c:pt>
                <c:pt idx="5">
                  <c:v>3.2104633989503535</c:v>
                </c:pt>
                <c:pt idx="6">
                  <c:v>2.3144970577527029</c:v>
                </c:pt>
                <c:pt idx="7">
                  <c:v>1.5012597138382116</c:v>
                </c:pt>
                <c:pt idx="8">
                  <c:v>0.88413057803483819</c:v>
                </c:pt>
                <c:pt idx="9">
                  <c:v>0.54499616246304294</c:v>
                </c:pt>
                <c:pt idx="10">
                  <c:v>0.25368841112513246</c:v>
                </c:pt>
                <c:pt idx="11">
                  <c:v>0.37146303488282689</c:v>
                </c:pt>
                <c:pt idx="12">
                  <c:v>0.9287816320167992</c:v>
                </c:pt>
                <c:pt idx="13">
                  <c:v>1.7056900200821634</c:v>
                </c:pt>
                <c:pt idx="14">
                  <c:v>2.6083218615131383</c:v>
                </c:pt>
                <c:pt idx="15">
                  <c:v>3.4982965323186197</c:v>
                </c:pt>
                <c:pt idx="16">
                  <c:v>3.4215132498305332</c:v>
                </c:pt>
                <c:pt idx="17">
                  <c:v>3.2975754451655179</c:v>
                </c:pt>
                <c:pt idx="18">
                  <c:v>4.9305736980832506</c:v>
                </c:pt>
                <c:pt idx="19">
                  <c:v>4.2604006999476969</c:v>
                </c:pt>
                <c:pt idx="20">
                  <c:v>3.6660659666824911</c:v>
                </c:pt>
                <c:pt idx="21">
                  <c:v>3.6325304045017486</c:v>
                </c:pt>
                <c:pt idx="22">
                  <c:v>1.575494141853452</c:v>
                </c:pt>
                <c:pt idx="23">
                  <c:v>1.9474052503718882</c:v>
                </c:pt>
                <c:pt idx="24">
                  <c:v>3.2190551779887957</c:v>
                </c:pt>
                <c:pt idx="25">
                  <c:v>3.7297478820270102</c:v>
                </c:pt>
                <c:pt idx="26">
                  <c:v>3.4714320292754968</c:v>
                </c:pt>
                <c:pt idx="27">
                  <c:v>3.8200845268019759</c:v>
                </c:pt>
                <c:pt idx="28">
                  <c:v>3.2070177866564213</c:v>
                </c:pt>
                <c:pt idx="29">
                  <c:v>3.2087073598580531</c:v>
                </c:pt>
                <c:pt idx="30">
                  <c:v>3.0041181927469509</c:v>
                </c:pt>
                <c:pt idx="31">
                  <c:v>2.3994535931117311</c:v>
                </c:pt>
                <c:pt idx="32">
                  <c:v>3.7478216237945188</c:v>
                </c:pt>
                <c:pt idx="33">
                  <c:v>3.7307333070830397</c:v>
                </c:pt>
                <c:pt idx="34">
                  <c:v>5.0207384954685619</c:v>
                </c:pt>
                <c:pt idx="35">
                  <c:v>5.665570947315274</c:v>
                </c:pt>
                <c:pt idx="36">
                  <c:v>5.4470395915436294</c:v>
                </c:pt>
                <c:pt idx="37">
                  <c:v>5.1888548722943098</c:v>
                </c:pt>
                <c:pt idx="38">
                  <c:v>5.4552241956078857</c:v>
                </c:pt>
                <c:pt idx="39">
                  <c:v>5.0292448222402353</c:v>
                </c:pt>
                <c:pt idx="40">
                  <c:v>5.0815667284967647</c:v>
                </c:pt>
                <c:pt idx="41">
                  <c:v>4.9353621736171265</c:v>
                </c:pt>
                <c:pt idx="42">
                  <c:v>5.2471632138060178</c:v>
                </c:pt>
                <c:pt idx="43">
                  <c:v>7.089726443663678</c:v>
                </c:pt>
                <c:pt idx="44">
                  <c:v>6.6594512607973613</c:v>
                </c:pt>
                <c:pt idx="45">
                  <c:v>5.5363155240062127</c:v>
                </c:pt>
                <c:pt idx="46">
                  <c:v>5.110759973211044</c:v>
                </c:pt>
                <c:pt idx="47">
                  <c:v>4.967221369507028</c:v>
                </c:pt>
                <c:pt idx="48">
                  <c:v>3.7686379334151718</c:v>
                </c:pt>
                <c:pt idx="49">
                  <c:v>5.0526298772904692</c:v>
                </c:pt>
                <c:pt idx="50">
                  <c:v>3.9469199778831467</c:v>
                </c:pt>
                <c:pt idx="51">
                  <c:v>1.7923046307548436</c:v>
                </c:pt>
                <c:pt idx="52">
                  <c:v>-0.87544976985815637</c:v>
                </c:pt>
                <c:pt idx="53">
                  <c:v>-2.6900985005005209</c:v>
                </c:pt>
                <c:pt idx="54">
                  <c:v>-1.9946940369856849</c:v>
                </c:pt>
                <c:pt idx="55">
                  <c:v>-0.57492912956771225</c:v>
                </c:pt>
                <c:pt idx="56">
                  <c:v>2.2134910192855575</c:v>
                </c:pt>
                <c:pt idx="57">
                  <c:v>3.2057245340195535</c:v>
                </c:pt>
                <c:pt idx="58">
                  <c:v>3.1148480327378407</c:v>
                </c:pt>
                <c:pt idx="59">
                  <c:v>3.0027090627062232</c:v>
                </c:pt>
                <c:pt idx="60">
                  <c:v>3.3606700738145125</c:v>
                </c:pt>
                <c:pt idx="61">
                  <c:v>3.2576857638034786</c:v>
                </c:pt>
                <c:pt idx="62">
                  <c:v>2.9915561251891352</c:v>
                </c:pt>
                <c:pt idx="63">
                  <c:v>2.8983167757425434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Quarterly!$F$85:$BQ$85</c:f>
              <c:strCache>
                <c:ptCount val="64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</c:strCache>
            </c:strRef>
          </c:cat>
          <c:val>
            <c:numRef>
              <c:f>Quarterly!$F$121:$BQ$121</c:f>
              <c:numCache>
                <c:formatCode>#,##0.00</c:formatCode>
                <c:ptCount val="64"/>
                <c:pt idx="0">
                  <c:v>4.6968955955301572</c:v>
                </c:pt>
                <c:pt idx="1">
                  <c:v>7.3562138075728036</c:v>
                </c:pt>
                <c:pt idx="2">
                  <c:v>4.3964562018916729</c:v>
                </c:pt>
                <c:pt idx="3">
                  <c:v>4.3111168056391316</c:v>
                </c:pt>
                <c:pt idx="4">
                  <c:v>2.7430198124431886</c:v>
                </c:pt>
                <c:pt idx="5">
                  <c:v>2.4608216082635024</c:v>
                </c:pt>
                <c:pt idx="6">
                  <c:v>1.6490868538509305</c:v>
                </c:pt>
                <c:pt idx="7">
                  <c:v>0.99868640660586527</c:v>
                </c:pt>
                <c:pt idx="8">
                  <c:v>1.337856856224291</c:v>
                </c:pt>
                <c:pt idx="9">
                  <c:v>1.0994031846561676</c:v>
                </c:pt>
                <c:pt idx="10">
                  <c:v>0.62713829013982481</c:v>
                </c:pt>
                <c:pt idx="11">
                  <c:v>0.45103238697406034</c:v>
                </c:pt>
                <c:pt idx="12">
                  <c:v>-0.58479265997818874</c:v>
                </c:pt>
                <c:pt idx="13">
                  <c:v>0.17184518151989553</c:v>
                </c:pt>
                <c:pt idx="14">
                  <c:v>1.2266901737578348</c:v>
                </c:pt>
                <c:pt idx="15">
                  <c:v>2.2034186264703943</c:v>
                </c:pt>
                <c:pt idx="16">
                  <c:v>3.8038121635194071</c:v>
                </c:pt>
                <c:pt idx="17">
                  <c:v>3.3199193228160588</c:v>
                </c:pt>
                <c:pt idx="18">
                  <c:v>6.656733934299468</c:v>
                </c:pt>
                <c:pt idx="19">
                  <c:v>5.3519071646716805</c:v>
                </c:pt>
                <c:pt idx="20">
                  <c:v>5.8713244702761607</c:v>
                </c:pt>
                <c:pt idx="21">
                  <c:v>5.8546109631347187</c:v>
                </c:pt>
                <c:pt idx="22">
                  <c:v>2.5774970474188819</c:v>
                </c:pt>
                <c:pt idx="23">
                  <c:v>3.416809581912776</c:v>
                </c:pt>
                <c:pt idx="24">
                  <c:v>1.9578456928748358</c:v>
                </c:pt>
                <c:pt idx="25">
                  <c:v>2.7386846749203668</c:v>
                </c:pt>
                <c:pt idx="26">
                  <c:v>2.25557873589241</c:v>
                </c:pt>
                <c:pt idx="27">
                  <c:v>2.8111789766135593</c:v>
                </c:pt>
                <c:pt idx="28">
                  <c:v>3.0618900033956846</c:v>
                </c:pt>
                <c:pt idx="29">
                  <c:v>3.4308298033886993</c:v>
                </c:pt>
                <c:pt idx="30">
                  <c:v>2.7622455991836397</c:v>
                </c:pt>
                <c:pt idx="31">
                  <c:v>1.7460308966682523</c:v>
                </c:pt>
                <c:pt idx="32">
                  <c:v>3.365604484591501</c:v>
                </c:pt>
                <c:pt idx="33">
                  <c:v>3.2270983386091365</c:v>
                </c:pt>
                <c:pt idx="34">
                  <c:v>5.2009564831235302</c:v>
                </c:pt>
                <c:pt idx="35">
                  <c:v>6.1389727157319971</c:v>
                </c:pt>
                <c:pt idx="36">
                  <c:v>5.94971882716123</c:v>
                </c:pt>
                <c:pt idx="37">
                  <c:v>5.1479531682377973</c:v>
                </c:pt>
                <c:pt idx="38">
                  <c:v>6.1606427211929624</c:v>
                </c:pt>
                <c:pt idx="39">
                  <c:v>5.7835995634091537</c:v>
                </c:pt>
                <c:pt idx="40">
                  <c:v>5.3777439603782433</c:v>
                </c:pt>
                <c:pt idx="41">
                  <c:v>4.8718585303376987</c:v>
                </c:pt>
                <c:pt idx="42">
                  <c:v>5.0689815713756756</c:v>
                </c:pt>
                <c:pt idx="43">
                  <c:v>6.7835240723579675</c:v>
                </c:pt>
                <c:pt idx="44">
                  <c:v>6.9604773215253157</c:v>
                </c:pt>
                <c:pt idx="45">
                  <c:v>5.9076906181923388</c:v>
                </c:pt>
                <c:pt idx="46">
                  <c:v>5.3014032692556983</c:v>
                </c:pt>
                <c:pt idx="47">
                  <c:v>5.3486879333945554</c:v>
                </c:pt>
                <c:pt idx="48">
                  <c:v>4.516140400959868</c:v>
                </c:pt>
                <c:pt idx="49">
                  <c:v>5.6662276175907422</c:v>
                </c:pt>
                <c:pt idx="50">
                  <c:v>4.5005711686745693</c:v>
                </c:pt>
                <c:pt idx="51">
                  <c:v>1.7967458369581475</c:v>
                </c:pt>
                <c:pt idx="52">
                  <c:v>-1.2588703621807058</c:v>
                </c:pt>
                <c:pt idx="53">
                  <c:v>-2.9786126114518878</c:v>
                </c:pt>
                <c:pt idx="54">
                  <c:v>-2.1171493049600429</c:v>
                </c:pt>
                <c:pt idx="55">
                  <c:v>-0.24118782508957926</c:v>
                </c:pt>
                <c:pt idx="56">
                  <c:v>2.5206643357498559</c:v>
                </c:pt>
                <c:pt idx="57">
                  <c:v>3.8061279679484055</c:v>
                </c:pt>
                <c:pt idx="58">
                  <c:v>3.2105187775611546</c:v>
                </c:pt>
                <c:pt idx="59">
                  <c:v>3.0238876852601342</c:v>
                </c:pt>
                <c:pt idx="60">
                  <c:v>3.6643339825132029</c:v>
                </c:pt>
                <c:pt idx="61">
                  <c:v>3.0028487013864482</c:v>
                </c:pt>
                <c:pt idx="62">
                  <c:v>3.292781514103762</c:v>
                </c:pt>
                <c:pt idx="63">
                  <c:v>3.3212847319831074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8240"/>
        <c:axId val="144619776"/>
      </c:lineChart>
      <c:catAx>
        <c:axId val="14461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619776"/>
        <c:crosses val="autoZero"/>
        <c:auto val="1"/>
        <c:lblAlgn val="ctr"/>
        <c:lblOffset val="100"/>
        <c:noMultiLvlLbl val="0"/>
      </c:catAx>
      <c:valAx>
        <c:axId val="14461977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4461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1912383363"/>
          <c:y val="2.407463112054814E-2"/>
          <c:w val="0.29273978468622275"/>
          <c:h val="0.12231796868088106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098E-2"/>
          <c:y val="8.4967591425370928E-2"/>
          <c:w val="0.91410048622366291"/>
          <c:h val="0.80065614996984136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Annualised'!$J$3:$J$18</c:f>
              <c:numCache>
                <c:formatCode>0.00</c:formatCode>
                <c:ptCount val="16"/>
                <c:pt idx="0">
                  <c:v>2.2470205122525559</c:v>
                </c:pt>
                <c:pt idx="1">
                  <c:v>0.55422679345200143</c:v>
                </c:pt>
                <c:pt idx="2">
                  <c:v>0.88094178663700917</c:v>
                </c:pt>
                <c:pt idx="3">
                  <c:v>7.153438110640173</c:v>
                </c:pt>
                <c:pt idx="4">
                  <c:v>8.2442430596969913</c:v>
                </c:pt>
                <c:pt idx="5">
                  <c:v>7.8119454402685991</c:v>
                </c:pt>
                <c:pt idx="6">
                  <c:v>2.4495846618694839</c:v>
                </c:pt>
                <c:pt idx="7">
                  <c:v>3.4685167303858582</c:v>
                </c:pt>
                <c:pt idx="8">
                  <c:v>5.4367045880185341</c:v>
                </c:pt>
                <c:pt idx="9">
                  <c:v>6.4683772653539018</c:v>
                </c:pt>
                <c:pt idx="10">
                  <c:v>6.4021635266201473</c:v>
                </c:pt>
                <c:pt idx="11">
                  <c:v>5.592154626932599</c:v>
                </c:pt>
                <c:pt idx="12">
                  <c:v>1.0583020032393908</c:v>
                </c:pt>
                <c:pt idx="13">
                  <c:v>6.4811065634300336E-2</c:v>
                </c:pt>
                <c:pt idx="14">
                  <c:v>3.5060898471958075</c:v>
                </c:pt>
                <c:pt idx="15">
                  <c:v>4.4553785262926198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Annualised'!$K$3:$K$18</c:f>
              <c:numCache>
                <c:formatCode>0.00</c:formatCode>
                <c:ptCount val="16"/>
                <c:pt idx="0">
                  <c:v>4.4671965229658666</c:v>
                </c:pt>
                <c:pt idx="1">
                  <c:v>5.5598837816904023</c:v>
                </c:pt>
                <c:pt idx="2">
                  <c:v>4.5286472045194284</c:v>
                </c:pt>
                <c:pt idx="3">
                  <c:v>3.5515228165262891</c:v>
                </c:pt>
                <c:pt idx="4">
                  <c:v>6.4544516753365295</c:v>
                </c:pt>
                <c:pt idx="5">
                  <c:v>4.3137983896882419</c:v>
                </c:pt>
                <c:pt idx="6">
                  <c:v>9.3551417802024215</c:v>
                </c:pt>
                <c:pt idx="7">
                  <c:v>6.9910452895023028</c:v>
                </c:pt>
                <c:pt idx="8">
                  <c:v>4.4789047295174438</c:v>
                </c:pt>
                <c:pt idx="9">
                  <c:v>5.9150981474114728</c:v>
                </c:pt>
                <c:pt idx="10">
                  <c:v>5.2007031701428827</c:v>
                </c:pt>
                <c:pt idx="11">
                  <c:v>7.1322797925044883</c:v>
                </c:pt>
                <c:pt idx="12">
                  <c:v>4.18879282917261</c:v>
                </c:pt>
                <c:pt idx="13">
                  <c:v>1.5923054248031046</c:v>
                </c:pt>
                <c:pt idx="14">
                  <c:v>2.7793435323689346</c:v>
                </c:pt>
                <c:pt idx="15">
                  <c:v>4.0388734703092064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Annualised'!$L$2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Annualised'!$L$3:$L$18</c:f>
              <c:numCache>
                <c:formatCode>0.00</c:formatCode>
                <c:ptCount val="16"/>
                <c:pt idx="0">
                  <c:v>6.8454417881424288</c:v>
                </c:pt>
                <c:pt idx="1">
                  <c:v>4.2397690664207577</c:v>
                </c:pt>
                <c:pt idx="2">
                  <c:v>2.4268725064224799</c:v>
                </c:pt>
                <c:pt idx="3">
                  <c:v>6.0813331708891418</c:v>
                </c:pt>
                <c:pt idx="4">
                  <c:v>1.1933287562376913</c:v>
                </c:pt>
                <c:pt idx="5">
                  <c:v>5.7000743655677866</c:v>
                </c:pt>
                <c:pt idx="6">
                  <c:v>5.0547872389770401</c:v>
                </c:pt>
                <c:pt idx="7">
                  <c:v>5.5892222881982878</c:v>
                </c:pt>
                <c:pt idx="8">
                  <c:v>7.2253292354286875</c:v>
                </c:pt>
                <c:pt idx="9">
                  <c:v>10.576443377180968</c:v>
                </c:pt>
                <c:pt idx="10">
                  <c:v>7.6942579697232771</c:v>
                </c:pt>
                <c:pt idx="11">
                  <c:v>7.7601033465858222</c:v>
                </c:pt>
                <c:pt idx="12">
                  <c:v>7.3969947796912559</c:v>
                </c:pt>
                <c:pt idx="13">
                  <c:v>1.6164370689136873</c:v>
                </c:pt>
                <c:pt idx="14">
                  <c:v>0.87295789995931428</c:v>
                </c:pt>
                <c:pt idx="15">
                  <c:v>2.3239623091052759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'Growth Rates Annualised'!$M$2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Annualised'!$M$3:$M$18</c:f>
              <c:numCache>
                <c:formatCode>0.00</c:formatCode>
                <c:ptCount val="16"/>
                <c:pt idx="0">
                  <c:v>2.5993756666897951</c:v>
                </c:pt>
                <c:pt idx="1">
                  <c:v>-0.10203571415376578</c:v>
                </c:pt>
                <c:pt idx="2">
                  <c:v>6.2204660235137315</c:v>
                </c:pt>
                <c:pt idx="3">
                  <c:v>3.6957968062409501</c:v>
                </c:pt>
                <c:pt idx="4">
                  <c:v>4.7073160157575709</c:v>
                </c:pt>
                <c:pt idx="5">
                  <c:v>2.3313694955157054</c:v>
                </c:pt>
                <c:pt idx="6">
                  <c:v>2.411459265991736</c:v>
                </c:pt>
                <c:pt idx="7">
                  <c:v>5.5714173598928376</c:v>
                </c:pt>
                <c:pt idx="8">
                  <c:v>1.7682853612014979</c:v>
                </c:pt>
                <c:pt idx="9">
                  <c:v>3.3779430972473352</c:v>
                </c:pt>
                <c:pt idx="10">
                  <c:v>5.3045956951620603</c:v>
                </c:pt>
                <c:pt idx="11">
                  <c:v>5.5076826940719625</c:v>
                </c:pt>
                <c:pt idx="12">
                  <c:v>3.7697570928601003</c:v>
                </c:pt>
                <c:pt idx="13">
                  <c:v>-2.2682734021946482E-2</c:v>
                </c:pt>
                <c:pt idx="14">
                  <c:v>-0.32370266096694855</c:v>
                </c:pt>
                <c:pt idx="15">
                  <c:v>2.2207329639512463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'Growth Rates Annualised'!$N$2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'Growth Rates Annualised'!$N$3:$N$18</c:f>
              <c:numCache>
                <c:formatCode>0.00</c:formatCode>
                <c:ptCount val="16"/>
                <c:pt idx="0">
                  <c:v>3.784687181258374</c:v>
                </c:pt>
                <c:pt idx="1">
                  <c:v>-2.419891015264688</c:v>
                </c:pt>
                <c:pt idx="2">
                  <c:v>1.9185776304905107</c:v>
                </c:pt>
                <c:pt idx="3">
                  <c:v>-3.4818138516285417</c:v>
                </c:pt>
                <c:pt idx="4">
                  <c:v>-0.29083884431686502</c:v>
                </c:pt>
                <c:pt idx="5">
                  <c:v>0.93167194546765941</c:v>
                </c:pt>
                <c:pt idx="6">
                  <c:v>0.41607279782576079</c:v>
                </c:pt>
                <c:pt idx="7">
                  <c:v>2.1974951064812722</c:v>
                </c:pt>
                <c:pt idx="8">
                  <c:v>1.3494582078885304</c:v>
                </c:pt>
                <c:pt idx="9">
                  <c:v>4.5038842802488963</c:v>
                </c:pt>
                <c:pt idx="10">
                  <c:v>2.9800977844017367</c:v>
                </c:pt>
                <c:pt idx="11">
                  <c:v>4.0691697388377337</c:v>
                </c:pt>
                <c:pt idx="12">
                  <c:v>4.8600452011115625</c:v>
                </c:pt>
                <c:pt idx="13">
                  <c:v>4.2322032223475086</c:v>
                </c:pt>
                <c:pt idx="14">
                  <c:v>3.1457467458334629</c:v>
                </c:pt>
                <c:pt idx="15">
                  <c:v>4.3084022457749418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90880"/>
        <c:axId val="140892416"/>
      </c:lineChart>
      <c:catAx>
        <c:axId val="1408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9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9241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9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922204213938432"/>
          <c:y val="1.6340023970992063E-2"/>
          <c:w val="0.52998379254457273"/>
          <c:h val="0.2222229302262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305358171693353E-2"/>
          <c:y val="2.5555555555555581E-2"/>
          <c:w val="0.91219657043408664"/>
          <c:h val="0.870002832040477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Annualised'!$A$19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Annualised'!$C$19</c:f>
              <c:numCache>
                <c:formatCode>0.00</c:formatCode>
                <c:ptCount val="1"/>
                <c:pt idx="0">
                  <c:v>2.6380029748689786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Annualised'!$D$19</c:f>
              <c:numCache>
                <c:formatCode>0.00</c:formatCode>
                <c:ptCount val="1"/>
                <c:pt idx="0">
                  <c:v>-0.37605765544652836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94560"/>
        <c:axId val="140616832"/>
        <c:axId val="0"/>
      </c:bar3DChart>
      <c:catAx>
        <c:axId val="1405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61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168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94560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1538629786661325E-2"/>
          <c:y val="1.6666823832649665E-2"/>
          <c:w val="0.66218604885927823"/>
          <c:h val="0.10000031433196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140046518575421E-2"/>
          <c:y val="2.5555555555555581E-2"/>
          <c:w val="0.90731851390770057"/>
          <c:h val="0.870002832040477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Annualised'!$A$19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Annualised'!$F$19</c:f>
              <c:numCache>
                <c:formatCode>0.00</c:formatCode>
                <c:ptCount val="1"/>
                <c:pt idx="0">
                  <c:v>2.6678500679951194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Annualised'!$G$19</c:f>
              <c:numCache>
                <c:formatCode>0.00</c:formatCode>
                <c:ptCount val="1"/>
                <c:pt idx="0">
                  <c:v>1.6387785522755669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Annualised'!$H$19</c:f>
              <c:numCache>
                <c:formatCode>0.00</c:formatCode>
                <c:ptCount val="1"/>
                <c:pt idx="0">
                  <c:v>4.6425246488169751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712576"/>
        <c:axId val="140718464"/>
        <c:axId val="0"/>
      </c:bar3DChart>
      <c:catAx>
        <c:axId val="1407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7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184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712576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055482765785134E-2"/>
          <c:y val="1.2601626016260213E-2"/>
          <c:w val="0.65000072083073734"/>
          <c:h val="0.10000032008194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628455533967339E-2"/>
          <c:y val="2.5470653377630131E-2"/>
          <c:w val="0.91883189715647895"/>
          <c:h val="0.870433305701863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Annualised'!$A$19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Annualised'!$J$19</c:f>
              <c:numCache>
                <c:formatCode>0.00</c:formatCode>
                <c:ptCount val="1"/>
                <c:pt idx="0">
                  <c:v>4.1121186590306236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Annualised'!$K$19</c:f>
              <c:numCache>
                <c:formatCode>0.00</c:formatCode>
                <c:ptCount val="1"/>
                <c:pt idx="0">
                  <c:v>5.0342492847913523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rgbClr val="04AC3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Annualised'!$L$19</c:f>
              <c:numCache>
                <c:formatCode>0.00</c:formatCode>
                <c:ptCount val="1"/>
                <c:pt idx="0">
                  <c:v>5.1623321979652435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 Annualised'!$M$2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Annualised'!$M$19</c:f>
              <c:numCache>
                <c:formatCode>0.00</c:formatCode>
                <c:ptCount val="1"/>
                <c:pt idx="0">
                  <c:v>3.0648610268096164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 Annualised'!$N$2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Annualised'!$N$19</c:f>
              <c:numCache>
                <c:formatCode>0.00</c:formatCode>
                <c:ptCount val="1"/>
                <c:pt idx="0">
                  <c:v>2.0315605235473662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750208"/>
        <c:axId val="140760192"/>
        <c:axId val="0"/>
      </c:bar3DChart>
      <c:catAx>
        <c:axId val="1407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7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6019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750208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0974060060674264"/>
          <c:y val="1.6611290640693041E-2"/>
          <c:w val="0.46266267852882009"/>
          <c:h val="0.23920319208653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92824791849423E-2"/>
          <c:y val="3.054382908018851E-2"/>
          <c:w val="0.91739244419935451"/>
          <c:h val="0.94582324268290063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SeaAdj'!$B$2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SeaAdj'!$B$3:$B$66</c:f>
              <c:numCache>
                <c:formatCode>0.00</c:formatCode>
                <c:ptCount val="20"/>
                <c:pt idx="0">
                  <c:v>3.0797302997136063E-2</c:v>
                </c:pt>
                <c:pt idx="1">
                  <c:v>3.1592153469856235</c:v>
                </c:pt>
                <c:pt idx="2">
                  <c:v>4.8861049029267445</c:v>
                </c:pt>
                <c:pt idx="3">
                  <c:v>6.7008979954369501</c:v>
                </c:pt>
                <c:pt idx="4">
                  <c:v>5.6531357658099051</c:v>
                </c:pt>
                <c:pt idx="5">
                  <c:v>7.7064105373087193</c:v>
                </c:pt>
                <c:pt idx="6">
                  <c:v>11.562995256957553</c:v>
                </c:pt>
                <c:pt idx="7">
                  <c:v>11.314149111157871</c:v>
                </c:pt>
                <c:pt idx="8">
                  <c:v>6.5184311321963122</c:v>
                </c:pt>
                <c:pt idx="9">
                  <c:v>-0.48493625883943092</c:v>
                </c:pt>
                <c:pt idx="10">
                  <c:v>-7.4054609331817343</c:v>
                </c:pt>
                <c:pt idx="11">
                  <c:v>-10.462928961422993</c:v>
                </c:pt>
                <c:pt idx="12">
                  <c:v>-4.4520284550747631</c:v>
                </c:pt>
                <c:pt idx="13">
                  <c:v>2.9340373122456714E-2</c:v>
                </c:pt>
                <c:pt idx="14">
                  <c:v>7.4201208862415253</c:v>
                </c:pt>
                <c:pt idx="15">
                  <c:v>11.890075755674209</c:v>
                </c:pt>
                <c:pt idx="16">
                  <c:v>8.6412414047504278</c:v>
                </c:pt>
                <c:pt idx="17">
                  <c:v>5.5828998385581299</c:v>
                </c:pt>
                <c:pt idx="18">
                  <c:v>-1.2369767488214776</c:v>
                </c:pt>
                <c:pt idx="19">
                  <c:v>-4.5866274157995957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SeaAdj'!$E$2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SeaAdj'!$E$3:$E$66</c:f>
              <c:numCache>
                <c:formatCode>0.00</c:formatCode>
                <c:ptCount val="20"/>
                <c:pt idx="0">
                  <c:v>7.5450524330164557</c:v>
                </c:pt>
                <c:pt idx="1">
                  <c:v>6.3916044190753727</c:v>
                </c:pt>
                <c:pt idx="2">
                  <c:v>4.699448128512052</c:v>
                </c:pt>
                <c:pt idx="3">
                  <c:v>5.1825481235733291</c:v>
                </c:pt>
                <c:pt idx="4">
                  <c:v>2.6921898808672098</c:v>
                </c:pt>
                <c:pt idx="5">
                  <c:v>5.4513380093794392</c:v>
                </c:pt>
                <c:pt idx="6">
                  <c:v>4.2341254359663631</c:v>
                </c:pt>
                <c:pt idx="7">
                  <c:v>-2.294046722839358</c:v>
                </c:pt>
                <c:pt idx="8">
                  <c:v>-6.7152074019111785</c:v>
                </c:pt>
                <c:pt idx="9">
                  <c:v>-11.582627674569077</c:v>
                </c:pt>
                <c:pt idx="10">
                  <c:v>-8.9562653821795095</c:v>
                </c:pt>
                <c:pt idx="11">
                  <c:v>-2.8818915641540035</c:v>
                </c:pt>
                <c:pt idx="12">
                  <c:v>4.3068901202454901</c:v>
                </c:pt>
                <c:pt idx="13">
                  <c:v>7.9129032040551373</c:v>
                </c:pt>
                <c:pt idx="14">
                  <c:v>4.8103391452986353</c:v>
                </c:pt>
                <c:pt idx="15">
                  <c:v>3.687984356929138</c:v>
                </c:pt>
                <c:pt idx="16">
                  <c:v>4.8871254320859441</c:v>
                </c:pt>
                <c:pt idx="17">
                  <c:v>1.5206861417632267</c:v>
                </c:pt>
                <c:pt idx="18">
                  <c:v>2.289001807740437</c:v>
                </c:pt>
                <c:pt idx="19">
                  <c:v>2.0045633300228358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SeaAdj'!$I$2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SeaAdj'!$I$3:$I$66</c:f>
              <c:numCache>
                <c:formatCode>0.00</c:formatCode>
                <c:ptCount val="20"/>
                <c:pt idx="0">
                  <c:v>6.2593517119837543</c:v>
                </c:pt>
                <c:pt idx="1">
                  <c:v>5.9428454919123226</c:v>
                </c:pt>
                <c:pt idx="2">
                  <c:v>6.1982710708446032</c:v>
                </c:pt>
                <c:pt idx="3">
                  <c:v>6.5207042145708245</c:v>
                </c:pt>
                <c:pt idx="4">
                  <c:v>6.1337838810485446</c:v>
                </c:pt>
                <c:pt idx="5">
                  <c:v>5.0765021861439799</c:v>
                </c:pt>
                <c:pt idx="6">
                  <c:v>4.1350539507825124</c:v>
                </c:pt>
                <c:pt idx="7">
                  <c:v>3.3067446906924878</c:v>
                </c:pt>
                <c:pt idx="8">
                  <c:v>1.5992636428747413</c:v>
                </c:pt>
                <c:pt idx="9">
                  <c:v>1.702441891562501</c:v>
                </c:pt>
                <c:pt idx="10">
                  <c:v>1.1354687737287916</c:v>
                </c:pt>
                <c:pt idx="11">
                  <c:v>0.81533743227741751</c:v>
                </c:pt>
                <c:pt idx="12">
                  <c:v>1.4565057371214007</c:v>
                </c:pt>
                <c:pt idx="13">
                  <c:v>2.1321089836559484</c:v>
                </c:pt>
                <c:pt idx="14">
                  <c:v>2.5765686538701735</c:v>
                </c:pt>
                <c:pt idx="15">
                  <c:v>3.0133195945208318</c:v>
                </c:pt>
                <c:pt idx="16">
                  <c:v>3.310706060578783</c:v>
                </c:pt>
                <c:pt idx="17">
                  <c:v>3.2924778731180484</c:v>
                </c:pt>
                <c:pt idx="18">
                  <c:v>3.6766578264388095</c:v>
                </c:pt>
                <c:pt idx="19">
                  <c:v>3.7369184944979357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35840"/>
        <c:axId val="138810112"/>
      </c:lineChart>
      <c:catAx>
        <c:axId val="1408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10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81011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5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34713772144705"/>
          <c:y val="4.6600994024683103E-2"/>
          <c:w val="0.25043600893171925"/>
          <c:h val="0.14437169821857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00083784315235E-2"/>
          <c:y val="2.2612285823822652E-2"/>
          <c:w val="0.91368078175895207"/>
          <c:h val="0.86622073578595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SeaAdj'!$B$2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SeaAdj'!$A$67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SeaAdj'!$B$67</c:f>
              <c:numCache>
                <c:formatCode>0.00</c:formatCode>
                <c:ptCount val="1"/>
                <c:pt idx="0">
                  <c:v>1.8183593004811704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SeaAdj'!$E$67</c:f>
              <c:numCache>
                <c:formatCode>0.00</c:formatCode>
                <c:ptCount val="1"/>
                <c:pt idx="0">
                  <c:v>2.7245200378924186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SeaAdj'!$I$2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SeaAdj'!$I$67</c:f>
              <c:numCache>
                <c:formatCode>0.00</c:formatCode>
                <c:ptCount val="1"/>
                <c:pt idx="0">
                  <c:v>3.9731338692214395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873088"/>
        <c:axId val="138874880"/>
        <c:axId val="0"/>
      </c:bar3DChart>
      <c:catAx>
        <c:axId val="1388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7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87488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73088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1400969738595791E-2"/>
          <c:y val="1.6722434008645391E-2"/>
          <c:w val="0.83876223415998263"/>
          <c:h val="0.1003343820923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08519811312512E-2"/>
          <c:y val="2.9351670407715105E-2"/>
          <c:w val="0.92259148018868775"/>
          <c:h val="0.93573425493759366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SeaAdj'!$C$2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SeaAdj'!$C$3:$C$66</c:f>
              <c:numCache>
                <c:formatCode>0.00</c:formatCode>
                <c:ptCount val="20"/>
                <c:pt idx="0">
                  <c:v>-2.4591740707386958</c:v>
                </c:pt>
                <c:pt idx="1">
                  <c:v>3.193634807348785</c:v>
                </c:pt>
                <c:pt idx="2">
                  <c:v>6.1419147007586048</c:v>
                </c:pt>
                <c:pt idx="3">
                  <c:v>9.8262409098508421</c:v>
                </c:pt>
                <c:pt idx="4">
                  <c:v>11.114167319612566</c:v>
                </c:pt>
                <c:pt idx="5">
                  <c:v>11.998906374197823</c:v>
                </c:pt>
                <c:pt idx="6">
                  <c:v>17.91412379197963</c:v>
                </c:pt>
                <c:pt idx="7">
                  <c:v>16.842935534050802</c:v>
                </c:pt>
                <c:pt idx="8">
                  <c:v>10.486688851913481</c:v>
                </c:pt>
                <c:pt idx="9">
                  <c:v>1.4959494373526383</c:v>
                </c:pt>
                <c:pt idx="10">
                  <c:v>-7.7829428794282061</c:v>
                </c:pt>
                <c:pt idx="11">
                  <c:v>-12.017785980752878</c:v>
                </c:pt>
                <c:pt idx="12">
                  <c:v>-8.1500171760263331</c:v>
                </c:pt>
                <c:pt idx="13">
                  <c:v>-0.48296471889463499</c:v>
                </c:pt>
                <c:pt idx="14">
                  <c:v>6.4701515882673686</c:v>
                </c:pt>
                <c:pt idx="15">
                  <c:v>11.508790898301232</c:v>
                </c:pt>
                <c:pt idx="16">
                  <c:v>9.0775590129503954</c:v>
                </c:pt>
                <c:pt idx="17">
                  <c:v>3.700886382136928</c:v>
                </c:pt>
                <c:pt idx="18">
                  <c:v>-1.5050056707256294</c:v>
                </c:pt>
                <c:pt idx="19">
                  <c:v>-4.8811252350444656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SeaAdj'!$D$2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SeaAdj'!$D$3:$D$66</c:f>
              <c:numCache>
                <c:formatCode>0.00</c:formatCode>
                <c:ptCount val="20"/>
                <c:pt idx="0">
                  <c:v>7.5059660966698081</c:v>
                </c:pt>
                <c:pt idx="1">
                  <c:v>3.0609427657366926</c:v>
                </c:pt>
                <c:pt idx="2">
                  <c:v>1.4134810665454367</c:v>
                </c:pt>
                <c:pt idx="3">
                  <c:v>-1.7790672469975317</c:v>
                </c:pt>
                <c:pt idx="4">
                  <c:v>-9.2218033834336772</c:v>
                </c:pt>
                <c:pt idx="5">
                  <c:v>-4.5650707105924404</c:v>
                </c:pt>
                <c:pt idx="6">
                  <c:v>-6.8182954774132334</c:v>
                </c:pt>
                <c:pt idx="7">
                  <c:v>-5.4595278650784094</c:v>
                </c:pt>
                <c:pt idx="8">
                  <c:v>-6.7118254514341711</c:v>
                </c:pt>
                <c:pt idx="9">
                  <c:v>-7.1308231771064614</c:v>
                </c:pt>
                <c:pt idx="10">
                  <c:v>-6.0229885471017823</c:v>
                </c:pt>
                <c:pt idx="11">
                  <c:v>-4.6328610580786469</c:v>
                </c:pt>
                <c:pt idx="12">
                  <c:v>10.150139614870211</c:v>
                </c:pt>
                <c:pt idx="13">
                  <c:v>1.9077889834385426</c:v>
                </c:pt>
                <c:pt idx="14">
                  <c:v>10.834089137789036</c:v>
                </c:pt>
                <c:pt idx="15">
                  <c:v>13.209027312801686</c:v>
                </c:pt>
                <c:pt idx="16">
                  <c:v>7.2045995066904496</c:v>
                </c:pt>
                <c:pt idx="17">
                  <c:v>12.321713078056421</c:v>
                </c:pt>
                <c:pt idx="18">
                  <c:v>-0.31166924548122149</c:v>
                </c:pt>
                <c:pt idx="19">
                  <c:v>-3.5831920162367394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08032"/>
        <c:axId val="138909568"/>
      </c:lineChart>
      <c:catAx>
        <c:axId val="1389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95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890956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8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05241827589418"/>
          <c:y val="0.10113142509546805"/>
          <c:w val="0.3252025627380784"/>
          <c:h val="0.10666711725412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19461099472704E-2"/>
          <c:y val="2.6677411592207802E-2"/>
          <c:w val="0.92887500300994563"/>
          <c:h val="0.92349030997990533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SeaAdj'!$F$2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SeaAdj'!$F$3:$F$66</c:f>
              <c:numCache>
                <c:formatCode>0.00</c:formatCode>
                <c:ptCount val="20"/>
                <c:pt idx="0">
                  <c:v>7.4540429985067309</c:v>
                </c:pt>
                <c:pt idx="1">
                  <c:v>5.8881237244871016</c:v>
                </c:pt>
                <c:pt idx="2">
                  <c:v>3.8259894168614346</c:v>
                </c:pt>
                <c:pt idx="3">
                  <c:v>4.14494781308351</c:v>
                </c:pt>
                <c:pt idx="4">
                  <c:v>2.4572082872575609</c:v>
                </c:pt>
                <c:pt idx="5">
                  <c:v>6.1625789281853809</c:v>
                </c:pt>
                <c:pt idx="6">
                  <c:v>4.3923499646084743</c:v>
                </c:pt>
                <c:pt idx="7">
                  <c:v>-2.676492199590863</c:v>
                </c:pt>
                <c:pt idx="8">
                  <c:v>-9.0103576189125913</c:v>
                </c:pt>
                <c:pt idx="9">
                  <c:v>-14.739294313885642</c:v>
                </c:pt>
                <c:pt idx="10">
                  <c:v>-11.386985053780961</c:v>
                </c:pt>
                <c:pt idx="11">
                  <c:v>-4.4781094826057517</c:v>
                </c:pt>
                <c:pt idx="12">
                  <c:v>4.6778297688537842</c:v>
                </c:pt>
                <c:pt idx="13">
                  <c:v>9.3441712967067954</c:v>
                </c:pt>
                <c:pt idx="14">
                  <c:v>5.9295017932767875</c:v>
                </c:pt>
                <c:pt idx="15">
                  <c:v>4.4993281868063981</c:v>
                </c:pt>
                <c:pt idx="16">
                  <c:v>5.8694899130837062</c:v>
                </c:pt>
                <c:pt idx="17">
                  <c:v>1.5859872915647684</c:v>
                </c:pt>
                <c:pt idx="18">
                  <c:v>2.4540806921514497</c:v>
                </c:pt>
                <c:pt idx="19">
                  <c:v>2.1649382569749358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SeaAdj'!$G$2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SeaAdj'!$G$3:$G$66</c:f>
              <c:numCache>
                <c:formatCode>0.00</c:formatCode>
                <c:ptCount val="20"/>
                <c:pt idx="0">
                  <c:v>2.6131702416157054</c:v>
                </c:pt>
                <c:pt idx="1">
                  <c:v>3.2216626962013417</c:v>
                </c:pt>
                <c:pt idx="2">
                  <c:v>4.04104932903895</c:v>
                </c:pt>
                <c:pt idx="3">
                  <c:v>3.4532339712017004</c:v>
                </c:pt>
                <c:pt idx="4">
                  <c:v>-3.2482701034123678</c:v>
                </c:pt>
                <c:pt idx="5">
                  <c:v>-4.5422742706256596</c:v>
                </c:pt>
                <c:pt idx="6">
                  <c:v>-2.4003644759846452</c:v>
                </c:pt>
                <c:pt idx="7">
                  <c:v>-5.9204837095489546</c:v>
                </c:pt>
                <c:pt idx="8">
                  <c:v>-1.9463316600694707</c:v>
                </c:pt>
                <c:pt idx="9">
                  <c:v>-3.4747772867878073</c:v>
                </c:pt>
                <c:pt idx="10">
                  <c:v>-5.7067881555234532</c:v>
                </c:pt>
                <c:pt idx="11">
                  <c:v>-1.9602022494827298</c:v>
                </c:pt>
                <c:pt idx="12">
                  <c:v>-0.54242279090973511</c:v>
                </c:pt>
                <c:pt idx="13">
                  <c:v>1.0406765035658212</c:v>
                </c:pt>
                <c:pt idx="14">
                  <c:v>-0.36923082891669962</c:v>
                </c:pt>
                <c:pt idx="15">
                  <c:v>0.68562795687416067</c:v>
                </c:pt>
                <c:pt idx="16">
                  <c:v>0.2632841665352757</c:v>
                </c:pt>
                <c:pt idx="17">
                  <c:v>0.99128295483981443</c:v>
                </c:pt>
                <c:pt idx="18">
                  <c:v>0.86977386097944054</c:v>
                </c:pt>
                <c:pt idx="19">
                  <c:v>-0.19179759096286919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SeaAdj'!$H$2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SeaAdj'!$H$3:$H$66</c:f>
              <c:numCache>
                <c:formatCode>0.00</c:formatCode>
                <c:ptCount val="20"/>
                <c:pt idx="0">
                  <c:v>13.289021718124291</c:v>
                </c:pt>
                <c:pt idx="1">
                  <c:v>14.231231329817357</c:v>
                </c:pt>
                <c:pt idx="2">
                  <c:v>13.553004221468621</c:v>
                </c:pt>
                <c:pt idx="3">
                  <c:v>16.510695820577343</c:v>
                </c:pt>
                <c:pt idx="4">
                  <c:v>10.141881795454907</c:v>
                </c:pt>
                <c:pt idx="5">
                  <c:v>7.9005203677066067</c:v>
                </c:pt>
                <c:pt idx="6">
                  <c:v>8.5895959583866954</c:v>
                </c:pt>
                <c:pt idx="7">
                  <c:v>3.8886480523131497</c:v>
                </c:pt>
                <c:pt idx="8">
                  <c:v>8.9208097895339495</c:v>
                </c:pt>
                <c:pt idx="9">
                  <c:v>9.5085690298679744</c:v>
                </c:pt>
                <c:pt idx="10">
                  <c:v>8.6677110975718765</c:v>
                </c:pt>
                <c:pt idx="11">
                  <c:v>8.9660692722165773</c:v>
                </c:pt>
                <c:pt idx="12">
                  <c:v>5.1214646572550038</c:v>
                </c:pt>
                <c:pt idx="13">
                  <c:v>2.9313576538208279</c:v>
                </c:pt>
                <c:pt idx="14">
                  <c:v>0.73039450824336594</c:v>
                </c:pt>
                <c:pt idx="15">
                  <c:v>0.11178037925907275</c:v>
                </c:pt>
                <c:pt idx="16">
                  <c:v>1.0811195295340852</c:v>
                </c:pt>
                <c:pt idx="17">
                  <c:v>1.4060785159721021</c:v>
                </c:pt>
                <c:pt idx="18">
                  <c:v>2.059734424360276</c:v>
                </c:pt>
                <c:pt idx="19">
                  <c:v>2.3299168782326061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3120"/>
        <c:axId val="139019008"/>
      </c:lineChart>
      <c:catAx>
        <c:axId val="1390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1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0190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13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961713501408673E-2"/>
          <c:y val="5.6412426058683324E-2"/>
          <c:w val="0.26997254930289843"/>
          <c:h val="0.11768424469329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37877618239022E-2"/>
          <c:y val="2.3693067778292446E-2"/>
          <c:w val="0.92947921302224767"/>
          <c:h val="0.9379110699397869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SeaAdj'!$J$2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SeaAdj'!$J$3:$J$66</c:f>
              <c:numCache>
                <c:formatCode>0.00</c:formatCode>
                <c:ptCount val="20"/>
                <c:pt idx="0">
                  <c:v>6.0720644510912098</c:v>
                </c:pt>
                <c:pt idx="1">
                  <c:v>5.7986422399026472</c:v>
                </c:pt>
                <c:pt idx="2">
                  <c:v>5.4937447717753889</c:v>
                </c:pt>
                <c:pt idx="3">
                  <c:v>5.0287178741117753</c:v>
                </c:pt>
                <c:pt idx="4">
                  <c:v>4.4820957593327018</c:v>
                </c:pt>
                <c:pt idx="5">
                  <c:v>2.2892880684023531</c:v>
                </c:pt>
                <c:pt idx="6">
                  <c:v>-0.32650269478780647</c:v>
                </c:pt>
                <c:pt idx="7">
                  <c:v>-1.3804084414804356</c:v>
                </c:pt>
                <c:pt idx="8">
                  <c:v>-2.5830594089169217</c:v>
                </c:pt>
                <c:pt idx="9">
                  <c:v>-1.0867570507577085</c:v>
                </c:pt>
                <c:pt idx="10">
                  <c:v>0.80054391872009278</c:v>
                </c:pt>
                <c:pt idx="11">
                  <c:v>1.3774725378363588</c:v>
                </c:pt>
                <c:pt idx="12">
                  <c:v>2.5352253568427896</c:v>
                </c:pt>
                <c:pt idx="13">
                  <c:v>3.5466535922435773</c:v>
                </c:pt>
                <c:pt idx="14">
                  <c:v>4.2006428539293292</c:v>
                </c:pt>
                <c:pt idx="15">
                  <c:v>4.8708424351027073</c:v>
                </c:pt>
                <c:pt idx="16">
                  <c:v>4.4575597748859339</c:v>
                </c:pt>
                <c:pt idx="17">
                  <c:v>4.1096865145408774</c:v>
                </c:pt>
                <c:pt idx="18">
                  <c:v>4.5347471863723969</c:v>
                </c:pt>
                <c:pt idx="19">
                  <c:v>4.7130249767013428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SeaAdj'!$K$2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SeaAdj'!$K$3:$K$66</c:f>
              <c:numCache>
                <c:formatCode>0.00</c:formatCode>
                <c:ptCount val="20"/>
                <c:pt idx="0">
                  <c:v>5.8775767150058709</c:v>
                </c:pt>
                <c:pt idx="1">
                  <c:v>7.0495757390445721</c:v>
                </c:pt>
                <c:pt idx="2">
                  <c:v>7.5954061681155052</c:v>
                </c:pt>
                <c:pt idx="3">
                  <c:v>7.9719545505857763</c:v>
                </c:pt>
                <c:pt idx="4">
                  <c:v>6.5260384863777068</c:v>
                </c:pt>
                <c:pt idx="5">
                  <c:v>4.8620500365633275</c:v>
                </c:pt>
                <c:pt idx="6">
                  <c:v>4.1571879364231528</c:v>
                </c:pt>
                <c:pt idx="7">
                  <c:v>3.4839346692954458</c:v>
                </c:pt>
                <c:pt idx="8">
                  <c:v>1.6213186521503504</c:v>
                </c:pt>
                <c:pt idx="9">
                  <c:v>0.9012487329654848</c:v>
                </c:pt>
                <c:pt idx="10">
                  <c:v>0.65685793749493782</c:v>
                </c:pt>
                <c:pt idx="11">
                  <c:v>0.92190257640085116</c:v>
                </c:pt>
                <c:pt idx="12">
                  <c:v>2.3308909167360352</c:v>
                </c:pt>
                <c:pt idx="13">
                  <c:v>3.0142221861865224</c:v>
                </c:pt>
                <c:pt idx="14">
                  <c:v>2.9868427117054477</c:v>
                </c:pt>
                <c:pt idx="15">
                  <c:v>2.9365879812365492</c:v>
                </c:pt>
                <c:pt idx="16">
                  <c:v>3.741335758853924</c:v>
                </c:pt>
                <c:pt idx="17">
                  <c:v>4.0960592724758396</c:v>
                </c:pt>
                <c:pt idx="18">
                  <c:v>4.1226236613329705</c:v>
                </c:pt>
                <c:pt idx="19">
                  <c:v>4.1910405994446256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SeaAdj'!$L$2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rgbClr val="04AC3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SeaAdj'!$L$3:$L$66</c:f>
              <c:numCache>
                <c:formatCode>0.00</c:formatCode>
                <c:ptCount val="20"/>
                <c:pt idx="0">
                  <c:v>8.5822619237750608</c:v>
                </c:pt>
                <c:pt idx="1">
                  <c:v>7.1317588928664479</c:v>
                </c:pt>
                <c:pt idx="2">
                  <c:v>7.2938061219039074</c:v>
                </c:pt>
                <c:pt idx="3">
                  <c:v>8.0533194412420759</c:v>
                </c:pt>
                <c:pt idx="4">
                  <c:v>8.6111381596640442</c:v>
                </c:pt>
                <c:pt idx="5">
                  <c:v>7.8688970677629904</c:v>
                </c:pt>
                <c:pt idx="6">
                  <c:v>7.0747143190349142</c:v>
                </c:pt>
                <c:pt idx="7">
                  <c:v>6.3260038517126791</c:v>
                </c:pt>
                <c:pt idx="8">
                  <c:v>3.3998633746864715</c:v>
                </c:pt>
                <c:pt idx="9">
                  <c:v>2.2881382818398013</c:v>
                </c:pt>
                <c:pt idx="10">
                  <c:v>0.52565668697580437</c:v>
                </c:pt>
                <c:pt idx="11">
                  <c:v>-0.43725505405797471</c:v>
                </c:pt>
                <c:pt idx="12">
                  <c:v>-0.28492486731692529</c:v>
                </c:pt>
                <c:pt idx="13">
                  <c:v>1.1886263766509837</c:v>
                </c:pt>
                <c:pt idx="14">
                  <c:v>1.4783432759651438</c:v>
                </c:pt>
                <c:pt idx="15">
                  <c:v>1.68725261803893</c:v>
                </c:pt>
                <c:pt idx="16">
                  <c:v>2.202000772739245</c:v>
                </c:pt>
                <c:pt idx="17">
                  <c:v>1.9596358713012636</c:v>
                </c:pt>
                <c:pt idx="18">
                  <c:v>2.6322680971006052</c:v>
                </c:pt>
                <c:pt idx="19">
                  <c:v>2.4972580958162482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'Growth Rates SeaAdj'!$M$2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SeaAdj'!$M$3:$M$66</c:f>
              <c:numCache>
                <c:formatCode>0.00</c:formatCode>
                <c:ptCount val="20"/>
                <c:pt idx="0">
                  <c:v>4.5853439199501151</c:v>
                </c:pt>
                <c:pt idx="1">
                  <c:v>4.9789214562629791</c:v>
                </c:pt>
                <c:pt idx="2">
                  <c:v>5.643695486588471</c:v>
                </c:pt>
                <c:pt idx="3">
                  <c:v>6.7880482954297907</c:v>
                </c:pt>
                <c:pt idx="4">
                  <c:v>5.4903583418819988</c:v>
                </c:pt>
                <c:pt idx="5">
                  <c:v>4.2887495280652654</c:v>
                </c:pt>
                <c:pt idx="6">
                  <c:v>3.3739222483086353</c:v>
                </c:pt>
                <c:pt idx="7">
                  <c:v>2.0159207170708302</c:v>
                </c:pt>
                <c:pt idx="8">
                  <c:v>0.99121902375324933</c:v>
                </c:pt>
                <c:pt idx="9">
                  <c:v>1.099347762221432</c:v>
                </c:pt>
                <c:pt idx="10">
                  <c:v>-0.72187842004035752</c:v>
                </c:pt>
                <c:pt idx="11">
                  <c:v>-2.2624537463454688</c:v>
                </c:pt>
                <c:pt idx="12">
                  <c:v>-1.2960889449355233</c:v>
                </c:pt>
                <c:pt idx="13">
                  <c:v>-1.2306456243144677</c:v>
                </c:pt>
                <c:pt idx="14">
                  <c:v>0.23567263870626023</c:v>
                </c:pt>
                <c:pt idx="15">
                  <c:v>1.8769167739661741</c:v>
                </c:pt>
                <c:pt idx="16">
                  <c:v>1.9809564628814051</c:v>
                </c:pt>
                <c:pt idx="17">
                  <c:v>2.1157456228975322</c:v>
                </c:pt>
                <c:pt idx="18">
                  <c:v>2.2871498337917626</c:v>
                </c:pt>
                <c:pt idx="19">
                  <c:v>2.4947313352548162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'Growth Rates SeaAdj'!$N$2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SeaAdj'!$A$3:$A$66</c:f>
              <c:strCache>
                <c:ptCount val="2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</c:strCache>
            </c:strRef>
          </c:cat>
          <c:val>
            <c:numRef>
              <c:f>'Growth Rates SeaAdj'!$N$3:$N$66</c:f>
              <c:numCache>
                <c:formatCode>0.00</c:formatCode>
                <c:ptCount val="20"/>
                <c:pt idx="0">
                  <c:v>4.2910163351230279</c:v>
                </c:pt>
                <c:pt idx="1">
                  <c:v>3.6157706497397504</c:v>
                </c:pt>
                <c:pt idx="2">
                  <c:v>4.1261670219489801</c:v>
                </c:pt>
                <c:pt idx="3">
                  <c:v>4.2417613157980565</c:v>
                </c:pt>
                <c:pt idx="4">
                  <c:v>4.1860585306525966</c:v>
                </c:pt>
                <c:pt idx="5">
                  <c:v>4.7418893665671638</c:v>
                </c:pt>
                <c:pt idx="6">
                  <c:v>5.2678264613466821</c:v>
                </c:pt>
                <c:pt idx="7">
                  <c:v>4.6356514925942012</c:v>
                </c:pt>
                <c:pt idx="8">
                  <c:v>4.0336769669877199</c:v>
                </c:pt>
                <c:pt idx="9">
                  <c:v>5.2845513067350733</c:v>
                </c:pt>
                <c:pt idx="10">
                  <c:v>4.0059304630815866</c:v>
                </c:pt>
                <c:pt idx="11">
                  <c:v>3.6920773927317398</c:v>
                </c:pt>
                <c:pt idx="12">
                  <c:v>3.4833651156551459</c:v>
                </c:pt>
                <c:pt idx="13">
                  <c:v>2.7762427151443538</c:v>
                </c:pt>
                <c:pt idx="14">
                  <c:v>3.1993301313533022</c:v>
                </c:pt>
                <c:pt idx="15">
                  <c:v>3.6495448332511433</c:v>
                </c:pt>
                <c:pt idx="16">
                  <c:v>3.9239173433071941</c:v>
                </c:pt>
                <c:pt idx="17">
                  <c:v>4.1400929848671701</c:v>
                </c:pt>
                <c:pt idx="18">
                  <c:v>4.5087484877592185</c:v>
                </c:pt>
                <c:pt idx="19">
                  <c:v>4.649953472650747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42176"/>
        <c:axId val="141165696"/>
      </c:lineChart>
      <c:catAx>
        <c:axId val="1390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165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116569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4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29656976268956"/>
          <c:y val="2.1241894395553552E-2"/>
          <c:w val="0.34236365782996991"/>
          <c:h val="0.2222228655241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804003158141865E-2"/>
          <c:y val="2.5555555555555581E-2"/>
          <c:w val="0.91219657043408664"/>
          <c:h val="0.87000283204047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SeaAdj'!$C$2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SeaAdj'!$A$67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SeaAdj'!$C$67</c:f>
              <c:numCache>
                <c:formatCode>0.00</c:formatCode>
                <c:ptCount val="1"/>
                <c:pt idx="0">
                  <c:v>2.913071133059483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SeaAdj'!$D$67</c:f>
              <c:numCache>
                <c:formatCode>0.00</c:formatCode>
                <c:ptCount val="1"/>
                <c:pt idx="0">
                  <c:v>-0.35386514503208766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187328"/>
        <c:axId val="141189120"/>
        <c:axId val="0"/>
      </c:bar3DChart>
      <c:catAx>
        <c:axId val="1411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1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1891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187328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137540155847548E-2"/>
          <c:y val="1.6666723111224E-2"/>
          <c:w val="0.83739965630268576"/>
          <c:h val="0.10000033866734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842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Seasonal!$C$65:$BQ$65</c:f>
              <c:strCache>
                <c:ptCount val="67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</c:strCache>
            </c:strRef>
          </c:cat>
          <c:val>
            <c:numRef>
              <c:f>Seasonal!$C$61:$BQ$61</c:f>
              <c:numCache>
                <c:formatCode>#,##0.00</c:formatCode>
                <c:ptCount val="67"/>
                <c:pt idx="0">
                  <c:v>0.26681393746179505</c:v>
                </c:pt>
                <c:pt idx="1">
                  <c:v>0.59101498678808317</c:v>
                </c:pt>
                <c:pt idx="2">
                  <c:v>0.28887815842270781</c:v>
                </c:pt>
                <c:pt idx="3">
                  <c:v>1.4518550814069835</c:v>
                </c:pt>
                <c:pt idx="4">
                  <c:v>1.2664801279486917</c:v>
                </c:pt>
                <c:pt idx="5">
                  <c:v>1.2070738917556036</c:v>
                </c:pt>
                <c:pt idx="6">
                  <c:v>1.0750389973809045</c:v>
                </c:pt>
                <c:pt idx="7">
                  <c:v>0.27707894018267853</c:v>
                </c:pt>
                <c:pt idx="8">
                  <c:v>0.63980757974648528</c:v>
                </c:pt>
                <c:pt idx="9">
                  <c:v>0.15216406423912984</c:v>
                </c:pt>
                <c:pt idx="10">
                  <c:v>-7.4540111432992648E-2</c:v>
                </c:pt>
                <c:pt idx="11">
                  <c:v>0.33132966435387728</c:v>
                </c:pt>
                <c:pt idx="12">
                  <c:v>0.11864971723709369</c:v>
                </c:pt>
                <c:pt idx="13">
                  <c:v>-0.22226978067033465</c:v>
                </c:pt>
                <c:pt idx="14">
                  <c:v>8.1778080303601744E-2</c:v>
                </c:pt>
                <c:pt idx="15">
                  <c:v>0.85474596562020588</c:v>
                </c:pt>
                <c:pt idx="16">
                  <c:v>0.73767768321495231</c:v>
                </c:pt>
                <c:pt idx="17">
                  <c:v>1.053310613824193</c:v>
                </c:pt>
                <c:pt idx="18">
                  <c:v>1.0611866157973291</c:v>
                </c:pt>
                <c:pt idx="19">
                  <c:v>1.0757632202211558</c:v>
                </c:pt>
                <c:pt idx="20">
                  <c:v>0.87325903222287338</c:v>
                </c:pt>
                <c:pt idx="21">
                  <c:v>0.96296867569518296</c:v>
                </c:pt>
                <c:pt idx="22">
                  <c:v>0.84838971065071445</c:v>
                </c:pt>
                <c:pt idx="23">
                  <c:v>0.64661060897428002</c:v>
                </c:pt>
                <c:pt idx="24">
                  <c:v>0.48646380291528774</c:v>
                </c:pt>
                <c:pt idx="25">
                  <c:v>0.24817142945355455</c:v>
                </c:pt>
                <c:pt idx="26">
                  <c:v>0.74716069090971904</c:v>
                </c:pt>
                <c:pt idx="27">
                  <c:v>1.2249634449172211</c:v>
                </c:pt>
                <c:pt idx="28">
                  <c:v>1.2109433108539298</c:v>
                </c:pt>
                <c:pt idx="29">
                  <c:v>0.82024598876727206</c:v>
                </c:pt>
                <c:pt idx="30">
                  <c:v>0.66792101946743487</c:v>
                </c:pt>
                <c:pt idx="31">
                  <c:v>0.92543907980240214</c:v>
                </c:pt>
                <c:pt idx="32">
                  <c:v>0.4883734104936685</c:v>
                </c:pt>
                <c:pt idx="33">
                  <c:v>0.54269272731033646</c:v>
                </c:pt>
                <c:pt idx="34">
                  <c:v>0.57693161408175597</c:v>
                </c:pt>
                <c:pt idx="35">
                  <c:v>1.5137801231013281</c:v>
                </c:pt>
                <c:pt idx="36">
                  <c:v>1.3974492309938524</c:v>
                </c:pt>
                <c:pt idx="37">
                  <c:v>1.6351180790347315</c:v>
                </c:pt>
                <c:pt idx="38">
                  <c:v>1.0679310494391605</c:v>
                </c:pt>
                <c:pt idx="39">
                  <c:v>1.0165680067929863</c:v>
                </c:pt>
                <c:pt idx="40">
                  <c:v>1.794564233589178</c:v>
                </c:pt>
                <c:pt idx="41">
                  <c:v>1.363638051490383</c:v>
                </c:pt>
                <c:pt idx="42">
                  <c:v>0.66943059127768834</c:v>
                </c:pt>
                <c:pt idx="43">
                  <c:v>1.5203084223032288</c:v>
                </c:pt>
                <c:pt idx="44">
                  <c:v>1.6452163650888176</c:v>
                </c:pt>
                <c:pt idx="45">
                  <c:v>1.425144562498956</c:v>
                </c:pt>
                <c:pt idx="46">
                  <c:v>1.5558764224621968</c:v>
                </c:pt>
                <c:pt idx="47">
                  <c:v>1.5871834245915137</c:v>
                </c:pt>
                <c:pt idx="48">
                  <c:v>0.77257066706472766</c:v>
                </c:pt>
                <c:pt idx="49">
                  <c:v>1.2495522365004155</c:v>
                </c:pt>
                <c:pt idx="50">
                  <c:v>1.5219553697991388</c:v>
                </c:pt>
                <c:pt idx="51">
                  <c:v>0.64894829219594441</c:v>
                </c:pt>
                <c:pt idx="52">
                  <c:v>1.1178575872018817</c:v>
                </c:pt>
                <c:pt idx="53">
                  <c:v>0.44717860835735102</c:v>
                </c:pt>
                <c:pt idx="54">
                  <c:v>-0.42722760942778054</c:v>
                </c:pt>
                <c:pt idx="55">
                  <c:v>-1.6151539429580384</c:v>
                </c:pt>
                <c:pt idx="56">
                  <c:v>-0.71161090838444674</c:v>
                </c:pt>
                <c:pt idx="57">
                  <c:v>0.44408596911464204</c:v>
                </c:pt>
                <c:pt idx="58">
                  <c:v>0.85884430011508273</c:v>
                </c:pt>
                <c:pt idx="59">
                  <c:v>0.98955185097520348</c:v>
                </c:pt>
                <c:pt idx="60">
                  <c:v>0.69686478430135046</c:v>
                </c:pt>
                <c:pt idx="61">
                  <c:v>0.76369356325808968</c:v>
                </c:pt>
                <c:pt idx="62">
                  <c:v>1.1059758847878773</c:v>
                </c:pt>
                <c:pt idx="63">
                  <c:v>1.122643360930643</c:v>
                </c:pt>
                <c:pt idx="64">
                  <c:v>0.23738009572047797</c:v>
                </c:pt>
                <c:pt idx="65">
                  <c:v>0.42099390133190334</c:v>
                </c:pt>
                <c:pt idx="66">
                  <c:v>0.78204046998444887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Seasonal!$C$65:$BQ$65</c:f>
              <c:strCache>
                <c:ptCount val="67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</c:strCache>
            </c:strRef>
          </c:cat>
          <c:val>
            <c:numRef>
              <c:f>Seasonal!$C$81:$BQ$81</c:f>
              <c:numCache>
                <c:formatCode>#,##0.00</c:formatCode>
                <c:ptCount val="67"/>
                <c:pt idx="0">
                  <c:v>8.5586134566683542E-2</c:v>
                </c:pt>
                <c:pt idx="1">
                  <c:v>0.49727492189653055</c:v>
                </c:pt>
                <c:pt idx="2">
                  <c:v>0.343725280199216</c:v>
                </c:pt>
                <c:pt idx="3">
                  <c:v>2.401405380299936</c:v>
                </c:pt>
                <c:pt idx="4">
                  <c:v>1.6116128445658437</c:v>
                </c:pt>
                <c:pt idx="5">
                  <c:v>1.343624067728252</c:v>
                </c:pt>
                <c:pt idx="6">
                  <c:v>1.0829528750688155</c:v>
                </c:pt>
                <c:pt idx="7">
                  <c:v>-0.54111269221823166</c:v>
                </c:pt>
                <c:pt idx="8">
                  <c:v>0.72654699991861893</c:v>
                </c:pt>
                <c:pt idx="9">
                  <c:v>0.15672183568722803</c:v>
                </c:pt>
                <c:pt idx="10">
                  <c:v>-5.3888751971941276E-2</c:v>
                </c:pt>
                <c:pt idx="11">
                  <c:v>0.67341816224111339</c:v>
                </c:pt>
                <c:pt idx="12">
                  <c:v>0.10285422434146869</c:v>
                </c:pt>
                <c:pt idx="13">
                  <c:v>-0.26945200879324177</c:v>
                </c:pt>
                <c:pt idx="14">
                  <c:v>0.14933504824353852</c:v>
                </c:pt>
                <c:pt idx="15">
                  <c:v>-0.82438945336368519</c:v>
                </c:pt>
                <c:pt idx="16">
                  <c:v>0.89155582583853188</c:v>
                </c:pt>
                <c:pt idx="17">
                  <c:v>1.2161752812986673</c:v>
                </c:pt>
                <c:pt idx="18">
                  <c:v>1.2565180142828605</c:v>
                </c:pt>
                <c:pt idx="19">
                  <c:v>1.1373369501056076</c:v>
                </c:pt>
                <c:pt idx="20">
                  <c:v>1.0491539212069276</c:v>
                </c:pt>
                <c:pt idx="21">
                  <c:v>1.1436304956264485</c:v>
                </c:pt>
                <c:pt idx="22">
                  <c:v>0.89308144948342083</c:v>
                </c:pt>
                <c:pt idx="23">
                  <c:v>2.1797671229169606</c:v>
                </c:pt>
                <c:pt idx="24">
                  <c:v>0.42619388846515965</c:v>
                </c:pt>
                <c:pt idx="25">
                  <c:v>0.23261443486567787</c:v>
                </c:pt>
                <c:pt idx="26">
                  <c:v>0.8427197247248106</c:v>
                </c:pt>
                <c:pt idx="27">
                  <c:v>-7.6768481268755503E-2</c:v>
                </c:pt>
                <c:pt idx="28">
                  <c:v>1.348232933500225</c:v>
                </c:pt>
                <c:pt idx="29">
                  <c:v>0.92590982725943705</c:v>
                </c:pt>
                <c:pt idx="30">
                  <c:v>0.69426327993758319</c:v>
                </c:pt>
                <c:pt idx="31">
                  <c:v>0.86403316598193913</c:v>
                </c:pt>
                <c:pt idx="32">
                  <c:v>0.32017858531215027</c:v>
                </c:pt>
                <c:pt idx="33">
                  <c:v>0.33378970901816074</c:v>
                </c:pt>
                <c:pt idx="34">
                  <c:v>0.52236867597268977</c:v>
                </c:pt>
                <c:pt idx="35">
                  <c:v>1.4487721836589338</c:v>
                </c:pt>
                <c:pt idx="36">
                  <c:v>1.571779925347714</c:v>
                </c:pt>
                <c:pt idx="37">
                  <c:v>1.6685879599328486</c:v>
                </c:pt>
                <c:pt idx="38">
                  <c:v>1.2581815824071558</c:v>
                </c:pt>
                <c:pt idx="39">
                  <c:v>1.0337637906792796</c:v>
                </c:pt>
                <c:pt idx="40">
                  <c:v>2.00522526203661</c:v>
                </c:pt>
                <c:pt idx="41">
                  <c:v>1.5060545572182999</c:v>
                </c:pt>
                <c:pt idx="42">
                  <c:v>0.72600431332088533</c:v>
                </c:pt>
                <c:pt idx="43">
                  <c:v>1.4007042087608461</c:v>
                </c:pt>
                <c:pt idx="44">
                  <c:v>1.5482953613739576</c:v>
                </c:pt>
                <c:pt idx="45">
                  <c:v>1.3684239522532342</c:v>
                </c:pt>
                <c:pt idx="46">
                  <c:v>1.5160866748150859</c:v>
                </c:pt>
                <c:pt idx="47">
                  <c:v>1.7765990925586954</c:v>
                </c:pt>
                <c:pt idx="48">
                  <c:v>0.98730073057630607</c:v>
                </c:pt>
                <c:pt idx="49">
                  <c:v>1.2161462168958006</c:v>
                </c:pt>
                <c:pt idx="50">
                  <c:v>1.6790702201325471</c:v>
                </c:pt>
                <c:pt idx="51">
                  <c:v>0.90229214798362312</c:v>
                </c:pt>
                <c:pt idx="52">
                  <c:v>1.2436745694070281</c:v>
                </c:pt>
                <c:pt idx="53">
                  <c:v>0.4984397358743492</c:v>
                </c:pt>
                <c:pt idx="54">
                  <c:v>-0.66721096404317815</c:v>
                </c:pt>
                <c:pt idx="55">
                  <c:v>-1.7085563938498625</c:v>
                </c:pt>
                <c:pt idx="56">
                  <c:v>-0.64673072897051576</c:v>
                </c:pt>
                <c:pt idx="57">
                  <c:v>0.54154525414839494</c:v>
                </c:pt>
                <c:pt idx="58">
                  <c:v>0.87420825221950405</c:v>
                </c:pt>
                <c:pt idx="59">
                  <c:v>1.059909230037251</c:v>
                </c:pt>
                <c:pt idx="60">
                  <c:v>1.0493872355985514</c:v>
                </c:pt>
                <c:pt idx="61">
                  <c:v>0.47606632183650638</c:v>
                </c:pt>
                <c:pt idx="62">
                  <c:v>1.0359685215923446</c:v>
                </c:pt>
                <c:pt idx="63">
                  <c:v>1.4450523512743987</c:v>
                </c:pt>
                <c:pt idx="64">
                  <c:v>0.1220222017270028</c:v>
                </c:pt>
                <c:pt idx="65">
                  <c:v>0.54545579814503142</c:v>
                </c:pt>
                <c:pt idx="66">
                  <c:v>0.78577295776354172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80000"/>
        <c:axId val="123289984"/>
      </c:lineChart>
      <c:catAx>
        <c:axId val="1232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89984"/>
        <c:crosses val="autoZero"/>
        <c:auto val="1"/>
        <c:lblAlgn val="ctr"/>
        <c:lblOffset val="100"/>
        <c:noMultiLvlLbl val="0"/>
      </c:catAx>
      <c:valAx>
        <c:axId val="1232899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328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3865304166"/>
          <c:y val="2.4074720785424965E-2"/>
          <c:w val="0.28231760808105388"/>
          <c:h val="0.1143851788400926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093976057870827E-2"/>
          <c:y val="2.5555555555555581E-2"/>
          <c:w val="0.90731851390770057"/>
          <c:h val="0.87000283204047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SeaAdj'!$F$2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SeaAdj'!$A$67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SeaAdj'!$F$67</c:f>
              <c:numCache>
                <c:formatCode>0.00</c:formatCode>
                <c:ptCount val="1"/>
                <c:pt idx="0">
                  <c:v>2.6894871272932557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SeaAdj'!$G$67</c:f>
              <c:numCache>
                <c:formatCode>0.00</c:formatCode>
                <c:ptCount val="1"/>
                <c:pt idx="0">
                  <c:v>1.677928475644207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SeaAdj'!$H$2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SeaAdj'!$H$67</c:f>
              <c:numCache>
                <c:formatCode>0.00</c:formatCode>
                <c:ptCount val="1"/>
                <c:pt idx="0">
                  <c:v>4.653750814355476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223424"/>
        <c:axId val="141224960"/>
        <c:axId val="0"/>
      </c:bar3DChart>
      <c:catAx>
        <c:axId val="1412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2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22496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223424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1009004139693192E-2"/>
          <c:y val="1.6666666666666701E-2"/>
          <c:w val="0.83739973220976338"/>
          <c:h val="0.10000022433093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121962027474834E-2"/>
          <c:y val="2.5470653377630131E-2"/>
          <c:w val="0.91883189715647928"/>
          <c:h val="0.87539915052518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SeaAdj'!$J$2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SeaAdj'!$A$67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SeaAdj'!$J$67</c:f>
              <c:numCache>
                <c:formatCode>0.00</c:formatCode>
                <c:ptCount val="1"/>
                <c:pt idx="0">
                  <c:v>4.1232777035136774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SeaAdj'!$K$67</c:f>
              <c:numCache>
                <c:formatCode>0.00</c:formatCode>
                <c:ptCount val="1"/>
                <c:pt idx="0">
                  <c:v>5.0426567969556189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SeaAdj'!$L$2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rgbClr val="04AC3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SeaAdj'!$L$67</c:f>
              <c:numCache>
                <c:formatCode>0.00</c:formatCode>
                <c:ptCount val="1"/>
                <c:pt idx="0">
                  <c:v>5.1686523451474145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 SeaAdj'!$M$2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SeaAdj'!$M$67</c:f>
              <c:numCache>
                <c:formatCode>0.00</c:formatCode>
                <c:ptCount val="1"/>
                <c:pt idx="0">
                  <c:v>3.0711479115015159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 SeaAdj'!$N$2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SeaAdj'!$N$67</c:f>
              <c:numCache>
                <c:formatCode>0.00</c:formatCode>
                <c:ptCount val="1"/>
                <c:pt idx="0">
                  <c:v>2.0319869439997404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383360"/>
        <c:axId val="142389248"/>
        <c:axId val="0"/>
      </c:bar3DChart>
      <c:catAx>
        <c:axId val="1423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38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8924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383360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007638364090002E-3"/>
          <c:y val="4.1967379775852045E-3"/>
          <c:w val="0.98897849069175969"/>
          <c:h val="0.1622322907960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4923264296413E-2"/>
          <c:y val="8.6666948785642045E-2"/>
          <c:w val="0.91382258927620996"/>
          <c:h val="0.79666925999108074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Contributions'!$B$3:$B$18</c:f>
              <c:numCache>
                <c:formatCode>0.00</c:formatCode>
                <c:ptCount val="16"/>
                <c:pt idx="0">
                  <c:v>8.7516453951302164</c:v>
                </c:pt>
                <c:pt idx="1">
                  <c:v>8.5730855493309299</c:v>
                </c:pt>
                <c:pt idx="2">
                  <c:v>8.4251949599582456</c:v>
                </c:pt>
                <c:pt idx="3">
                  <c:v>7.2733310217663032</c:v>
                </c:pt>
                <c:pt idx="4">
                  <c:v>6.7037237177011573</c:v>
                </c:pt>
                <c:pt idx="5">
                  <c:v>6.3013255990042598</c:v>
                </c:pt>
                <c:pt idx="6">
                  <c:v>6.154940347475506</c:v>
                </c:pt>
                <c:pt idx="7">
                  <c:v>6.3120703024991789</c:v>
                </c:pt>
                <c:pt idx="8">
                  <c:v>6.0860930464553027</c:v>
                </c:pt>
                <c:pt idx="9">
                  <c:v>5.4118357341588492</c:v>
                </c:pt>
                <c:pt idx="10">
                  <c:v>5.1021157790159704</c:v>
                </c:pt>
                <c:pt idx="11">
                  <c:v>4.9946671020977345</c:v>
                </c:pt>
                <c:pt idx="12">
                  <c:v>5.2426876136536782</c:v>
                </c:pt>
                <c:pt idx="13">
                  <c:v>5.2394316427415717</c:v>
                </c:pt>
                <c:pt idx="14">
                  <c:v>5.1734485414817444</c:v>
                </c:pt>
                <c:pt idx="15">
                  <c:v>5.1046310596274003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Contributions'!$E$3:$E$18</c:f>
              <c:numCache>
                <c:formatCode>0.00</c:formatCode>
                <c:ptCount val="16"/>
                <c:pt idx="0">
                  <c:v>28.629574463377743</c:v>
                </c:pt>
                <c:pt idx="1">
                  <c:v>28.82475969837774</c:v>
                </c:pt>
                <c:pt idx="2">
                  <c:v>27.762638283813672</c:v>
                </c:pt>
                <c:pt idx="3">
                  <c:v>27.564715191524215</c:v>
                </c:pt>
                <c:pt idx="4">
                  <c:v>26.969533369485603</c:v>
                </c:pt>
                <c:pt idx="5">
                  <c:v>27.105097756463572</c:v>
                </c:pt>
                <c:pt idx="6">
                  <c:v>26.718836509959544</c:v>
                </c:pt>
                <c:pt idx="7">
                  <c:v>25.616951350467509</c:v>
                </c:pt>
                <c:pt idx="8">
                  <c:v>25.810539195551506</c:v>
                </c:pt>
                <c:pt idx="9">
                  <c:v>26.063815584033556</c:v>
                </c:pt>
                <c:pt idx="10">
                  <c:v>26.16340895338552</c:v>
                </c:pt>
                <c:pt idx="11">
                  <c:v>26.173236465974576</c:v>
                </c:pt>
                <c:pt idx="12">
                  <c:v>25.849546774168097</c:v>
                </c:pt>
                <c:pt idx="13">
                  <c:v>24.110432710111006</c:v>
                </c:pt>
                <c:pt idx="14">
                  <c:v>24.694107564240657</c:v>
                </c:pt>
                <c:pt idx="15">
                  <c:v>24.539054511790319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Contributions'!$I$3:$I$18</c:f>
              <c:numCache>
                <c:formatCode>0.00</c:formatCode>
                <c:ptCount val="16"/>
                <c:pt idx="0">
                  <c:v>57.86263722689845</c:v>
                </c:pt>
                <c:pt idx="1">
                  <c:v>57.418367213663458</c:v>
                </c:pt>
                <c:pt idx="2">
                  <c:v>57.967473309154983</c:v>
                </c:pt>
                <c:pt idx="3">
                  <c:v>58.890610035112211</c:v>
                </c:pt>
                <c:pt idx="4">
                  <c:v>55.331034867186361</c:v>
                </c:pt>
                <c:pt idx="5">
                  <c:v>55.343987177873785</c:v>
                </c:pt>
                <c:pt idx="6">
                  <c:v>56.162972018194466</c:v>
                </c:pt>
                <c:pt idx="7">
                  <c:v>57.224448723054209</c:v>
                </c:pt>
                <c:pt idx="8">
                  <c:v>57.228100770694333</c:v>
                </c:pt>
                <c:pt idx="9">
                  <c:v>57.777196133591346</c:v>
                </c:pt>
                <c:pt idx="10">
                  <c:v>57.898118931121068</c:v>
                </c:pt>
                <c:pt idx="11">
                  <c:v>58.102266147192772</c:v>
                </c:pt>
                <c:pt idx="12">
                  <c:v>58.314119023088239</c:v>
                </c:pt>
                <c:pt idx="13">
                  <c:v>60.147063315067285</c:v>
                </c:pt>
                <c:pt idx="14">
                  <c:v>59.676810057200392</c:v>
                </c:pt>
                <c:pt idx="15">
                  <c:v>59.786157663834807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0320"/>
        <c:axId val="142441856"/>
      </c:lineChart>
      <c:catAx>
        <c:axId val="1424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4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4185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40320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94318855304377"/>
          <c:y val="1.6666583343748775E-2"/>
          <c:w val="0.75284666836000602"/>
          <c:h val="0.106666999958338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544829053653863E-2"/>
          <c:y val="1.3333376736252405E-2"/>
          <c:w val="0.90731851390770057"/>
          <c:h val="0.870002832040477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Contributions'!$B$19</c:f>
              <c:numCache>
                <c:formatCode>0.00</c:formatCode>
                <c:ptCount val="1"/>
                <c:pt idx="0">
                  <c:v>6.3031392132561272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Contributions'!$E$19</c:f>
              <c:numCache>
                <c:formatCode>0.00</c:formatCode>
                <c:ptCount val="1"/>
                <c:pt idx="0">
                  <c:v>26.412265523920304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Contributions'!$I$19</c:f>
              <c:numCache>
                <c:formatCode>0.00</c:formatCode>
                <c:ptCount val="1"/>
                <c:pt idx="0">
                  <c:v>57.820710163308007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754944"/>
        <c:axId val="142756480"/>
        <c:axId val="0"/>
      </c:bar3DChart>
      <c:catAx>
        <c:axId val="142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5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5648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5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3350349034573"/>
          <c:y val="1.6666583343748775E-2"/>
          <c:w val="0.83739966053676063"/>
          <c:h val="0.1000001666458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81872227158768E-2"/>
          <c:y val="8.6378877665070963E-2"/>
          <c:w val="0.92532540879715452"/>
          <c:h val="0.7973434861391166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Contributions'!$C$3:$C$18</c:f>
              <c:numCache>
                <c:formatCode>0.00</c:formatCode>
                <c:ptCount val="16"/>
                <c:pt idx="0">
                  <c:v>5.3375892791061661</c:v>
                </c:pt>
                <c:pt idx="1">
                  <c:v>5.1989194808004724</c:v>
                </c:pt>
                <c:pt idx="2">
                  <c:v>5.15463311860504</c:v>
                </c:pt>
                <c:pt idx="3">
                  <c:v>4.9406544263091687</c:v>
                </c:pt>
                <c:pt idx="4">
                  <c:v>4.6446680811608392</c:v>
                </c:pt>
                <c:pt idx="5">
                  <c:v>4.4308219156713502</c:v>
                </c:pt>
                <c:pt idx="6">
                  <c:v>4.5244690828634804</c:v>
                </c:pt>
                <c:pt idx="7">
                  <c:v>4.6319489403872707</c:v>
                </c:pt>
                <c:pt idx="8">
                  <c:v>4.4460672517129183</c:v>
                </c:pt>
                <c:pt idx="9">
                  <c:v>3.958156072509309</c:v>
                </c:pt>
                <c:pt idx="10">
                  <c:v>3.7706931378251181</c:v>
                </c:pt>
                <c:pt idx="11">
                  <c:v>3.7061489788878328</c:v>
                </c:pt>
                <c:pt idx="12">
                  <c:v>4.083171279364854</c:v>
                </c:pt>
                <c:pt idx="13">
                  <c:v>4.046258085356973</c:v>
                </c:pt>
                <c:pt idx="14">
                  <c:v>4.0058570751943785</c:v>
                </c:pt>
                <c:pt idx="15">
                  <c:v>3.9328651684352267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Contributions'!$D$3:$D$18</c:f>
              <c:numCache>
                <c:formatCode>0.00</c:formatCode>
                <c:ptCount val="16"/>
                <c:pt idx="0">
                  <c:v>3.4140561160240508</c:v>
                </c:pt>
                <c:pt idx="1">
                  <c:v>3.3741660685304575</c:v>
                </c:pt>
                <c:pt idx="2">
                  <c:v>3.270561841353206</c:v>
                </c:pt>
                <c:pt idx="3">
                  <c:v>2.3326765954571345</c:v>
                </c:pt>
                <c:pt idx="4">
                  <c:v>2.0590556365403168</c:v>
                </c:pt>
                <c:pt idx="5">
                  <c:v>1.8705036833329098</c:v>
                </c:pt>
                <c:pt idx="6">
                  <c:v>1.6304712646120256</c:v>
                </c:pt>
                <c:pt idx="7">
                  <c:v>1.6801213621119087</c:v>
                </c:pt>
                <c:pt idx="8">
                  <c:v>1.6400257947423849</c:v>
                </c:pt>
                <c:pt idx="9">
                  <c:v>1.4536796616495402</c:v>
                </c:pt>
                <c:pt idx="10">
                  <c:v>1.3314226411908523</c:v>
                </c:pt>
                <c:pt idx="11">
                  <c:v>1.2886431306735067</c:v>
                </c:pt>
                <c:pt idx="12">
                  <c:v>1.158389079453428</c:v>
                </c:pt>
                <c:pt idx="13">
                  <c:v>1.1041471663505693</c:v>
                </c:pt>
                <c:pt idx="14">
                  <c:v>1.1675914662873661</c:v>
                </c:pt>
                <c:pt idx="15">
                  <c:v>1.1717658911921736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85536"/>
        <c:axId val="142795520"/>
      </c:lineChart>
      <c:catAx>
        <c:axId val="1427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9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955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8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8962264548398"/>
          <c:y val="1.6611401835640121E-2"/>
          <c:w val="0.75162396835227063"/>
          <c:h val="0.106312580492655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098E-2"/>
          <c:y val="8.6092715231787992E-2"/>
          <c:w val="0.91410048622366291"/>
          <c:h val="0.7980132450331125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Contributions'!$F$3:$F$18</c:f>
              <c:numCache>
                <c:formatCode>0.00</c:formatCode>
                <c:ptCount val="16"/>
                <c:pt idx="0">
                  <c:v>23.335325450435029</c:v>
                </c:pt>
                <c:pt idx="1">
                  <c:v>23.415391111401437</c:v>
                </c:pt>
                <c:pt idx="2">
                  <c:v>22.903730195231052</c:v>
                </c:pt>
                <c:pt idx="3">
                  <c:v>22.907326742606866</c:v>
                </c:pt>
                <c:pt idx="4">
                  <c:v>22.538701250281978</c:v>
                </c:pt>
                <c:pt idx="5">
                  <c:v>22.21978755585922</c:v>
                </c:pt>
                <c:pt idx="6">
                  <c:v>22.251899149407123</c:v>
                </c:pt>
                <c:pt idx="7">
                  <c:v>21.459372343135634</c:v>
                </c:pt>
                <c:pt idx="8">
                  <c:v>21.501148477430196</c:v>
                </c:pt>
                <c:pt idx="9">
                  <c:v>21.584371639278103</c:v>
                </c:pt>
                <c:pt idx="10">
                  <c:v>21.687206051870209</c:v>
                </c:pt>
                <c:pt idx="11">
                  <c:v>21.565349658459095</c:v>
                </c:pt>
                <c:pt idx="12">
                  <c:v>21.272167126328682</c:v>
                </c:pt>
                <c:pt idx="13">
                  <c:v>19.502086018892946</c:v>
                </c:pt>
                <c:pt idx="14">
                  <c:v>20.005707619216867</c:v>
                </c:pt>
                <c:pt idx="15">
                  <c:v>19.945664058264665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Contributions'!$G$3:$G$18</c:f>
              <c:numCache>
                <c:formatCode>0.00</c:formatCode>
                <c:ptCount val="16"/>
                <c:pt idx="0">
                  <c:v>2.7790173274991328</c:v>
                </c:pt>
                <c:pt idx="1">
                  <c:v>2.8100721506333941</c:v>
                </c:pt>
                <c:pt idx="2">
                  <c:v>2.5923512579657184</c:v>
                </c:pt>
                <c:pt idx="3">
                  <c:v>2.5533456206092953</c:v>
                </c:pt>
                <c:pt idx="4">
                  <c:v>2.4492754473896419</c:v>
                </c:pt>
                <c:pt idx="5">
                  <c:v>2.3411886500289092</c:v>
                </c:pt>
                <c:pt idx="6">
                  <c:v>2.5060351195666923</c:v>
                </c:pt>
                <c:pt idx="7">
                  <c:v>2.158382198293634</c:v>
                </c:pt>
                <c:pt idx="8">
                  <c:v>2.2166641369845834</c:v>
                </c:pt>
                <c:pt idx="9">
                  <c:v>2.2323740223687389</c:v>
                </c:pt>
                <c:pt idx="10">
                  <c:v>2.1852145315791458</c:v>
                </c:pt>
                <c:pt idx="11">
                  <c:v>2.1323575585896664</c:v>
                </c:pt>
                <c:pt idx="12">
                  <c:v>1.9683474576250317</c:v>
                </c:pt>
                <c:pt idx="13">
                  <c:v>1.9255671424895722</c:v>
                </c:pt>
                <c:pt idx="14">
                  <c:v>1.8786648076709698</c:v>
                </c:pt>
                <c:pt idx="15">
                  <c:v>1.8271048177340674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Contributions'!$H$3:$H$18</c:f>
              <c:numCache>
                <c:formatCode>0.00</c:formatCode>
                <c:ptCount val="16"/>
                <c:pt idx="0">
                  <c:v>2.5152316854435823</c:v>
                </c:pt>
                <c:pt idx="1">
                  <c:v>2.5992964363429074</c:v>
                </c:pt>
                <c:pt idx="2">
                  <c:v>2.2665568306169006</c:v>
                </c:pt>
                <c:pt idx="3">
                  <c:v>2.1040428283080526</c:v>
                </c:pt>
                <c:pt idx="4">
                  <c:v>1.9815566718139825</c:v>
                </c:pt>
                <c:pt idx="5">
                  <c:v>2.5441215505754409</c:v>
                </c:pt>
                <c:pt idx="6">
                  <c:v>1.9609022409857291</c:v>
                </c:pt>
                <c:pt idx="7">
                  <c:v>1.9991968090382419</c:v>
                </c:pt>
                <c:pt idx="8">
                  <c:v>2.0927265811367226</c:v>
                </c:pt>
                <c:pt idx="9">
                  <c:v>2.2470699223867143</c:v>
                </c:pt>
                <c:pt idx="10">
                  <c:v>2.2909883699361648</c:v>
                </c:pt>
                <c:pt idx="11">
                  <c:v>2.4755292489258185</c:v>
                </c:pt>
                <c:pt idx="12">
                  <c:v>2.5846327380205332</c:v>
                </c:pt>
                <c:pt idx="13">
                  <c:v>2.8525600340282975</c:v>
                </c:pt>
                <c:pt idx="14">
                  <c:v>2.8097351373528183</c:v>
                </c:pt>
                <c:pt idx="15">
                  <c:v>2.7662856357915842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55008"/>
        <c:axId val="142556544"/>
      </c:lineChart>
      <c:catAx>
        <c:axId val="1425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5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5654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5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021072845127627"/>
          <c:y val="1.6556162963705968E-2"/>
          <c:w val="0.86061583356393989"/>
          <c:h val="0.12251634150826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098E-2"/>
          <c:y val="8.6092715231787992E-2"/>
          <c:w val="0.91410048622366291"/>
          <c:h val="0.7980132450331125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Contributions'!$J$3:$J$18</c:f>
              <c:numCache>
                <c:formatCode>0.00</c:formatCode>
                <c:ptCount val="16"/>
                <c:pt idx="0">
                  <c:v>12.153143594875065</c:v>
                </c:pt>
                <c:pt idx="1">
                  <c:v>11.945749669740152</c:v>
                </c:pt>
                <c:pt idx="2">
                  <c:v>11.840956499460535</c:v>
                </c:pt>
                <c:pt idx="3">
                  <c:v>12.48974673236448</c:v>
                </c:pt>
                <c:pt idx="4">
                  <c:v>12.24963888170628</c:v>
                </c:pt>
                <c:pt idx="5">
                  <c:v>12.643422065647911</c:v>
                </c:pt>
                <c:pt idx="6">
                  <c:v>12.638745614749553</c:v>
                </c:pt>
                <c:pt idx="7">
                  <c:v>12.727961048714857</c:v>
                </c:pt>
                <c:pt idx="8">
                  <c:v>12.842450259795738</c:v>
                </c:pt>
                <c:pt idx="9">
                  <c:v>12.928553945618898</c:v>
                </c:pt>
                <c:pt idx="10">
                  <c:v>13.034992252291872</c:v>
                </c:pt>
                <c:pt idx="11">
                  <c:v>12.997737448326099</c:v>
                </c:pt>
                <c:pt idx="12">
                  <c:v>12.633353296878843</c:v>
                </c:pt>
                <c:pt idx="13">
                  <c:v>12.870831279688169</c:v>
                </c:pt>
                <c:pt idx="14">
                  <c:v>12.88873807411734</c:v>
                </c:pt>
                <c:pt idx="15">
                  <c:v>13.03081198856394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Contributions'!$K$3:$K$18</c:f>
              <c:numCache>
                <c:formatCode>0.00</c:formatCode>
                <c:ptCount val="16"/>
                <c:pt idx="0">
                  <c:v>10.15593935274204</c:v>
                </c:pt>
                <c:pt idx="1">
                  <c:v>10.479569726104945</c:v>
                </c:pt>
                <c:pt idx="2">
                  <c:v>10.763240127588793</c:v>
                </c:pt>
                <c:pt idx="3">
                  <c:v>10.971354685881009</c:v>
                </c:pt>
                <c:pt idx="4">
                  <c:v>10.582515882344069</c:v>
                </c:pt>
                <c:pt idx="5">
                  <c:v>10.568300553972723</c:v>
                </c:pt>
                <c:pt idx="6">
                  <c:v>11.276478559216098</c:v>
                </c:pt>
                <c:pt idx="7">
                  <c:v>11.742689314844039</c:v>
                </c:pt>
                <c:pt idx="8">
                  <c:v>11.740684369707727</c:v>
                </c:pt>
                <c:pt idx="9">
                  <c:v>11.757979823383199</c:v>
                </c:pt>
                <c:pt idx="10">
                  <c:v>11.720920493074342</c:v>
                </c:pt>
                <c:pt idx="11">
                  <c:v>11.857889465843135</c:v>
                </c:pt>
                <c:pt idx="12">
                  <c:v>11.882485375957701</c:v>
                </c:pt>
                <c:pt idx="13">
                  <c:v>12.29064515756334</c:v>
                </c:pt>
                <c:pt idx="14">
                  <c:v>12.221328506674741</c:v>
                </c:pt>
                <c:pt idx="15">
                  <c:v>12.306777037398653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Contributions'!$L$3:$L$18</c:f>
              <c:numCache>
                <c:formatCode>0.00</c:formatCode>
                <c:ptCount val="16"/>
                <c:pt idx="0">
                  <c:v>14.508397747142423</c:v>
                </c:pt>
                <c:pt idx="1">
                  <c:v>14.783502641024587</c:v>
                </c:pt>
                <c:pt idx="2">
                  <c:v>14.878375097177305</c:v>
                </c:pt>
                <c:pt idx="3">
                  <c:v>15.53657222895454</c:v>
                </c:pt>
                <c:pt idx="4">
                  <c:v>14.245311061660601</c:v>
                </c:pt>
                <c:pt idx="5">
                  <c:v>14.415234011227609</c:v>
                </c:pt>
                <c:pt idx="6">
                  <c:v>14.77633332005032</c:v>
                </c:pt>
                <c:pt idx="7">
                  <c:v>15.185633421937119</c:v>
                </c:pt>
                <c:pt idx="8">
                  <c:v>15.582155406917286</c:v>
                </c:pt>
                <c:pt idx="9">
                  <c:v>16.291893902861858</c:v>
                </c:pt>
                <c:pt idx="10">
                  <c:v>16.625491304770005</c:v>
                </c:pt>
                <c:pt idx="11">
                  <c:v>16.918342714763622</c:v>
                </c:pt>
                <c:pt idx="12">
                  <c:v>17.475468668156527</c:v>
                </c:pt>
                <c:pt idx="13">
                  <c:v>18.080039342858409</c:v>
                </c:pt>
                <c:pt idx="14">
                  <c:v>17.644608441598052</c:v>
                </c:pt>
                <c:pt idx="15">
                  <c:v>17.475099119986151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Contributions'!$M$3:$M$18</c:f>
              <c:numCache>
                <c:formatCode>0.00</c:formatCode>
                <c:ptCount val="16"/>
                <c:pt idx="0">
                  <c:v>5.9742330889373019</c:v>
                </c:pt>
                <c:pt idx="1">
                  <c:v>5.8339573606517581</c:v>
                </c:pt>
                <c:pt idx="2">
                  <c:v>6.08885597073116</c:v>
                </c:pt>
                <c:pt idx="3">
                  <c:v>6.2152355151967029</c:v>
                </c:pt>
                <c:pt idx="4">
                  <c:v>5.896570070889342</c:v>
                </c:pt>
                <c:pt idx="5">
                  <c:v>5.7767386164439687</c:v>
                </c:pt>
                <c:pt idx="6">
                  <c:v>5.7724530116454389</c:v>
                </c:pt>
                <c:pt idx="7">
                  <c:v>5.9313479289333904</c:v>
                </c:pt>
                <c:pt idx="8">
                  <c:v>5.7764775353005628</c:v>
                </c:pt>
                <c:pt idx="9">
                  <c:v>5.6464098710745034</c:v>
                </c:pt>
                <c:pt idx="10">
                  <c:v>5.6341718832259042</c:v>
                </c:pt>
                <c:pt idx="11">
                  <c:v>5.6135747158997207</c:v>
                </c:pt>
                <c:pt idx="12">
                  <c:v>5.6025945199004656</c:v>
                </c:pt>
                <c:pt idx="13">
                  <c:v>5.7029195767300909</c:v>
                </c:pt>
                <c:pt idx="14">
                  <c:v>5.4995485743817891</c:v>
                </c:pt>
                <c:pt idx="15">
                  <c:v>5.4412202603541129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'Prov Contributions'!$N$3:$N$18</c:f>
              <c:numCache>
                <c:formatCode>0.00</c:formatCode>
                <c:ptCount val="16"/>
                <c:pt idx="0">
                  <c:v>15.070923443201615</c:v>
                </c:pt>
                <c:pt idx="1">
                  <c:v>14.375587816142007</c:v>
                </c:pt>
                <c:pt idx="2">
                  <c:v>14.396045614197195</c:v>
                </c:pt>
                <c:pt idx="3">
                  <c:v>13.677700872715477</c:v>
                </c:pt>
                <c:pt idx="4">
                  <c:v>12.356998970586069</c:v>
                </c:pt>
                <c:pt idx="5">
                  <c:v>11.940291930581584</c:v>
                </c:pt>
                <c:pt idx="6">
                  <c:v>11.698961512533057</c:v>
                </c:pt>
                <c:pt idx="7">
                  <c:v>11.636817008624806</c:v>
                </c:pt>
                <c:pt idx="8">
                  <c:v>11.286333198973017</c:v>
                </c:pt>
                <c:pt idx="9">
                  <c:v>11.152358590652879</c:v>
                </c:pt>
                <c:pt idx="10">
                  <c:v>10.882542997758945</c:v>
                </c:pt>
                <c:pt idx="11">
                  <c:v>10.694926700621538</c:v>
                </c:pt>
                <c:pt idx="12">
                  <c:v>10.78615700328041</c:v>
                </c:pt>
                <c:pt idx="13">
                  <c:v>11.446566388450002</c:v>
                </c:pt>
                <c:pt idx="14">
                  <c:v>11.422586460428471</c:v>
                </c:pt>
                <c:pt idx="15">
                  <c:v>11.532249257531957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08640"/>
        <c:axId val="142626816"/>
      </c:lineChart>
      <c:catAx>
        <c:axId val="1426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2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2681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08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317665605809008"/>
          <c:y val="1.6556397942517263E-2"/>
          <c:w val="0.70826581459926263"/>
          <c:h val="0.25496696813827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0064982676306528E-2"/>
          <c:y val="1.3289058102318623E-2"/>
          <c:w val="0.91883189715647895"/>
          <c:h val="0.870433305701863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Contributions'!$C$19</c:f>
              <c:numCache>
                <c:formatCode>0.00</c:formatCode>
                <c:ptCount val="1"/>
                <c:pt idx="0">
                  <c:v>4.4258075858869006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Contributions'!$D$19</c:f>
              <c:numCache>
                <c:formatCode>0.00</c:formatCode>
                <c:ptCount val="1"/>
                <c:pt idx="0">
                  <c:v>1.8717048374688645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60736"/>
        <c:axId val="142662272"/>
        <c:axId val="0"/>
      </c:bar3DChart>
      <c:catAx>
        <c:axId val="1426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622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60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74032681398695"/>
          <c:y val="1.6611293494269333E-2"/>
          <c:w val="0.8360396240792487"/>
          <c:h val="9.96680900780825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312803889789333E-2"/>
          <c:y val="1.3245033112582781E-2"/>
          <c:w val="0.90761750405186359"/>
          <c:h val="0.870860927152317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Contributions'!$F$19</c:f>
              <c:numCache>
                <c:formatCode>0.00</c:formatCode>
                <c:ptCount val="1"/>
                <c:pt idx="0">
                  <c:v>21.755952153006195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Contributions'!$G$19</c:f>
              <c:numCache>
                <c:formatCode>0.00</c:formatCode>
                <c:ptCount val="1"/>
                <c:pt idx="0">
                  <c:v>2.2847476404392624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'Prov Contributions'!$H$19</c:f>
              <c:numCache>
                <c:formatCode>0.00</c:formatCode>
                <c:ptCount val="1"/>
                <c:pt idx="0">
                  <c:v>2.3806520450439681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700928"/>
        <c:axId val="142702464"/>
        <c:axId val="0"/>
      </c:bar3DChart>
      <c:catAx>
        <c:axId val="1427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0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024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0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452194081555638"/>
          <c:y val="1.6556396904061115E-2"/>
          <c:w val="0.96920594134133886"/>
          <c:h val="0.11589410748576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197523509436533E-2"/>
          <c:y val="1.3201362679721919E-2"/>
          <c:w val="0.90776842474531116"/>
          <c:h val="0.87128993686164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Contributions'!$J$19</c:f>
              <c:numCache>
                <c:formatCode>0.00</c:formatCode>
                <c:ptCount val="1"/>
                <c:pt idx="0">
                  <c:v>12.619802040783732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Contributions'!$K$19</c:f>
              <c:numCache>
                <c:formatCode>0.00</c:formatCode>
                <c:ptCount val="1"/>
                <c:pt idx="0">
                  <c:v>11.394924902018538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'Prov Contributions'!$L$19</c:f>
              <c:numCache>
                <c:formatCode>0.00</c:formatCode>
                <c:ptCount val="1"/>
                <c:pt idx="0">
                  <c:v>15.9014036519429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'Prov Contributions'!$M$19</c:f>
              <c:numCache>
                <c:formatCode>0.00</c:formatCode>
                <c:ptCount val="1"/>
                <c:pt idx="0">
                  <c:v>5.7753942812685137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'Prov Contributions'!$N$19</c:f>
              <c:numCache>
                <c:formatCode>0.00</c:formatCode>
                <c:ptCount val="1"/>
                <c:pt idx="0">
                  <c:v>12.14731548539244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873728"/>
        <c:axId val="142875264"/>
        <c:axId val="0"/>
      </c:bar3DChart>
      <c:catAx>
        <c:axId val="14287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87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752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873728"/>
        <c:crosses val="autoZero"/>
        <c:crossBetween val="between"/>
      </c:valAx>
      <c:spPr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3.2362498687664082E-2"/>
          <c:y val="1.6501582162042845E-2"/>
          <c:w val="0.96925715485564257"/>
          <c:h val="0.161716420961399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876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Seasonal!$F$85:$BQ$85</c:f>
              <c:strCache>
                <c:ptCount val="64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</c:strCache>
            </c:strRef>
          </c:cat>
          <c:val>
            <c:numRef>
              <c:f>Seasonal!$F$101:$BQ$101</c:f>
              <c:numCache>
                <c:formatCode>#,##0.00</c:formatCode>
                <c:ptCount val="64"/>
                <c:pt idx="0">
                  <c:v>2.6193291739602507</c:v>
                </c:pt>
                <c:pt idx="1">
                  <c:v>3.6424500834332281</c:v>
                </c:pt>
                <c:pt idx="2">
                  <c:v>4.2771971760531509</c:v>
                </c:pt>
                <c:pt idx="3">
                  <c:v>5.0946223015654386</c:v>
                </c:pt>
                <c:pt idx="4">
                  <c:v>3.8776642207911647</c:v>
                </c:pt>
                <c:pt idx="5">
                  <c:v>3.2348327482615882</c:v>
                </c:pt>
                <c:pt idx="6">
                  <c:v>2.1587870192383716</c:v>
                </c:pt>
                <c:pt idx="7">
                  <c:v>0.99688187921534466</c:v>
                </c:pt>
                <c:pt idx="8">
                  <c:v>1.0515220226946822</c:v>
                </c:pt>
                <c:pt idx="9">
                  <c:v>0.52823211895616684</c:v>
                </c:pt>
                <c:pt idx="10">
                  <c:v>0.15239228737640925</c:v>
                </c:pt>
                <c:pt idx="11">
                  <c:v>0.30906548035360731</c:v>
                </c:pt>
                <c:pt idx="12">
                  <c:v>0.8323656320893843</c:v>
                </c:pt>
                <c:pt idx="13">
                  <c:v>1.4558064633256622</c:v>
                </c:pt>
                <c:pt idx="14">
                  <c:v>2.7528397526956598</c:v>
                </c:pt>
                <c:pt idx="15">
                  <c:v>3.7583875180367219</c:v>
                </c:pt>
                <c:pt idx="16">
                  <c:v>3.9857679326269801</c:v>
                </c:pt>
                <c:pt idx="17">
                  <c:v>4.1257208382147494</c:v>
                </c:pt>
                <c:pt idx="18">
                  <c:v>4.032632156879477</c:v>
                </c:pt>
                <c:pt idx="19">
                  <c:v>3.8135785033596434</c:v>
                </c:pt>
                <c:pt idx="20">
                  <c:v>3.3728015368723274</c:v>
                </c:pt>
                <c:pt idx="21">
                  <c:v>2.9764218931666595</c:v>
                </c:pt>
                <c:pt idx="22">
                  <c:v>2.2473698084019298</c:v>
                </c:pt>
                <c:pt idx="23">
                  <c:v>2.1447365284209958</c:v>
                </c:pt>
                <c:pt idx="24">
                  <c:v>2.7316981527659419</c:v>
                </c:pt>
                <c:pt idx="25">
                  <c:v>3.4723651770667585</c:v>
                </c:pt>
                <c:pt idx="26">
                  <c:v>4.062838867167673</c:v>
                </c:pt>
                <c:pt idx="27">
                  <c:v>3.9809913480451842</c:v>
                </c:pt>
                <c:pt idx="28">
                  <c:v>3.6733119045798319</c:v>
                </c:pt>
                <c:pt idx="29">
                  <c:v>2.9331625471844345</c:v>
                </c:pt>
                <c:pt idx="30">
                  <c:v>2.6497925286245616</c:v>
                </c:pt>
                <c:pt idx="31">
                  <c:v>2.5570117947963875</c:v>
                </c:pt>
                <c:pt idx="32">
                  <c:v>3.1548640297444139</c:v>
                </c:pt>
                <c:pt idx="33">
                  <c:v>4.0880624632920721</c:v>
                </c:pt>
                <c:pt idx="34">
                  <c:v>5.219009279637743</c:v>
                </c:pt>
                <c:pt idx="35">
                  <c:v>5.7326705468495813</c:v>
                </c:pt>
                <c:pt idx="36">
                  <c:v>5.2147944041054082</c:v>
                </c:pt>
                <c:pt idx="37">
                  <c:v>5.6268597338521991</c:v>
                </c:pt>
                <c:pt idx="38">
                  <c:v>5.3447172684135289</c:v>
                </c:pt>
                <c:pt idx="39">
                  <c:v>4.9293538820212781</c:v>
                </c:pt>
                <c:pt idx="40">
                  <c:v>5.4526062293015407</c:v>
                </c:pt>
                <c:pt idx="41">
                  <c:v>5.2978914654364067</c:v>
                </c:pt>
                <c:pt idx="42">
                  <c:v>5.3617852447550653</c:v>
                </c:pt>
                <c:pt idx="43">
                  <c:v>6.2895496589153943</c:v>
                </c:pt>
                <c:pt idx="44">
                  <c:v>6.3595663283594268</c:v>
                </c:pt>
                <c:pt idx="45">
                  <c:v>5.4464469380008982</c:v>
                </c:pt>
                <c:pt idx="46">
                  <c:v>5.2638927305014374</c:v>
                </c:pt>
                <c:pt idx="47">
                  <c:v>5.2287331496419682</c:v>
                </c:pt>
                <c:pt idx="48">
                  <c:v>4.2568655276622778</c:v>
                </c:pt>
                <c:pt idx="49">
                  <c:v>4.6140910282415266</c:v>
                </c:pt>
                <c:pt idx="50">
                  <c:v>3.7850543962853536</c:v>
                </c:pt>
                <c:pt idx="51">
                  <c:v>1.7924207754049712</c:v>
                </c:pt>
                <c:pt idx="52">
                  <c:v>-0.4974039203310599</c:v>
                </c:pt>
                <c:pt idx="53">
                  <c:v>-2.2976483984127016</c:v>
                </c:pt>
                <c:pt idx="54">
                  <c:v>-2.3006565279675013</c:v>
                </c:pt>
                <c:pt idx="55">
                  <c:v>-1.0387816378388259</c:v>
                </c:pt>
                <c:pt idx="56">
                  <c:v>1.5811834195152914</c:v>
                </c:pt>
                <c:pt idx="57">
                  <c:v>3.0221840137401279</c:v>
                </c:pt>
                <c:pt idx="58">
                  <c:v>3.3499949750162314</c:v>
                </c:pt>
                <c:pt idx="59">
                  <c:v>3.6032305560040654</c:v>
                </c:pt>
                <c:pt idx="60">
                  <c:v>3.7397665653063683</c:v>
                </c:pt>
                <c:pt idx="61">
                  <c:v>3.2663969679925153</c:v>
                </c:pt>
                <c:pt idx="62">
                  <c:v>2.9151855536645019</c:v>
                </c:pt>
                <c:pt idx="63">
                  <c:v>2.5854535765963296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Seasonal!$F$85:$BQ$85</c:f>
              <c:strCache>
                <c:ptCount val="64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</c:strCache>
            </c:strRef>
          </c:cat>
          <c:val>
            <c:numRef>
              <c:f>Seasonal!$F$121:$BQ$121</c:f>
              <c:numCache>
                <c:formatCode>#,##0.00</c:formatCode>
                <c:ptCount val="64"/>
                <c:pt idx="0">
                  <c:v>3.3527316793841986</c:v>
                </c:pt>
                <c:pt idx="1">
                  <c:v>4.9285732684224133</c:v>
                </c:pt>
                <c:pt idx="2">
                  <c:v>5.8122410935260094</c:v>
                </c:pt>
                <c:pt idx="3">
                  <c:v>6.5917549921072141</c:v>
                </c:pt>
                <c:pt idx="4">
                  <c:v>3.5288266633321097</c:v>
                </c:pt>
                <c:pt idx="5">
                  <c:v>2.6270613448710858</c:v>
                </c:pt>
                <c:pt idx="6">
                  <c:v>1.4251279297345425</c:v>
                </c:pt>
                <c:pt idx="7">
                  <c:v>0.28443798965172684</c:v>
                </c:pt>
                <c:pt idx="8">
                  <c:v>1.5090499620703772</c:v>
                </c:pt>
                <c:pt idx="9">
                  <c:v>0.88051197478987986</c:v>
                </c:pt>
                <c:pt idx="10">
                  <c:v>0.45125835273158088</c:v>
                </c:pt>
                <c:pt idx="11">
                  <c:v>0.65550928559888477</c:v>
                </c:pt>
                <c:pt idx="12">
                  <c:v>-0.84203188378494198</c:v>
                </c:pt>
                <c:pt idx="13">
                  <c:v>-6.0774956992572716E-2</c:v>
                </c:pt>
                <c:pt idx="14">
                  <c:v>1.4279608723505026</c:v>
                </c:pt>
                <c:pt idx="15">
                  <c:v>2.5492794562819179</c:v>
                </c:pt>
                <c:pt idx="16">
                  <c:v>4.855574195268292</c:v>
                </c:pt>
                <c:pt idx="17">
                  <c:v>4.9927483648039717</c:v>
                </c:pt>
                <c:pt idx="18">
                  <c:v>4.8947105247930143</c:v>
                </c:pt>
                <c:pt idx="19">
                  <c:v>4.4770048500899273</c:v>
                </c:pt>
                <c:pt idx="20">
                  <c:v>5.3652773751010105</c:v>
                </c:pt>
                <c:pt idx="21">
                  <c:v>4.7157087830213582</c:v>
                </c:pt>
                <c:pt idx="22">
                  <c:v>3.7725184699209677</c:v>
                </c:pt>
                <c:pt idx="23">
                  <c:v>3.7207194472564984</c:v>
                </c:pt>
                <c:pt idx="24">
                  <c:v>1.4301534877261473</c:v>
                </c:pt>
                <c:pt idx="25">
                  <c:v>2.3614101473527249</c:v>
                </c:pt>
                <c:pt idx="26">
                  <c:v>3.0694301308103431</c:v>
                </c:pt>
                <c:pt idx="27">
                  <c:v>2.9176956158623693</c:v>
                </c:pt>
                <c:pt idx="28">
                  <c:v>3.8866908744724595</c:v>
                </c:pt>
                <c:pt idx="29">
                  <c:v>2.8328869631358948</c:v>
                </c:pt>
                <c:pt idx="30">
                  <c:v>2.2295788404554093</c:v>
                </c:pt>
                <c:pt idx="31">
                  <c:v>2.0550633080320329</c:v>
                </c:pt>
                <c:pt idx="32">
                  <c:v>2.6467070842579941</c:v>
                </c:pt>
                <c:pt idx="33">
                  <c:v>3.9273343513600185</c:v>
                </c:pt>
                <c:pt idx="34">
                  <c:v>5.309939598473024</c:v>
                </c:pt>
                <c:pt idx="35">
                  <c:v>6.0807970081523495</c:v>
                </c:pt>
                <c:pt idx="36">
                  <c:v>5.6468398478561745</c:v>
                </c:pt>
                <c:pt idx="37">
                  <c:v>6.0976750119305629</c:v>
                </c:pt>
                <c:pt idx="38">
                  <c:v>5.9280610093579353</c:v>
                </c:pt>
                <c:pt idx="39">
                  <c:v>5.371340501971714</c:v>
                </c:pt>
                <c:pt idx="40">
                  <c:v>5.7540343885195249</c:v>
                </c:pt>
                <c:pt idx="41">
                  <c:v>5.2803117894694438</c:v>
                </c:pt>
                <c:pt idx="42">
                  <c:v>5.1375637232018541</c:v>
                </c:pt>
                <c:pt idx="43">
                  <c:v>5.9622498129010237</c:v>
                </c:pt>
                <c:pt idx="44">
                  <c:v>6.3550544575154913</c:v>
                </c:pt>
                <c:pt idx="45">
                  <c:v>5.7675053086446706</c:v>
                </c:pt>
                <c:pt idx="46">
                  <c:v>5.6086191826219158</c:v>
                </c:pt>
                <c:pt idx="47">
                  <c:v>5.778173267440037</c:v>
                </c:pt>
                <c:pt idx="48">
                  <c:v>4.8694909937468323</c:v>
                </c:pt>
                <c:pt idx="49">
                  <c:v>5.1357204482207086</c:v>
                </c:pt>
                <c:pt idx="50">
                  <c:v>4.3902209328484103</c:v>
                </c:pt>
                <c:pt idx="51">
                  <c:v>1.9813789690457848</c:v>
                </c:pt>
                <c:pt idx="52">
                  <c:v>-0.65739096281073384</c:v>
                </c:pt>
                <c:pt idx="53">
                  <c:v>-2.5122998771430338</c:v>
                </c:pt>
                <c:pt idx="54">
                  <c:v>-2.4704857171403045</c:v>
                </c:pt>
                <c:pt idx="55">
                  <c:v>-0.95704922826906869</c:v>
                </c:pt>
                <c:pt idx="56">
                  <c:v>1.8325832609898858</c:v>
                </c:pt>
                <c:pt idx="57">
                  <c:v>3.5710270496514416</c:v>
                </c:pt>
                <c:pt idx="58">
                  <c:v>3.5035751296265989</c:v>
                </c:pt>
                <c:pt idx="59">
                  <c:v>3.6695518097325568</c:v>
                </c:pt>
                <c:pt idx="60">
                  <c:v>4.0646403771522195</c:v>
                </c:pt>
                <c:pt idx="61">
                  <c:v>3.1096033265743381</c:v>
                </c:pt>
                <c:pt idx="62">
                  <c:v>3.180811542014355</c:v>
                </c:pt>
                <c:pt idx="63">
                  <c:v>2.9253046992749718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12608"/>
        <c:axId val="123014144"/>
      </c:lineChart>
      <c:catAx>
        <c:axId val="1230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014144"/>
        <c:crosses val="autoZero"/>
        <c:auto val="1"/>
        <c:lblAlgn val="ctr"/>
        <c:lblOffset val="100"/>
        <c:noMultiLvlLbl val="0"/>
      </c:catAx>
      <c:valAx>
        <c:axId val="1230141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2301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89427477893"/>
          <c:y val="2.4074576884785991E-2"/>
          <c:w val="0.29273982370700757"/>
          <c:h val="0.1223178568196214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4923264296413E-2"/>
          <c:y val="8.6666948785642045E-2"/>
          <c:w val="0.91382258927620996"/>
          <c:h val="0.79666925999108074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Contributions'!$B$3:$B$19</c:f>
              <c:numCache>
                <c:formatCode>0.00</c:formatCode>
                <c:ptCount val="17"/>
                <c:pt idx="0">
                  <c:v>9.9424283672306846</c:v>
                </c:pt>
                <c:pt idx="1">
                  <c:v>11.846084932040066</c:v>
                </c:pt>
                <c:pt idx="2">
                  <c:v>11.695543187640416</c:v>
                </c:pt>
                <c:pt idx="3">
                  <c:v>11.86075224054712</c:v>
                </c:pt>
                <c:pt idx="4">
                  <c:v>10.36136669605661</c:v>
                </c:pt>
                <c:pt idx="5">
                  <c:v>10.503663420698331</c:v>
                </c:pt>
                <c:pt idx="6">
                  <c:v>10.409914079734786</c:v>
                </c:pt>
                <c:pt idx="7">
                  <c:v>10.177247512535439</c:v>
                </c:pt>
                <c:pt idx="8">
                  <c:v>10.443497195207005</c:v>
                </c:pt>
                <c:pt idx="9">
                  <c:v>10.383122889776661</c:v>
                </c:pt>
                <c:pt idx="10">
                  <c:v>9.6216352260559095</c:v>
                </c:pt>
                <c:pt idx="11">
                  <c:v>9.7546037958733649</c:v>
                </c:pt>
                <c:pt idx="12">
                  <c:v>10.046867427820711</c:v>
                </c:pt>
                <c:pt idx="13">
                  <c:v>10.971332096135303</c:v>
                </c:pt>
                <c:pt idx="14">
                  <c:v>11.245735434067127</c:v>
                </c:pt>
                <c:pt idx="15">
                  <c:v>11.04008835574364</c:v>
                </c:pt>
                <c:pt idx="16">
                  <c:v>11.250972290953799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Contributions'!$E$3:$E$19</c:f>
              <c:numCache>
                <c:formatCode>0.00</c:formatCode>
                <c:ptCount val="17"/>
                <c:pt idx="0">
                  <c:v>20.25831072564549</c:v>
                </c:pt>
                <c:pt idx="1">
                  <c:v>20.2230596611364</c:v>
                </c:pt>
                <c:pt idx="2">
                  <c:v>20.240021581749932</c:v>
                </c:pt>
                <c:pt idx="3">
                  <c:v>20.137868099074325</c:v>
                </c:pt>
                <c:pt idx="4">
                  <c:v>20.253183466265948</c:v>
                </c:pt>
                <c:pt idx="5">
                  <c:v>20.376978155416424</c:v>
                </c:pt>
                <c:pt idx="6">
                  <c:v>20.838659882512491</c:v>
                </c:pt>
                <c:pt idx="7">
                  <c:v>20.407725215820907</c:v>
                </c:pt>
                <c:pt idx="8">
                  <c:v>20.134161984705692</c:v>
                </c:pt>
                <c:pt idx="9">
                  <c:v>20.086364962642573</c:v>
                </c:pt>
                <c:pt idx="10">
                  <c:v>20.09462074400215</c:v>
                </c:pt>
                <c:pt idx="11">
                  <c:v>19.968995411389962</c:v>
                </c:pt>
                <c:pt idx="12">
                  <c:v>19.910983739303383</c:v>
                </c:pt>
                <c:pt idx="13">
                  <c:v>19.85075308536242</c:v>
                </c:pt>
                <c:pt idx="14">
                  <c:v>19.555651721834064</c:v>
                </c:pt>
                <c:pt idx="15">
                  <c:v>19.841237221310159</c:v>
                </c:pt>
                <c:pt idx="16">
                  <c:v>19.958826947652486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Contributions'!$I$3:$I$19</c:f>
              <c:numCache>
                <c:formatCode>0.00</c:formatCode>
                <c:ptCount val="17"/>
                <c:pt idx="0">
                  <c:v>15.682808530827982</c:v>
                </c:pt>
                <c:pt idx="1">
                  <c:v>15.683491898449317</c:v>
                </c:pt>
                <c:pt idx="2">
                  <c:v>15.525520215199643</c:v>
                </c:pt>
                <c:pt idx="3">
                  <c:v>15.63943960914686</c:v>
                </c:pt>
                <c:pt idx="4">
                  <c:v>15.546708185361025</c:v>
                </c:pt>
                <c:pt idx="5">
                  <c:v>15.510131030045008</c:v>
                </c:pt>
                <c:pt idx="6">
                  <c:v>15.645274114802918</c:v>
                </c:pt>
                <c:pt idx="7">
                  <c:v>15.634785417504638</c:v>
                </c:pt>
                <c:pt idx="8">
                  <c:v>15.711259063797081</c:v>
                </c:pt>
                <c:pt idx="9">
                  <c:v>15.687997731333111</c:v>
                </c:pt>
                <c:pt idx="10">
                  <c:v>15.889513706493135</c:v>
                </c:pt>
                <c:pt idx="11">
                  <c:v>15.810172063846984</c:v>
                </c:pt>
                <c:pt idx="12">
                  <c:v>15.836812548210224</c:v>
                </c:pt>
                <c:pt idx="13">
                  <c:v>15.820470399130542</c:v>
                </c:pt>
                <c:pt idx="14">
                  <c:v>15.856954642300828</c:v>
                </c:pt>
                <c:pt idx="15">
                  <c:v>15.901285858872741</c:v>
                </c:pt>
                <c:pt idx="16">
                  <c:v>15.880108031306465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75744"/>
        <c:axId val="142977280"/>
      </c:lineChart>
      <c:catAx>
        <c:axId val="1429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7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77280"/>
        <c:scaling>
          <c:orientation val="minMax"/>
          <c:min val="7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75744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94326014126311"/>
          <c:y val="1.6666666666666701E-2"/>
          <c:w val="0.75284672342786463"/>
          <c:h val="0.10666701662292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544829053653863E-2"/>
          <c:y val="1.3333376736252405E-2"/>
          <c:w val="0.90731851390770057"/>
          <c:h val="0.870002832040477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Contributions'!$B$20</c:f>
              <c:numCache>
                <c:formatCode>0.00</c:formatCode>
                <c:ptCount val="1"/>
                <c:pt idx="0">
                  <c:v>10.67969736165394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Contributions'!$E$20</c:f>
              <c:numCache>
                <c:formatCode>0.00</c:formatCode>
                <c:ptCount val="1"/>
                <c:pt idx="0">
                  <c:v>20.12572956504852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Contributions'!$I$20</c:f>
              <c:numCache>
                <c:formatCode>0.00</c:formatCode>
                <c:ptCount val="1"/>
                <c:pt idx="0">
                  <c:v>15.721337238036972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723968"/>
        <c:axId val="144725504"/>
        <c:axId val="0"/>
      </c:bar3DChart>
      <c:catAx>
        <c:axId val="1447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72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7255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72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3350404370167"/>
          <c:y val="1.6666666666666701E-2"/>
          <c:w val="0.83739973966669012"/>
          <c:h val="0.100000349956255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45517598351892E-2"/>
          <c:y val="8.6378877665070963E-2"/>
          <c:w val="0.91396176342596147"/>
          <c:h val="0.7973434861391166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Contributions'!$C$3:$C$19</c:f>
              <c:numCache>
                <c:formatCode>0.00</c:formatCode>
                <c:ptCount val="17"/>
                <c:pt idx="0">
                  <c:v>31.219885239761684</c:v>
                </c:pt>
                <c:pt idx="1">
                  <c:v>29.28963769979805</c:v>
                </c:pt>
                <c:pt idx="2">
                  <c:v>28.92453081455869</c:v>
                </c:pt>
                <c:pt idx="3">
                  <c:v>30.820293094463185</c:v>
                </c:pt>
                <c:pt idx="4">
                  <c:v>28.257792407700549</c:v>
                </c:pt>
                <c:pt idx="5">
                  <c:v>28.002506571344831</c:v>
                </c:pt>
                <c:pt idx="6">
                  <c:v>28.855298944900348</c:v>
                </c:pt>
                <c:pt idx="7">
                  <c:v>28.355033534876423</c:v>
                </c:pt>
                <c:pt idx="8">
                  <c:v>29.623191182371016</c:v>
                </c:pt>
                <c:pt idx="9">
                  <c:v>29.459835816877096</c:v>
                </c:pt>
                <c:pt idx="10">
                  <c:v>26.979340608424479</c:v>
                </c:pt>
                <c:pt idx="11">
                  <c:v>28.691048151637666</c:v>
                </c:pt>
                <c:pt idx="12">
                  <c:v>29.087349622328428</c:v>
                </c:pt>
                <c:pt idx="13">
                  <c:v>28.693253093475381</c:v>
                </c:pt>
                <c:pt idx="14">
                  <c:v>28.370064394701039</c:v>
                </c:pt>
                <c:pt idx="15">
                  <c:v>28.888606230804381</c:v>
                </c:pt>
                <c:pt idx="16">
                  <c:v>29.407148066907723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Contributions'!$D$3:$D$19</c:f>
              <c:numCache>
                <c:formatCode>0.00</c:formatCode>
                <c:ptCount val="17"/>
                <c:pt idx="0">
                  <c:v>4.368765339010511</c:v>
                </c:pt>
                <c:pt idx="1">
                  <c:v>6.1343775999025345</c:v>
                </c:pt>
                <c:pt idx="2">
                  <c:v>6.0984701370025842</c:v>
                </c:pt>
                <c:pt idx="3">
                  <c:v>6.0220877142669469</c:v>
                </c:pt>
                <c:pt idx="4">
                  <c:v>4.4252885359751204</c:v>
                </c:pt>
                <c:pt idx="5">
                  <c:v>4.3590716181944229</c:v>
                </c:pt>
                <c:pt idx="6">
                  <c:v>4.1404213103185707</c:v>
                </c:pt>
                <c:pt idx="7">
                  <c:v>3.6622552322715274</c:v>
                </c:pt>
                <c:pt idx="8">
                  <c:v>3.7499384385689067</c:v>
                </c:pt>
                <c:pt idx="9">
                  <c:v>3.7681572693470091</c:v>
                </c:pt>
                <c:pt idx="10">
                  <c:v>3.4964844527192112</c:v>
                </c:pt>
                <c:pt idx="11">
                  <c:v>3.3997566632450966</c:v>
                </c:pt>
                <c:pt idx="12">
                  <c:v>3.485435261469251</c:v>
                </c:pt>
                <c:pt idx="13">
                  <c:v>3.4522192633484292</c:v>
                </c:pt>
                <c:pt idx="14">
                  <c:v>3.4154551484738156</c:v>
                </c:pt>
                <c:pt idx="15">
                  <c:v>3.5387985307674041</c:v>
                </c:pt>
                <c:pt idx="16">
                  <c:v>3.6621419130609922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58656"/>
        <c:axId val="144760192"/>
      </c:lineChart>
      <c:catAx>
        <c:axId val="14475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7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76019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75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38978082285145"/>
          <c:y val="1.6611295681063183E-2"/>
          <c:w val="0.75162388792310286"/>
          <c:h val="0.10631229235880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098E-2"/>
          <c:y val="8.6092715231787992E-2"/>
          <c:w val="0.91410048622366291"/>
          <c:h val="0.7980132450331125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Contributions'!$F$3:$F$19</c:f>
              <c:numCache>
                <c:formatCode>0.00</c:formatCode>
                <c:ptCount val="17"/>
                <c:pt idx="0">
                  <c:v>20.924039137211555</c:v>
                </c:pt>
                <c:pt idx="1">
                  <c:v>20.995846665370575</c:v>
                </c:pt>
                <c:pt idx="2">
                  <c:v>20.985825312423927</c:v>
                </c:pt>
                <c:pt idx="3">
                  <c:v>20.933221406863463</c:v>
                </c:pt>
                <c:pt idx="4">
                  <c:v>21.141974358104061</c:v>
                </c:pt>
                <c:pt idx="5">
                  <c:v>21.237797622631735</c:v>
                </c:pt>
                <c:pt idx="6">
                  <c:v>21.191725942724304</c:v>
                </c:pt>
                <c:pt idx="7">
                  <c:v>21.157836666166858</c:v>
                </c:pt>
                <c:pt idx="8">
                  <c:v>21.28418387808674</c:v>
                </c:pt>
                <c:pt idx="9">
                  <c:v>21.24472540096157</c:v>
                </c:pt>
                <c:pt idx="10">
                  <c:v>21.237621938431619</c:v>
                </c:pt>
                <c:pt idx="11">
                  <c:v>21.157398050326908</c:v>
                </c:pt>
                <c:pt idx="12">
                  <c:v>21.168502088615178</c:v>
                </c:pt>
                <c:pt idx="13">
                  <c:v>21.15252492934664</c:v>
                </c:pt>
                <c:pt idx="14">
                  <c:v>21.193880777712803</c:v>
                </c:pt>
                <c:pt idx="15">
                  <c:v>21.318164035521704</c:v>
                </c:pt>
                <c:pt idx="16">
                  <c:v>21.442447293330602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Contributions'!$G$3:$G$19</c:f>
              <c:numCache>
                <c:formatCode>0.00</c:formatCode>
                <c:ptCount val="17"/>
                <c:pt idx="0">
                  <c:v>17.394424395032733</c:v>
                </c:pt>
                <c:pt idx="1">
                  <c:v>17.437448848651616</c:v>
                </c:pt>
                <c:pt idx="2">
                  <c:v>17.360777291784693</c:v>
                </c:pt>
                <c:pt idx="3">
                  <c:v>17.395691743275385</c:v>
                </c:pt>
                <c:pt idx="4">
                  <c:v>17.493376540370143</c:v>
                </c:pt>
                <c:pt idx="5">
                  <c:v>17.96297050774983</c:v>
                </c:pt>
                <c:pt idx="6">
                  <c:v>18.624138114185424</c:v>
                </c:pt>
                <c:pt idx="7">
                  <c:v>19.740467884872988</c:v>
                </c:pt>
                <c:pt idx="8">
                  <c:v>16.967710933151565</c:v>
                </c:pt>
                <c:pt idx="9">
                  <c:v>17.052465721431251</c:v>
                </c:pt>
                <c:pt idx="10">
                  <c:v>17.240679122709739</c:v>
                </c:pt>
                <c:pt idx="11">
                  <c:v>17.221401107738014</c:v>
                </c:pt>
                <c:pt idx="12">
                  <c:v>17.213096978064851</c:v>
                </c:pt>
                <c:pt idx="13">
                  <c:v>17.049907925228304</c:v>
                </c:pt>
                <c:pt idx="14">
                  <c:v>16.61842129875582</c:v>
                </c:pt>
                <c:pt idx="15">
                  <c:v>16.477618060164037</c:v>
                </c:pt>
                <c:pt idx="16">
                  <c:v>16.336814821572254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Contributions'!$H$3:$H$19</c:f>
              <c:numCache>
                <c:formatCode>0.00</c:formatCode>
                <c:ptCount val="17"/>
                <c:pt idx="0">
                  <c:v>18.021026255675061</c:v>
                </c:pt>
                <c:pt idx="1">
                  <c:v>17.359219109142639</c:v>
                </c:pt>
                <c:pt idx="2">
                  <c:v>17.741225030152609</c:v>
                </c:pt>
                <c:pt idx="3">
                  <c:v>16.730717828698115</c:v>
                </c:pt>
                <c:pt idx="4">
                  <c:v>15.994736511913807</c:v>
                </c:pt>
                <c:pt idx="5">
                  <c:v>15.736125154649914</c:v>
                </c:pt>
                <c:pt idx="6">
                  <c:v>20.11282426500772</c:v>
                </c:pt>
                <c:pt idx="7">
                  <c:v>15.015438752176033</c:v>
                </c:pt>
                <c:pt idx="8">
                  <c:v>14.605835703544892</c:v>
                </c:pt>
                <c:pt idx="9">
                  <c:v>14.642918571793631</c:v>
                </c:pt>
                <c:pt idx="10">
                  <c:v>14.857223348632001</c:v>
                </c:pt>
                <c:pt idx="11">
                  <c:v>14.475115133338415</c:v>
                </c:pt>
                <c:pt idx="12">
                  <c:v>14.402203941806956</c:v>
                </c:pt>
                <c:pt idx="13">
                  <c:v>14.272454576972216</c:v>
                </c:pt>
                <c:pt idx="14">
                  <c:v>14.489632945304971</c:v>
                </c:pt>
                <c:pt idx="15">
                  <c:v>14.623594356112839</c:v>
                </c:pt>
                <c:pt idx="16">
                  <c:v>14.757555766920708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95648"/>
        <c:axId val="143997184"/>
      </c:lineChart>
      <c:catAx>
        <c:axId val="1439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99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97184"/>
        <c:scaling>
          <c:orientation val="minMax"/>
          <c:min val="1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995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1069692058352"/>
          <c:y val="1.6556291390728482E-2"/>
          <c:w val="0.75040518638573783"/>
          <c:h val="0.10596026490066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098E-2"/>
          <c:y val="8.6092715231787992E-2"/>
          <c:w val="0.91410048622366291"/>
          <c:h val="0.7980132450331125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Contributions'!$J$3:$J$19</c:f>
              <c:numCache>
                <c:formatCode>0.00</c:formatCode>
                <c:ptCount val="17"/>
                <c:pt idx="0">
                  <c:v>16.221638337702217</c:v>
                </c:pt>
                <c:pt idx="1">
                  <c:v>15.994350895442441</c:v>
                </c:pt>
                <c:pt idx="2">
                  <c:v>16.018920192772622</c:v>
                </c:pt>
                <c:pt idx="3">
                  <c:v>15.95265306467798</c:v>
                </c:pt>
                <c:pt idx="4">
                  <c:v>15.886446309168086</c:v>
                </c:pt>
                <c:pt idx="5">
                  <c:v>15.907644363038081</c:v>
                </c:pt>
                <c:pt idx="6">
                  <c:v>16.830560217380356</c:v>
                </c:pt>
                <c:pt idx="7">
                  <c:v>16.855170126072348</c:v>
                </c:pt>
                <c:pt idx="8">
                  <c:v>16.986962752050193</c:v>
                </c:pt>
                <c:pt idx="9">
                  <c:v>16.993236568060045</c:v>
                </c:pt>
                <c:pt idx="10">
                  <c:v>16.90144103752883</c:v>
                </c:pt>
                <c:pt idx="11">
                  <c:v>16.971881425563641</c:v>
                </c:pt>
                <c:pt idx="12">
                  <c:v>17.017461053830267</c:v>
                </c:pt>
                <c:pt idx="13">
                  <c:v>17.060201889916073</c:v>
                </c:pt>
                <c:pt idx="14">
                  <c:v>17.250963180855209</c:v>
                </c:pt>
                <c:pt idx="15">
                  <c:v>17.253363198802496</c:v>
                </c:pt>
                <c:pt idx="16">
                  <c:v>17.255763216749788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Contributions'!$K$3:$K$19</c:f>
              <c:numCache>
                <c:formatCode>0.00</c:formatCode>
                <c:ptCount val="17"/>
                <c:pt idx="0">
                  <c:v>23.298915716145348</c:v>
                </c:pt>
                <c:pt idx="1">
                  <c:v>22.940361987658573</c:v>
                </c:pt>
                <c:pt idx="2">
                  <c:v>22.505408413821069</c:v>
                </c:pt>
                <c:pt idx="3">
                  <c:v>22.298198069022995</c:v>
                </c:pt>
                <c:pt idx="4">
                  <c:v>21.94878675011271</c:v>
                </c:pt>
                <c:pt idx="5">
                  <c:v>21.574755848773226</c:v>
                </c:pt>
                <c:pt idx="6">
                  <c:v>21.251602756521976</c:v>
                </c:pt>
                <c:pt idx="7">
                  <c:v>21.320844334825697</c:v>
                </c:pt>
                <c:pt idx="8">
                  <c:v>21.449794927729119</c:v>
                </c:pt>
                <c:pt idx="9">
                  <c:v>21.366280723176697</c:v>
                </c:pt>
                <c:pt idx="10">
                  <c:v>21.492249286116643</c:v>
                </c:pt>
                <c:pt idx="11">
                  <c:v>21.509593894127963</c:v>
                </c:pt>
                <c:pt idx="12">
                  <c:v>21.616175231127357</c:v>
                </c:pt>
                <c:pt idx="13">
                  <c:v>21.77175607528735</c:v>
                </c:pt>
                <c:pt idx="14">
                  <c:v>21.804528997398211</c:v>
                </c:pt>
                <c:pt idx="15">
                  <c:v>21.970674946996326</c:v>
                </c:pt>
                <c:pt idx="16">
                  <c:v>22.13682089659444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Contributions'!$L$3:$L$19</c:f>
              <c:numCache>
                <c:formatCode>0.00</c:formatCode>
                <c:ptCount val="17"/>
                <c:pt idx="0">
                  <c:v>13.96366999336583</c:v>
                </c:pt>
                <c:pt idx="1">
                  <c:v>13.971525098825246</c:v>
                </c:pt>
                <c:pt idx="2">
                  <c:v>13.909301706717011</c:v>
                </c:pt>
                <c:pt idx="3">
                  <c:v>13.926272136340042</c:v>
                </c:pt>
                <c:pt idx="4">
                  <c:v>14.054891981405232</c:v>
                </c:pt>
                <c:pt idx="5">
                  <c:v>13.784242501565606</c:v>
                </c:pt>
                <c:pt idx="6">
                  <c:v>13.469803844116612</c:v>
                </c:pt>
                <c:pt idx="7">
                  <c:v>13.314979553431696</c:v>
                </c:pt>
                <c:pt idx="8">
                  <c:v>13.41534993650925</c:v>
                </c:pt>
                <c:pt idx="9">
                  <c:v>13.436753359847534</c:v>
                </c:pt>
                <c:pt idx="10">
                  <c:v>14.055413500864061</c:v>
                </c:pt>
                <c:pt idx="11">
                  <c:v>13.805495378872623</c:v>
                </c:pt>
                <c:pt idx="12">
                  <c:v>13.791428825878343</c:v>
                </c:pt>
                <c:pt idx="13">
                  <c:v>13.801119878409713</c:v>
                </c:pt>
                <c:pt idx="14">
                  <c:v>13.879640600543915</c:v>
                </c:pt>
                <c:pt idx="15">
                  <c:v>13.720314395480917</c:v>
                </c:pt>
                <c:pt idx="16">
                  <c:v>13.56098819041792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Contributions'!$M$3:$M$19</c:f>
              <c:numCache>
                <c:formatCode>0.00</c:formatCode>
                <c:ptCount val="17"/>
                <c:pt idx="0">
                  <c:v>16.393127682742588</c:v>
                </c:pt>
                <c:pt idx="1">
                  <c:v>16.38373416331515</c:v>
                </c:pt>
                <c:pt idx="2">
                  <c:v>16.37237357809774</c:v>
                </c:pt>
                <c:pt idx="3">
                  <c:v>16.373798743141759</c:v>
                </c:pt>
                <c:pt idx="4">
                  <c:v>16.346473787300845</c:v>
                </c:pt>
                <c:pt idx="5">
                  <c:v>16.329207295355932</c:v>
                </c:pt>
                <c:pt idx="6">
                  <c:v>16.342478909775245</c:v>
                </c:pt>
                <c:pt idx="7">
                  <c:v>16.334138374740981</c:v>
                </c:pt>
                <c:pt idx="8">
                  <c:v>16.336224473785794</c:v>
                </c:pt>
                <c:pt idx="9">
                  <c:v>16.339683662393629</c:v>
                </c:pt>
                <c:pt idx="10">
                  <c:v>16.273727924244959</c:v>
                </c:pt>
                <c:pt idx="11">
                  <c:v>16.286643012727431</c:v>
                </c:pt>
                <c:pt idx="12">
                  <c:v>16.278713374167843</c:v>
                </c:pt>
                <c:pt idx="13">
                  <c:v>16.25379051540866</c:v>
                </c:pt>
                <c:pt idx="14">
                  <c:v>16.390382360697977</c:v>
                </c:pt>
                <c:pt idx="15">
                  <c:v>16.354410329297462</c:v>
                </c:pt>
                <c:pt idx="16">
                  <c:v>16.318438297896947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Contributions'!$A$3:$A$18</c:f>
              <c:numCache>
                <c:formatCode>General</c:formatCod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'National Contributions'!$N$3:$N$19</c:f>
              <c:numCache>
                <c:formatCode>0.00</c:formatCode>
                <c:ptCount val="17"/>
                <c:pt idx="0">
                  <c:v>13.657638702721981</c:v>
                </c:pt>
                <c:pt idx="1">
                  <c:v>13.905927119607151</c:v>
                </c:pt>
                <c:pt idx="2">
                  <c:v>13.463213711045732</c:v>
                </c:pt>
                <c:pt idx="3">
                  <c:v>13.824963758222243</c:v>
                </c:pt>
                <c:pt idx="4">
                  <c:v>13.458471855703719</c:v>
                </c:pt>
                <c:pt idx="5">
                  <c:v>13.544797370282682</c:v>
                </c:pt>
                <c:pt idx="6">
                  <c:v>13.799913170715916</c:v>
                </c:pt>
                <c:pt idx="7">
                  <c:v>13.758766379982374</c:v>
                </c:pt>
                <c:pt idx="8">
                  <c:v>13.682483003389892</c:v>
                </c:pt>
                <c:pt idx="9">
                  <c:v>13.606767511955873</c:v>
                </c:pt>
                <c:pt idx="10">
                  <c:v>13.632314779023188</c:v>
                </c:pt>
                <c:pt idx="11">
                  <c:v>13.621477002832988</c:v>
                </c:pt>
                <c:pt idx="12">
                  <c:v>13.626079563241811</c:v>
                </c:pt>
                <c:pt idx="13">
                  <c:v>13.674654375216305</c:v>
                </c:pt>
                <c:pt idx="14">
                  <c:v>13.745297620253449</c:v>
                </c:pt>
                <c:pt idx="15">
                  <c:v>13.805778862747594</c:v>
                </c:pt>
                <c:pt idx="16">
                  <c:v>13.866260105241738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45184"/>
        <c:axId val="144046720"/>
      </c:lineChart>
      <c:catAx>
        <c:axId val="1440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04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46720"/>
        <c:scaling>
          <c:orientation val="minMax"/>
          <c:min val="11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045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17666126418204"/>
          <c:y val="1.6556291390728482E-2"/>
          <c:w val="0.50297136682874111"/>
          <c:h val="0.23841059602649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628047499693E-2"/>
          <c:y val="1.3289058102318623E-2"/>
          <c:w val="0.90746825178527957"/>
          <c:h val="0.870433305701863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Contributions'!$C$20</c:f>
              <c:numCache>
                <c:formatCode>0.00</c:formatCode>
                <c:ptCount val="1"/>
                <c:pt idx="0">
                  <c:v>28.995577380878295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Contributions'!$D$20</c:f>
              <c:numCache>
                <c:formatCode>0.00</c:formatCode>
                <c:ptCount val="1"/>
                <c:pt idx="0">
                  <c:v>4.1870073192907249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063872"/>
        <c:axId val="144102528"/>
        <c:axId val="0"/>
      </c:bar3DChart>
      <c:catAx>
        <c:axId val="1440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10252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06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74043017350176"/>
          <c:y val="1.6611295681063183E-2"/>
          <c:w val="0.83603964277192655"/>
          <c:h val="9.9667774086378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312803889789333E-2"/>
          <c:y val="1.3245033112582781E-2"/>
          <c:w val="0.90761750405186359"/>
          <c:h val="0.870860927152317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Contributions'!$F$20</c:f>
              <c:numCache>
                <c:formatCode>0.00</c:formatCode>
                <c:ptCount val="1"/>
                <c:pt idx="0">
                  <c:v>21.162806794342956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Contributions'!$G$20</c:f>
              <c:numCache>
                <c:formatCode>0.00</c:formatCode>
                <c:ptCount val="1"/>
                <c:pt idx="0">
                  <c:v>17.387494782043451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'National Contributions'!$H$20</c:f>
              <c:numCache>
                <c:formatCode>0.00</c:formatCode>
                <c:ptCount val="1"/>
                <c:pt idx="0">
                  <c:v>15.755167485402504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137216"/>
        <c:axId val="144139008"/>
        <c:axId val="0"/>
      </c:bar3DChart>
      <c:catAx>
        <c:axId val="1441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1390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37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5218800648299"/>
          <c:y val="1.6556291390728482E-2"/>
          <c:w val="0.83468395461912714"/>
          <c:h val="9.9337748344371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197523509436533E-2"/>
          <c:y val="1.3201362679721919E-2"/>
          <c:w val="0.90776842474531116"/>
          <c:h val="0.87128993686164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Contributions'!$J$20</c:f>
              <c:numCache>
                <c:formatCode>0.00</c:formatCode>
                <c:ptCount val="1"/>
                <c:pt idx="0">
                  <c:v>16.668156342918277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Contributions'!$A$19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Contributions'!$K$20</c:f>
              <c:numCache>
                <c:formatCode>0.00</c:formatCode>
                <c:ptCount val="1"/>
                <c:pt idx="0">
                  <c:v>21.89745581502563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'National Contributions'!$L$20</c:f>
              <c:numCache>
                <c:formatCode>0.00</c:formatCode>
                <c:ptCount val="1"/>
                <c:pt idx="0">
                  <c:v>13.756540640152444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'National Contributions'!$M$20</c:f>
              <c:numCache>
                <c:formatCode>0.00</c:formatCode>
                <c:ptCount val="1"/>
                <c:pt idx="0">
                  <c:v>16.335726263828878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'National Contributions'!$N$20</c:f>
              <c:numCache>
                <c:formatCode>0.00</c:formatCode>
                <c:ptCount val="1"/>
                <c:pt idx="0">
                  <c:v>13.686753228952035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171008"/>
        <c:axId val="144172544"/>
        <c:axId val="0"/>
      </c:bar3DChart>
      <c:catAx>
        <c:axId val="144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7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17254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71008"/>
        <c:crosses val="autoZero"/>
        <c:crossBetween val="between"/>
      </c:valAx>
      <c:spPr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3.236245954692557E-2"/>
          <c:y val="1.6501650165016566E-2"/>
          <c:w val="0.93689473281859592"/>
          <c:h val="0.14521486794348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475E-2"/>
          <c:y val="3.8152988608382718E-2"/>
          <c:w val="0.91042422686294278"/>
          <c:h val="0.92369402278323465"/>
        </c:manualLayout>
      </c:layout>
      <c:lineChart>
        <c:grouping val="standard"/>
        <c:varyColors val="0"/>
        <c:ser>
          <c:idx val="1"/>
          <c:order val="0"/>
          <c:tx>
            <c:strRef>
              <c:f>'GDP Durban'!$O$2</c:f>
              <c:strCache>
                <c:ptCount val="1"/>
                <c:pt idx="0">
                  <c:v>Durban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Durban'!$A$11:$C$46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Durban'!$O$11:$O$46</c:f>
              <c:numCache>
                <c:formatCode>0.00</c:formatCode>
                <c:ptCount val="36"/>
                <c:pt idx="0">
                  <c:v>3.061890003395674</c:v>
                </c:pt>
                <c:pt idx="1">
                  <c:v>3.4308298033887032</c:v>
                </c:pt>
                <c:pt idx="2">
                  <c:v>2.7622455991836432</c:v>
                </c:pt>
                <c:pt idx="3">
                  <c:v>1.7460308966682472</c:v>
                </c:pt>
                <c:pt idx="4">
                  <c:v>3.3656044845915174</c:v>
                </c:pt>
                <c:pt idx="5">
                  <c:v>3.2270983386091427</c:v>
                </c:pt>
                <c:pt idx="6">
                  <c:v>5.2009564831235293</c:v>
                </c:pt>
                <c:pt idx="7">
                  <c:v>6.1389727157320024</c:v>
                </c:pt>
                <c:pt idx="8">
                  <c:v>5.9497188271612291</c:v>
                </c:pt>
                <c:pt idx="9">
                  <c:v>5.1479531682377759</c:v>
                </c:pt>
                <c:pt idx="10">
                  <c:v>6.1606427211929686</c:v>
                </c:pt>
                <c:pt idx="11">
                  <c:v>5.7835995634091519</c:v>
                </c:pt>
                <c:pt idx="12">
                  <c:v>5.3777439603782291</c:v>
                </c:pt>
                <c:pt idx="13">
                  <c:v>4.871858530337712</c:v>
                </c:pt>
                <c:pt idx="14">
                  <c:v>5.0689815713756747</c:v>
                </c:pt>
                <c:pt idx="15">
                  <c:v>6.7835240723579533</c:v>
                </c:pt>
                <c:pt idx="16">
                  <c:v>6.9604773215253104</c:v>
                </c:pt>
                <c:pt idx="17">
                  <c:v>5.9076906181923432</c:v>
                </c:pt>
                <c:pt idx="18">
                  <c:v>5.3014032692556912</c:v>
                </c:pt>
                <c:pt idx="19">
                  <c:v>5.348687933394574</c:v>
                </c:pt>
                <c:pt idx="20">
                  <c:v>6.7210704523943399</c:v>
                </c:pt>
                <c:pt idx="21">
                  <c:v>8.084683199924017</c:v>
                </c:pt>
                <c:pt idx="22">
                  <c:v>6.0590724929050452</c:v>
                </c:pt>
                <c:pt idx="23">
                  <c:v>0.15678086608927139</c:v>
                </c:pt>
                <c:pt idx="24">
                  <c:v>-4.5409084568521916</c:v>
                </c:pt>
                <c:pt idx="25">
                  <c:v>-6.5530575227075225</c:v>
                </c:pt>
                <c:pt idx="26">
                  <c:v>-5.0163491395832844</c:v>
                </c:pt>
                <c:pt idx="27">
                  <c:v>-0.92591079289654155</c:v>
                </c:pt>
                <c:pt idx="28">
                  <c:v>4.1402245633619312</c:v>
                </c:pt>
                <c:pt idx="29">
                  <c:v>5.649402138246411</c:v>
                </c:pt>
                <c:pt idx="30">
                  <c:v>4.7897467524628885</c:v>
                </c:pt>
                <c:pt idx="31">
                  <c:v>4.0647581286988723</c:v>
                </c:pt>
                <c:pt idx="32">
                  <c:v>3.7591340991858817</c:v>
                </c:pt>
                <c:pt idx="33">
                  <c:v>3.0951915233379039</c:v>
                </c:pt>
                <c:pt idx="34">
                  <c:v>3.2901048964016257</c:v>
                </c:pt>
                <c:pt idx="35">
                  <c:v>2.8679733153018652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77824"/>
        <c:axId val="144887808"/>
      </c:lineChart>
      <c:catAx>
        <c:axId val="1448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4887808"/>
        <c:crosses val="autoZero"/>
        <c:auto val="1"/>
        <c:lblAlgn val="ctr"/>
        <c:lblOffset val="100"/>
        <c:noMultiLvlLbl val="0"/>
      </c:catAx>
      <c:valAx>
        <c:axId val="1448878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487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48244881590489"/>
          <c:y val="0.77462907938394865"/>
          <c:w val="0.34362946934939997"/>
          <c:h val="0.110250581884811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53E-2"/>
          <c:y val="3.8152988608382718E-2"/>
          <c:w val="0.91042422686294255"/>
          <c:h val="0.92369402278323465"/>
        </c:manualLayout>
      </c:layout>
      <c:lineChart>
        <c:grouping val="standard"/>
        <c:varyColors val="0"/>
        <c:ser>
          <c:idx val="1"/>
          <c:order val="0"/>
          <c:tx>
            <c:strRef>
              <c:f>'GDP Durban'!$N$2</c:f>
              <c:strCache>
                <c:ptCount val="1"/>
                <c:pt idx="0">
                  <c:v>Durban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Durban'!$A$11:$A$46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Durban'!$N$11:$N$46</c:f>
              <c:numCache>
                <c:formatCode>0.00</c:formatCode>
                <c:ptCount val="36"/>
                <c:pt idx="0">
                  <c:v>-3.7405884084674463</c:v>
                </c:pt>
                <c:pt idx="1">
                  <c:v>6.3925445824149287</c:v>
                </c:pt>
                <c:pt idx="2">
                  <c:v>-0.41429100484435638</c:v>
                </c:pt>
                <c:pt idx="3">
                  <c:v>-0.23779073433243531</c:v>
                </c:pt>
                <c:pt idx="4">
                  <c:v>-2.2083497626080306</c:v>
                </c:pt>
                <c:pt idx="5">
                  <c:v>6.2499824469265715</c:v>
                </c:pt>
                <c:pt idx="6">
                  <c:v>1.4899382715859297</c:v>
                </c:pt>
                <c:pt idx="7">
                  <c:v>0.65173132725729499</c:v>
                </c:pt>
                <c:pt idx="8">
                  <c:v>-2.3827197381564766</c:v>
                </c:pt>
                <c:pt idx="9">
                  <c:v>5.4459445681084651</c:v>
                </c:pt>
                <c:pt idx="10">
                  <c:v>2.4673971485386459</c:v>
                </c:pt>
                <c:pt idx="11">
                  <c:v>0.29425377584773227</c:v>
                </c:pt>
                <c:pt idx="12">
                  <c:v>-2.7572439584554922</c:v>
                </c:pt>
                <c:pt idx="13">
                  <c:v>4.9397317283847073</c:v>
                </c:pt>
                <c:pt idx="14">
                  <c:v>2.6600006287880356</c:v>
                </c:pt>
                <c:pt idx="15">
                  <c:v>1.9308810480572562</c:v>
                </c:pt>
                <c:pt idx="16">
                  <c:v>-2.596100918936775</c:v>
                </c:pt>
                <c:pt idx="17">
                  <c:v>3.9068347464194018</c:v>
                </c:pt>
                <c:pt idx="18">
                  <c:v>2.0723052569056519</c:v>
                </c:pt>
                <c:pt idx="19">
                  <c:v>1.976652208992441</c:v>
                </c:pt>
                <c:pt idx="20">
                  <c:v>-1.3272155535510848</c:v>
                </c:pt>
                <c:pt idx="21">
                  <c:v>5.2344890120208794</c:v>
                </c:pt>
                <c:pt idx="22">
                  <c:v>0.15937228345134918</c:v>
                </c:pt>
                <c:pt idx="23">
                  <c:v>-3.6984487165234308</c:v>
                </c:pt>
                <c:pt idx="24">
                  <c:v>-5.9553004615388687</c:v>
                </c:pt>
                <c:pt idx="25">
                  <c:v>3.0162877350310349</c:v>
                </c:pt>
                <c:pt idx="26">
                  <c:v>1.8064646650329352</c:v>
                </c:pt>
                <c:pt idx="27">
                  <c:v>0.44874455986716943</c:v>
                </c:pt>
                <c:pt idx="28">
                  <c:v>-1.1463420223191974</c:v>
                </c:pt>
                <c:pt idx="29">
                  <c:v>4.5091774608733637</c:v>
                </c:pt>
                <c:pt idx="30">
                  <c:v>0.97807875952299084</c:v>
                </c:pt>
                <c:pt idx="31">
                  <c:v>-0.24621080870823583</c:v>
                </c:pt>
                <c:pt idx="32">
                  <c:v>-1.4366617600143932</c:v>
                </c:pt>
                <c:pt idx="33">
                  <c:v>3.8404354451892706</c:v>
                </c:pt>
                <c:pt idx="34">
                  <c:v>1.168989486257102</c:v>
                </c:pt>
                <c:pt idx="35">
                  <c:v>-0.65388998372937746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20960"/>
        <c:axId val="144922496"/>
      </c:lineChart>
      <c:catAx>
        <c:axId val="1449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4922496"/>
        <c:crosses val="autoZero"/>
        <c:auto val="1"/>
        <c:lblAlgn val="ctr"/>
        <c:lblOffset val="100"/>
        <c:noMultiLvlLbl val="0"/>
      </c:catAx>
      <c:valAx>
        <c:axId val="14492249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492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48244881590489"/>
          <c:y val="0.77462907938394865"/>
          <c:w val="0.34362946934939997"/>
          <c:h val="0.110250581884811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53E-2"/>
          <c:y val="3.8152988608382718E-2"/>
          <c:w val="0.91042422686294255"/>
          <c:h val="0.92369402278323465"/>
        </c:manualLayout>
      </c:layout>
      <c:lineChart>
        <c:grouping val="standard"/>
        <c:varyColors val="0"/>
        <c:ser>
          <c:idx val="1"/>
          <c:order val="0"/>
          <c:tx>
            <c:strRef>
              <c:f>'GDP Durban'!$O$2</c:f>
              <c:strCache>
                <c:ptCount val="1"/>
                <c:pt idx="0">
                  <c:v>Durban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Durban'!$A$11:$A$46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Durban'!$O$11:$O$46</c:f>
              <c:numCache>
                <c:formatCode>0.00</c:formatCode>
                <c:ptCount val="36"/>
                <c:pt idx="0">
                  <c:v>3.061890003395674</c:v>
                </c:pt>
                <c:pt idx="1">
                  <c:v>3.4308298033887032</c:v>
                </c:pt>
                <c:pt idx="2">
                  <c:v>2.7622455991836432</c:v>
                </c:pt>
                <c:pt idx="3">
                  <c:v>1.7460308966682472</c:v>
                </c:pt>
                <c:pt idx="4">
                  <c:v>3.3656044845915174</c:v>
                </c:pt>
                <c:pt idx="5">
                  <c:v>3.2270983386091427</c:v>
                </c:pt>
                <c:pt idx="6">
                  <c:v>5.2009564831235293</c:v>
                </c:pt>
                <c:pt idx="7">
                  <c:v>6.1389727157320024</c:v>
                </c:pt>
                <c:pt idx="8">
                  <c:v>5.9497188271612291</c:v>
                </c:pt>
                <c:pt idx="9">
                  <c:v>5.1479531682377759</c:v>
                </c:pt>
                <c:pt idx="10">
                  <c:v>6.1606427211929686</c:v>
                </c:pt>
                <c:pt idx="11">
                  <c:v>5.7835995634091519</c:v>
                </c:pt>
                <c:pt idx="12">
                  <c:v>5.3777439603782291</c:v>
                </c:pt>
                <c:pt idx="13">
                  <c:v>4.871858530337712</c:v>
                </c:pt>
                <c:pt idx="14">
                  <c:v>5.0689815713756747</c:v>
                </c:pt>
                <c:pt idx="15">
                  <c:v>6.7835240723579533</c:v>
                </c:pt>
                <c:pt idx="16">
                  <c:v>6.9604773215253104</c:v>
                </c:pt>
                <c:pt idx="17">
                  <c:v>5.9076906181923432</c:v>
                </c:pt>
                <c:pt idx="18">
                  <c:v>5.3014032692556912</c:v>
                </c:pt>
                <c:pt idx="19">
                  <c:v>5.348687933394574</c:v>
                </c:pt>
                <c:pt idx="20">
                  <c:v>6.7210704523943399</c:v>
                </c:pt>
                <c:pt idx="21">
                  <c:v>8.084683199924017</c:v>
                </c:pt>
                <c:pt idx="22">
                  <c:v>6.0590724929050452</c:v>
                </c:pt>
                <c:pt idx="23">
                  <c:v>0.15678086608927139</c:v>
                </c:pt>
                <c:pt idx="24">
                  <c:v>-4.5409084568521916</c:v>
                </c:pt>
                <c:pt idx="25">
                  <c:v>-6.5530575227075225</c:v>
                </c:pt>
                <c:pt idx="26">
                  <c:v>-5.0163491395832844</c:v>
                </c:pt>
                <c:pt idx="27">
                  <c:v>-0.92591079289654155</c:v>
                </c:pt>
                <c:pt idx="28">
                  <c:v>4.1402245633619312</c:v>
                </c:pt>
                <c:pt idx="29">
                  <c:v>5.649402138246411</c:v>
                </c:pt>
                <c:pt idx="30">
                  <c:v>4.7897467524628885</c:v>
                </c:pt>
                <c:pt idx="31">
                  <c:v>4.0647581286988723</c:v>
                </c:pt>
                <c:pt idx="32">
                  <c:v>3.7591340991858817</c:v>
                </c:pt>
                <c:pt idx="33">
                  <c:v>3.0951915233379039</c:v>
                </c:pt>
                <c:pt idx="34">
                  <c:v>3.2901048964016257</c:v>
                </c:pt>
                <c:pt idx="35">
                  <c:v>2.8679733153018652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39744"/>
        <c:axId val="123041280"/>
      </c:lineChart>
      <c:catAx>
        <c:axId val="1230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3041280"/>
        <c:crosses val="autoZero"/>
        <c:auto val="1"/>
        <c:lblAlgn val="ctr"/>
        <c:lblOffset val="100"/>
        <c:noMultiLvlLbl val="0"/>
      </c:catAx>
      <c:valAx>
        <c:axId val="12304128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2303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993574254331413E-2"/>
          <c:y val="4.7842246172134291E-2"/>
          <c:w val="0.2519870011408315"/>
          <c:h val="0.1262825914295783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"/>
          <c:y val="5.1400554097404488E-2"/>
          <c:w val="0.85177668416448105"/>
          <c:h val="0.8971988918051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 Durban'!$R$11:$T$11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'GDP Durban'!$R$14:$R$22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'GDP Durban'!$T$14:$T$22</c:f>
              <c:numCache>
                <c:formatCode>0.00</c:formatCode>
                <c:ptCount val="9"/>
                <c:pt idx="0">
                  <c:v>2.7432639133100736</c:v>
                </c:pt>
                <c:pt idx="1">
                  <c:v>4.4967465471815942</c:v>
                </c:pt>
                <c:pt idx="2">
                  <c:v>5.7593039563852502</c:v>
                </c:pt>
                <c:pt idx="3">
                  <c:v>5.5333257756211376</c:v>
                </c:pt>
                <c:pt idx="4">
                  <c:v>5.8569851483903719</c:v>
                </c:pt>
                <c:pt idx="5">
                  <c:v>5.1940245526396254</c:v>
                </c:pt>
                <c:pt idx="6">
                  <c:v>-4.2859552177066487</c:v>
                </c:pt>
                <c:pt idx="7">
                  <c:v>4.662049670985966</c:v>
                </c:pt>
                <c:pt idx="8">
                  <c:v>3.246990923052842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46688"/>
        <c:axId val="144948224"/>
      </c:barChart>
      <c:catAx>
        <c:axId val="1449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948224"/>
        <c:crosses val="autoZero"/>
        <c:auto val="1"/>
        <c:lblAlgn val="ctr"/>
        <c:lblOffset val="100"/>
        <c:noMultiLvlLbl val="0"/>
      </c:catAx>
      <c:valAx>
        <c:axId val="14494822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4946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53E-2"/>
          <c:y val="3.8152988608382718E-2"/>
          <c:w val="0.91042422686294255"/>
          <c:h val="0.82867440539005155"/>
        </c:manualLayout>
      </c:layout>
      <c:lineChart>
        <c:grouping val="standard"/>
        <c:varyColors val="0"/>
        <c:ser>
          <c:idx val="1"/>
          <c:order val="0"/>
          <c:tx>
            <c:strRef>
              <c:f>'GDP PMB'!$O$2</c:f>
              <c:strCache>
                <c:ptCount val="1"/>
                <c:pt idx="0">
                  <c:v>PMB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PMB'!$A$11:$A$46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PMB'!$O$11:$O$46</c:f>
              <c:numCache>
                <c:formatCode>0.00</c:formatCode>
                <c:ptCount val="36"/>
                <c:pt idx="0">
                  <c:v>3.061890003395674</c:v>
                </c:pt>
                <c:pt idx="1">
                  <c:v>3.4308298033886997</c:v>
                </c:pt>
                <c:pt idx="2">
                  <c:v>2.7622455991836317</c:v>
                </c:pt>
                <c:pt idx="3">
                  <c:v>1.7460308966682578</c:v>
                </c:pt>
                <c:pt idx="4">
                  <c:v>3.3656044845915098</c:v>
                </c:pt>
                <c:pt idx="5">
                  <c:v>3.2270983386091392</c:v>
                </c:pt>
                <c:pt idx="6">
                  <c:v>5.200956483123524</c:v>
                </c:pt>
                <c:pt idx="7">
                  <c:v>6.1389727157319935</c:v>
                </c:pt>
                <c:pt idx="8">
                  <c:v>5.9497188271612504</c:v>
                </c:pt>
                <c:pt idx="9">
                  <c:v>5.147953168237799</c:v>
                </c:pt>
                <c:pt idx="10">
                  <c:v>6.160642721192982</c:v>
                </c:pt>
                <c:pt idx="11">
                  <c:v>5.7835995634091466</c:v>
                </c:pt>
                <c:pt idx="12">
                  <c:v>5.377743960378222</c:v>
                </c:pt>
                <c:pt idx="13">
                  <c:v>4.8718585303376898</c:v>
                </c:pt>
                <c:pt idx="14">
                  <c:v>5.0689815713756703</c:v>
                </c:pt>
                <c:pt idx="15">
                  <c:v>6.7835240723579702</c:v>
                </c:pt>
                <c:pt idx="16">
                  <c:v>6.9604773215253131</c:v>
                </c:pt>
                <c:pt idx="17">
                  <c:v>5.9076906181923485</c:v>
                </c:pt>
                <c:pt idx="18">
                  <c:v>5.3014032692556849</c:v>
                </c:pt>
                <c:pt idx="19">
                  <c:v>5.3486879333945527</c:v>
                </c:pt>
                <c:pt idx="20">
                  <c:v>6.6521995608125035</c:v>
                </c:pt>
                <c:pt idx="21">
                  <c:v>-0.36128507620508982</c:v>
                </c:pt>
                <c:pt idx="22">
                  <c:v>0.58535260539096423</c:v>
                </c:pt>
                <c:pt idx="23">
                  <c:v>3.3531688099788619</c:v>
                </c:pt>
                <c:pt idx="24">
                  <c:v>-3.34794255860385</c:v>
                </c:pt>
                <c:pt idx="25">
                  <c:v>6.3375168855498227</c:v>
                </c:pt>
                <c:pt idx="26">
                  <c:v>4.3808808356616984</c:v>
                </c:pt>
                <c:pt idx="27">
                  <c:v>12.039323582793516</c:v>
                </c:pt>
                <c:pt idx="28">
                  <c:v>3.2987123592336736</c:v>
                </c:pt>
                <c:pt idx="29">
                  <c:v>-0.34695539374800932</c:v>
                </c:pt>
                <c:pt idx="30">
                  <c:v>0.18283972341818844</c:v>
                </c:pt>
                <c:pt idx="31">
                  <c:v>-4.9648083068164679</c:v>
                </c:pt>
                <c:pt idx="32">
                  <c:v>3.8850532277974672</c:v>
                </c:pt>
                <c:pt idx="33">
                  <c:v>2.7312870575695816</c:v>
                </c:pt>
                <c:pt idx="34">
                  <c:v>3.1656837159834113</c:v>
                </c:pt>
                <c:pt idx="35">
                  <c:v>5.0191318849928637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47200"/>
        <c:axId val="134948736"/>
      </c:lineChart>
      <c:catAx>
        <c:axId val="1349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4948736"/>
        <c:crosses val="autoZero"/>
        <c:auto val="1"/>
        <c:lblAlgn val="ctr"/>
        <c:lblOffset val="100"/>
        <c:noMultiLvlLbl val="0"/>
      </c:catAx>
      <c:valAx>
        <c:axId val="1349487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34947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252"/>
          <c:h val="0.1102506022363643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572E-2"/>
          <c:y val="3.8152988608382718E-2"/>
          <c:w val="0.91042422686294233"/>
          <c:h val="0.82867440539005177"/>
        </c:manualLayout>
      </c:layout>
      <c:lineChart>
        <c:grouping val="standard"/>
        <c:varyColors val="0"/>
        <c:ser>
          <c:idx val="1"/>
          <c:order val="0"/>
          <c:tx>
            <c:strRef>
              <c:f>'GDP PMB'!$N$2</c:f>
              <c:strCache>
                <c:ptCount val="1"/>
                <c:pt idx="0">
                  <c:v>PMB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PMB'!$A$11:$A$46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PMB'!$N$11:$N$46</c:f>
              <c:numCache>
                <c:formatCode>0.00</c:formatCode>
                <c:ptCount val="36"/>
                <c:pt idx="0">
                  <c:v>-3.7405884084674463</c:v>
                </c:pt>
                <c:pt idx="1">
                  <c:v>6.3925445824149332</c:v>
                </c:pt>
                <c:pt idx="2">
                  <c:v>-0.41429100484435494</c:v>
                </c:pt>
                <c:pt idx="3">
                  <c:v>-0.23779073433243075</c:v>
                </c:pt>
                <c:pt idx="4">
                  <c:v>-2.2083497626080479</c:v>
                </c:pt>
                <c:pt idx="5">
                  <c:v>6.2499824469265803</c:v>
                </c:pt>
                <c:pt idx="6">
                  <c:v>1.4899382715859288</c:v>
                </c:pt>
                <c:pt idx="7">
                  <c:v>0.65173132725729677</c:v>
                </c:pt>
                <c:pt idx="8">
                  <c:v>-2.3827197381564669</c:v>
                </c:pt>
                <c:pt idx="9">
                  <c:v>5.4459445681084766</c:v>
                </c:pt>
                <c:pt idx="10">
                  <c:v>2.4673971485386357</c:v>
                </c:pt>
                <c:pt idx="11">
                  <c:v>0.29425377584771717</c:v>
                </c:pt>
                <c:pt idx="12">
                  <c:v>-2.7572439584554842</c:v>
                </c:pt>
                <c:pt idx="13">
                  <c:v>4.9397317283847038</c:v>
                </c:pt>
                <c:pt idx="14">
                  <c:v>2.6600006287880418</c:v>
                </c:pt>
                <c:pt idx="15">
                  <c:v>1.9308810480572605</c:v>
                </c:pt>
                <c:pt idx="16">
                  <c:v>-2.5961009189367794</c:v>
                </c:pt>
                <c:pt idx="17">
                  <c:v>3.9068347464194004</c:v>
                </c:pt>
                <c:pt idx="18">
                  <c:v>2.072305256905647</c:v>
                </c:pt>
                <c:pt idx="19">
                  <c:v>1.9766522089924303</c:v>
                </c:pt>
                <c:pt idx="20">
                  <c:v>-1.3908926007441118</c:v>
                </c:pt>
                <c:pt idx="21">
                  <c:v>-2.9261137738744512</c:v>
                </c:pt>
                <c:pt idx="22">
                  <c:v>3.0420637536652895</c:v>
                </c:pt>
                <c:pt idx="23">
                  <c:v>4.7827529300485683</c:v>
                </c:pt>
                <c:pt idx="24">
                  <c:v>-7.7844131695604517</c:v>
                </c:pt>
                <c:pt idx="25">
                  <c:v>6.8016169441147563</c:v>
                </c:pt>
                <c:pt idx="26">
                  <c:v>1.1460648390744097</c:v>
                </c:pt>
                <c:pt idx="27">
                  <c:v>12.470681100199354</c:v>
                </c:pt>
                <c:pt idx="28">
                  <c:v>-14.978499740796073</c:v>
                </c:pt>
                <c:pt idx="29">
                  <c:v>3.0323230006878155</c:v>
                </c:pt>
                <c:pt idx="30">
                  <c:v>1.683797444074572</c:v>
                </c:pt>
                <c:pt idx="31">
                  <c:v>6.6916526595705434</c:v>
                </c:pt>
                <c:pt idx="32">
                  <c:v>-7.0611325912850145</c:v>
                </c:pt>
                <c:pt idx="33">
                  <c:v>1.888027406426354</c:v>
                </c:pt>
                <c:pt idx="34">
                  <c:v>2.1137648190552984</c:v>
                </c:pt>
                <c:pt idx="35">
                  <c:v>8.6084474807523144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81888"/>
        <c:axId val="134987776"/>
      </c:lineChart>
      <c:catAx>
        <c:axId val="1349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4987776"/>
        <c:crosses val="autoZero"/>
        <c:auto val="1"/>
        <c:lblAlgn val="ctr"/>
        <c:lblOffset val="100"/>
        <c:noMultiLvlLbl val="0"/>
      </c:catAx>
      <c:valAx>
        <c:axId val="13498777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3498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252"/>
          <c:h val="0.1102506022363643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003"/>
          <c:y val="5.1400554097404488E-2"/>
          <c:w val="0.85177668416448138"/>
          <c:h val="0.8971988918051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 PMB'!$R$11:$T$11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'GDP Durban'!$R$14:$R$22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'GDP PMB'!$T$14:$T$22</c:f>
              <c:numCache>
                <c:formatCode>0.00</c:formatCode>
                <c:ptCount val="9"/>
                <c:pt idx="0">
                  <c:v>2.7432639133100531</c:v>
                </c:pt>
                <c:pt idx="1">
                  <c:v>4.4967465471816013</c:v>
                </c:pt>
                <c:pt idx="2">
                  <c:v>5.7593039563852706</c:v>
                </c:pt>
                <c:pt idx="3">
                  <c:v>5.5333257756211474</c:v>
                </c:pt>
                <c:pt idx="4">
                  <c:v>5.8569851483903328</c:v>
                </c:pt>
                <c:pt idx="5">
                  <c:v>2.5170307841520008</c:v>
                </c:pt>
                <c:pt idx="6">
                  <c:v>4.9276296312518202</c:v>
                </c:pt>
                <c:pt idx="7">
                  <c:v>-0.66611655941606718</c:v>
                </c:pt>
                <c:pt idx="8">
                  <c:v>3.7242326571138502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73888"/>
        <c:axId val="145179776"/>
      </c:barChart>
      <c:catAx>
        <c:axId val="14517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179776"/>
        <c:crosses val="autoZero"/>
        <c:auto val="1"/>
        <c:lblAlgn val="ctr"/>
        <c:lblOffset val="100"/>
        <c:noMultiLvlLbl val="0"/>
      </c:catAx>
      <c:valAx>
        <c:axId val="14517977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517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572E-2"/>
          <c:y val="3.8152988608382718E-2"/>
          <c:w val="0.91042422686294233"/>
          <c:h val="0.82867440539005177"/>
        </c:manualLayout>
      </c:layout>
      <c:lineChart>
        <c:grouping val="standard"/>
        <c:varyColors val="0"/>
        <c:ser>
          <c:idx val="1"/>
          <c:order val="0"/>
          <c:tx>
            <c:strRef>
              <c:f>'GDP RBay'!$O$2</c:f>
              <c:strCache>
                <c:ptCount val="1"/>
                <c:pt idx="0">
                  <c:v>RBay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RBay'!$A$11:$C$46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RBay'!$O$11:$O$46</c:f>
              <c:numCache>
                <c:formatCode>0.00</c:formatCode>
                <c:ptCount val="36"/>
                <c:pt idx="0">
                  <c:v>3.9395156782893541</c:v>
                </c:pt>
                <c:pt idx="1">
                  <c:v>4.2866089789378261</c:v>
                </c:pt>
                <c:pt idx="2">
                  <c:v>3.6383421584642766</c:v>
                </c:pt>
                <c:pt idx="3">
                  <c:v>2.573614903653477</c:v>
                </c:pt>
                <c:pt idx="4">
                  <c:v>4.9774438314357896</c:v>
                </c:pt>
                <c:pt idx="5">
                  <c:v>4.7714376026829068</c:v>
                </c:pt>
                <c:pt idx="6">
                  <c:v>6.8025136122745424</c:v>
                </c:pt>
                <c:pt idx="7">
                  <c:v>7.8003989592836094</c:v>
                </c:pt>
                <c:pt idx="8">
                  <c:v>7.103924884762101</c:v>
                </c:pt>
                <c:pt idx="9">
                  <c:v>6.2725196289707368</c:v>
                </c:pt>
                <c:pt idx="10">
                  <c:v>7.3023348638124261</c:v>
                </c:pt>
                <c:pt idx="11">
                  <c:v>6.9414815232301752</c:v>
                </c:pt>
                <c:pt idx="12">
                  <c:v>6.234890980087215</c:v>
                </c:pt>
                <c:pt idx="13">
                  <c:v>5.7213280062618566</c:v>
                </c:pt>
                <c:pt idx="14">
                  <c:v>5.910534156310292</c:v>
                </c:pt>
                <c:pt idx="15">
                  <c:v>7.6643149737516607</c:v>
                </c:pt>
                <c:pt idx="16">
                  <c:v>8.0143793424454799</c:v>
                </c:pt>
                <c:pt idx="17">
                  <c:v>6.9725787258477352</c:v>
                </c:pt>
                <c:pt idx="18">
                  <c:v>6.398908194565081</c:v>
                </c:pt>
                <c:pt idx="19">
                  <c:v>6.4406598461384386</c:v>
                </c:pt>
                <c:pt idx="20">
                  <c:v>6.4207317031394222</c:v>
                </c:pt>
                <c:pt idx="21">
                  <c:v>16.312785768584888</c:v>
                </c:pt>
                <c:pt idx="22">
                  <c:v>13.804040679858295</c:v>
                </c:pt>
                <c:pt idx="23">
                  <c:v>2.784728763532891</c:v>
                </c:pt>
                <c:pt idx="24">
                  <c:v>-11.83599976293681</c:v>
                </c:pt>
                <c:pt idx="25">
                  <c:v>-20.296216494757591</c:v>
                </c:pt>
                <c:pt idx="26">
                  <c:v>-15.172529532429605</c:v>
                </c:pt>
                <c:pt idx="27">
                  <c:v>-6.8141440751815479</c:v>
                </c:pt>
                <c:pt idx="28">
                  <c:v>7.98858892784855</c:v>
                </c:pt>
                <c:pt idx="29">
                  <c:v>13.254080570953253</c:v>
                </c:pt>
                <c:pt idx="30">
                  <c:v>9.0354404937363402</c:v>
                </c:pt>
                <c:pt idx="31">
                  <c:v>6.0772809642365386</c:v>
                </c:pt>
                <c:pt idx="32">
                  <c:v>2.7762450610838565</c:v>
                </c:pt>
                <c:pt idx="33">
                  <c:v>3.1592024785186403</c:v>
                </c:pt>
                <c:pt idx="34">
                  <c:v>3.8183348598622544</c:v>
                </c:pt>
                <c:pt idx="35">
                  <c:v>2.9484170948130286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20448"/>
        <c:axId val="147746816"/>
      </c:lineChart>
      <c:catAx>
        <c:axId val="1477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7746816"/>
        <c:crosses val="autoZero"/>
        <c:auto val="1"/>
        <c:lblAlgn val="ctr"/>
        <c:lblOffset val="100"/>
        <c:noMultiLvlLbl val="0"/>
      </c:catAx>
      <c:valAx>
        <c:axId val="14774681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772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252"/>
          <c:h val="0.1102506022363643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627E-2"/>
          <c:y val="3.8152988608382718E-2"/>
          <c:w val="0.91042422686294211"/>
          <c:h val="0.82867440539005199"/>
        </c:manualLayout>
      </c:layout>
      <c:lineChart>
        <c:grouping val="standard"/>
        <c:varyColors val="0"/>
        <c:ser>
          <c:idx val="1"/>
          <c:order val="0"/>
          <c:tx>
            <c:strRef>
              <c:f>'GDP RBay'!$N$2</c:f>
              <c:strCache>
                <c:ptCount val="1"/>
                <c:pt idx="0">
                  <c:v>RBay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RBay'!$A$11:$A$46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RBay'!$N$11:$N$46</c:f>
              <c:numCache>
                <c:formatCode>0.00</c:formatCode>
                <c:ptCount val="36"/>
                <c:pt idx="0">
                  <c:v>-2.9468014479089586</c:v>
                </c:pt>
                <c:pt idx="1">
                  <c:v>6.4797965977376384</c:v>
                </c:pt>
                <c:pt idx="2">
                  <c:v>-0.4459853562532069</c:v>
                </c:pt>
                <c:pt idx="3">
                  <c:v>-0.29893044499963589</c:v>
                </c:pt>
                <c:pt idx="4">
                  <c:v>-0.67234435255892211</c:v>
                </c:pt>
                <c:pt idx="5">
                  <c:v>6.2708421734834516</c:v>
                </c:pt>
                <c:pt idx="6">
                  <c:v>1.4839468411863621</c:v>
                </c:pt>
                <c:pt idx="7">
                  <c:v>0.63260415119204494</c:v>
                </c:pt>
                <c:pt idx="8">
                  <c:v>-1.314077942687579</c:v>
                </c:pt>
                <c:pt idx="9">
                  <c:v>5.4459038081016704</c:v>
                </c:pt>
                <c:pt idx="10">
                  <c:v>2.4673592502813255</c:v>
                </c:pt>
                <c:pt idx="11">
                  <c:v>0.2941808407809704</c:v>
                </c:pt>
                <c:pt idx="12">
                  <c:v>-1.9661218294359886</c:v>
                </c:pt>
                <c:pt idx="13">
                  <c:v>4.9361549728763219</c:v>
                </c:pt>
                <c:pt idx="14">
                  <c:v>2.6507418743458602</c:v>
                </c:pt>
                <c:pt idx="15">
                  <c:v>1.9549600244640628</c:v>
                </c:pt>
                <c:pt idx="16">
                  <c:v>-1.6473702757689077</c:v>
                </c:pt>
                <c:pt idx="17">
                  <c:v>3.9240438852631976</c:v>
                </c:pt>
                <c:pt idx="18">
                  <c:v>2.1002484083658217</c:v>
                </c:pt>
                <c:pt idx="19">
                  <c:v>1.9949678407034248</c:v>
                </c:pt>
                <c:pt idx="20">
                  <c:v>-1.6657841532505675</c:v>
                </c:pt>
                <c:pt idx="21">
                  <c:v>13.584025022025331</c:v>
                </c:pt>
                <c:pt idx="22">
                  <c:v>-0.1019471203516676</c:v>
                </c:pt>
                <c:pt idx="23">
                  <c:v>-7.8809061424881612</c:v>
                </c:pt>
                <c:pt idx="24">
                  <c:v>-15.653444499820338</c:v>
                </c:pt>
                <c:pt idx="25">
                  <c:v>2.6845029225854975</c:v>
                </c:pt>
                <c:pt idx="26">
                  <c:v>6.3199105204181674</c:v>
                </c:pt>
                <c:pt idx="27">
                  <c:v>1.1959517455217687</c:v>
                </c:pt>
                <c:pt idx="28">
                  <c:v>-2.2548495263326611</c:v>
                </c:pt>
                <c:pt idx="29">
                  <c:v>7.6913689015130213</c:v>
                </c:pt>
                <c:pt idx="30">
                  <c:v>2.3595637208469791</c:v>
                </c:pt>
                <c:pt idx="31">
                  <c:v>-1.5495204390017017</c:v>
                </c:pt>
                <c:pt idx="32">
                  <c:v>-5.2965965256870344</c:v>
                </c:pt>
                <c:pt idx="33">
                  <c:v>8.0926406982207997</c:v>
                </c:pt>
                <c:pt idx="34">
                  <c:v>3.0135868362608913</c:v>
                </c:pt>
                <c:pt idx="35">
                  <c:v>-2.3744597068423321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84064"/>
        <c:axId val="147785600"/>
      </c:lineChart>
      <c:catAx>
        <c:axId val="14778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7785600"/>
        <c:crosses val="autoZero"/>
        <c:auto val="1"/>
        <c:lblAlgn val="ctr"/>
        <c:lblOffset val="100"/>
        <c:noMultiLvlLbl val="0"/>
      </c:catAx>
      <c:valAx>
        <c:axId val="14778560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778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252"/>
          <c:h val="0.1102506022363643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003"/>
          <c:y val="5.1400554097404488E-2"/>
          <c:w val="0.85177668416448138"/>
          <c:h val="0.8971988918051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 RBay'!$R$11:$T$11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'GDP Durban'!$R$14:$R$22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'GDP RBay'!$T$14:$T$22</c:f>
              <c:numCache>
                <c:formatCode>0.00</c:formatCode>
                <c:ptCount val="9"/>
                <c:pt idx="0">
                  <c:v>3.6023201094351003</c:v>
                </c:pt>
                <c:pt idx="1">
                  <c:v>6.1011025148803091</c:v>
                </c:pt>
                <c:pt idx="2">
                  <c:v>6.9037917125126125</c:v>
                </c:pt>
                <c:pt idx="3">
                  <c:v>6.3906328900256879</c:v>
                </c:pt>
                <c:pt idx="4">
                  <c:v>6.9346319261123766</c:v>
                </c:pt>
                <c:pt idx="5">
                  <c:v>9.8108703192174538</c:v>
                </c:pt>
                <c:pt idx="6">
                  <c:v>-13.723541029377254</c:v>
                </c:pt>
                <c:pt idx="7">
                  <c:v>9.0394351693386046</c:v>
                </c:pt>
                <c:pt idx="8">
                  <c:v>3.1861381525852148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13888"/>
        <c:axId val="147815424"/>
      </c:barChart>
      <c:catAx>
        <c:axId val="1478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815424"/>
        <c:crosses val="autoZero"/>
        <c:auto val="1"/>
        <c:lblAlgn val="ctr"/>
        <c:lblOffset val="100"/>
        <c:noMultiLvlLbl val="0"/>
      </c:catAx>
      <c:valAx>
        <c:axId val="14781542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781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627E-2"/>
          <c:y val="3.8152988608382718E-2"/>
          <c:w val="0.91042422686294211"/>
          <c:h val="0.82867440539005199"/>
        </c:manualLayout>
      </c:layout>
      <c:lineChart>
        <c:grouping val="standard"/>
        <c:varyColors val="0"/>
        <c:ser>
          <c:idx val="1"/>
          <c:order val="0"/>
          <c:tx>
            <c:strRef>
              <c:f>'GDP Port Shepstone'!$O$2</c:f>
              <c:strCache>
                <c:ptCount val="1"/>
                <c:pt idx="0">
                  <c:v>Port Shepstone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Port Shepstone'!$A$11:$C$46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Port Shepstone'!$O$11:$O$46</c:f>
              <c:numCache>
                <c:formatCode>0.00</c:formatCode>
                <c:ptCount val="36"/>
                <c:pt idx="0">
                  <c:v>3.9395156782893599</c:v>
                </c:pt>
                <c:pt idx="1">
                  <c:v>4.2866089789378172</c:v>
                </c:pt>
                <c:pt idx="2">
                  <c:v>3.6383421584642721</c:v>
                </c:pt>
                <c:pt idx="3">
                  <c:v>2.5736149036534619</c:v>
                </c:pt>
                <c:pt idx="4">
                  <c:v>4.9774438314357861</c:v>
                </c:pt>
                <c:pt idx="5">
                  <c:v>4.7714376026829104</c:v>
                </c:pt>
                <c:pt idx="6">
                  <c:v>6.8025136122745442</c:v>
                </c:pt>
                <c:pt idx="7">
                  <c:v>7.8003989592836245</c:v>
                </c:pt>
                <c:pt idx="8">
                  <c:v>7.1039248847621055</c:v>
                </c:pt>
                <c:pt idx="9">
                  <c:v>6.272519628970735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6.2348909800872185</c:v>
                </c:pt>
                <c:pt idx="13">
                  <c:v>5.7213280062618672</c:v>
                </c:pt>
                <c:pt idx="14">
                  <c:v>5.9105341563102902</c:v>
                </c:pt>
                <c:pt idx="15">
                  <c:v>7.6643149737516705</c:v>
                </c:pt>
                <c:pt idx="16">
                  <c:v>8.0143793424454621</c:v>
                </c:pt>
                <c:pt idx="17">
                  <c:v>6.9725787258477192</c:v>
                </c:pt>
                <c:pt idx="18">
                  <c:v>6.3989081945650712</c:v>
                </c:pt>
                <c:pt idx="19">
                  <c:v>6.4406598461384332</c:v>
                </c:pt>
                <c:pt idx="20">
                  <c:v>0.65101732181131822</c:v>
                </c:pt>
                <c:pt idx="21">
                  <c:v>-2.5794841721531703</c:v>
                </c:pt>
                <c:pt idx="22">
                  <c:v>-3.3542695789187524</c:v>
                </c:pt>
                <c:pt idx="23">
                  <c:v>8.2989490795807619</c:v>
                </c:pt>
                <c:pt idx="24">
                  <c:v>7.8637676860171588</c:v>
                </c:pt>
                <c:pt idx="25">
                  <c:v>8.5892937884465681</c:v>
                </c:pt>
                <c:pt idx="26">
                  <c:v>8.0170730486882551</c:v>
                </c:pt>
                <c:pt idx="27">
                  <c:v>-5.733154989451414</c:v>
                </c:pt>
                <c:pt idx="28">
                  <c:v>-3.8845687889516034</c:v>
                </c:pt>
                <c:pt idx="29">
                  <c:v>-2.4185941318093978</c:v>
                </c:pt>
                <c:pt idx="30">
                  <c:v>-2.0575630473884776</c:v>
                </c:pt>
                <c:pt idx="31">
                  <c:v>3.4540083256909249</c:v>
                </c:pt>
                <c:pt idx="32">
                  <c:v>3.8049368547931022</c:v>
                </c:pt>
                <c:pt idx="33">
                  <c:v>2.5753926020102553</c:v>
                </c:pt>
                <c:pt idx="34">
                  <c:v>2.8189664641150016</c:v>
                </c:pt>
                <c:pt idx="35">
                  <c:v>4.2716798821899902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42048"/>
        <c:axId val="141043584"/>
      </c:lineChart>
      <c:catAx>
        <c:axId val="1410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1043584"/>
        <c:crosses val="autoZero"/>
        <c:auto val="1"/>
        <c:lblAlgn val="ctr"/>
        <c:lblOffset val="100"/>
        <c:noMultiLvlLbl val="0"/>
      </c:catAx>
      <c:valAx>
        <c:axId val="1410435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104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3499553159"/>
          <c:y val="9.4216853030357525E-2"/>
          <c:w val="0.34362948992278353"/>
          <c:h val="0.1102506022363643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683E-2"/>
          <c:y val="3.8152988608382718E-2"/>
          <c:w val="0.91042422686294189"/>
          <c:h val="0.82867440539005222"/>
        </c:manualLayout>
      </c:layout>
      <c:lineChart>
        <c:grouping val="standard"/>
        <c:varyColors val="0"/>
        <c:ser>
          <c:idx val="1"/>
          <c:order val="0"/>
          <c:tx>
            <c:strRef>
              <c:f>'GDP Port Shepstone'!$N$2</c:f>
              <c:strCache>
                <c:ptCount val="1"/>
                <c:pt idx="0">
                  <c:v>Port Shepstone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Port Shepstone'!$A$11:$C$46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Port Shepstone'!$N$11:$N$46</c:f>
              <c:numCache>
                <c:formatCode>0.00</c:formatCode>
                <c:ptCount val="36"/>
                <c:pt idx="0">
                  <c:v>-2.946801447908959</c:v>
                </c:pt>
                <c:pt idx="1">
                  <c:v>6.4797965977376322</c:v>
                </c:pt>
                <c:pt idx="2">
                  <c:v>-0.44598535625321051</c:v>
                </c:pt>
                <c:pt idx="3">
                  <c:v>-0.29893044499964017</c:v>
                </c:pt>
                <c:pt idx="4">
                  <c:v>-0.67234435255891123</c:v>
                </c:pt>
                <c:pt idx="5">
                  <c:v>6.2708421734834525</c:v>
                </c:pt>
                <c:pt idx="6">
                  <c:v>1.4839468411863561</c:v>
                </c:pt>
                <c:pt idx="7">
                  <c:v>0.63260415119205271</c:v>
                </c:pt>
                <c:pt idx="8">
                  <c:v>-1.3140779426875768</c:v>
                </c:pt>
                <c:pt idx="9">
                  <c:v>5.4459038081016642</c:v>
                </c:pt>
                <c:pt idx="10">
                  <c:v>2.4673592502813242</c:v>
                </c:pt>
                <c:pt idx="11">
                  <c:v>0.29418084078097012</c:v>
                </c:pt>
                <c:pt idx="12">
                  <c:v>-1.9661218294359781</c:v>
                </c:pt>
                <c:pt idx="13">
                  <c:v>4.9361549728763228</c:v>
                </c:pt>
                <c:pt idx="14">
                  <c:v>2.6507418743458464</c:v>
                </c:pt>
                <c:pt idx="15">
                  <c:v>1.9549600244640739</c:v>
                </c:pt>
                <c:pt idx="16">
                  <c:v>-1.6473702757689217</c:v>
                </c:pt>
                <c:pt idx="17">
                  <c:v>3.9240438852632002</c:v>
                </c:pt>
                <c:pt idx="18">
                  <c:v>2.1002484083658128</c:v>
                </c:pt>
                <c:pt idx="19">
                  <c:v>1.9949678407034397</c:v>
                </c:pt>
                <c:pt idx="20">
                  <c:v>-6.997079383678642</c:v>
                </c:pt>
                <c:pt idx="21">
                  <c:v>0.58849112123345182</c:v>
                </c:pt>
                <c:pt idx="22">
                  <c:v>1.2882450862551842</c:v>
                </c:pt>
                <c:pt idx="23">
                  <c:v>14.293179641015744</c:v>
                </c:pt>
                <c:pt idx="24">
                  <c:v>-7.3707962197446601</c:v>
                </c:pt>
                <c:pt idx="25">
                  <c:v>1.2650813931853966</c:v>
                </c:pt>
                <c:pt idx="26">
                  <c:v>0.75449785842078665</c:v>
                </c:pt>
                <c:pt idx="27">
                  <c:v>-0.2559766998495156</c:v>
                </c:pt>
                <c:pt idx="28">
                  <c:v>-5.5543243960371447</c:v>
                </c:pt>
                <c:pt idx="29">
                  <c:v>2.8095996989908856</c:v>
                </c:pt>
                <c:pt idx="30">
                  <c:v>1.127268729043881</c:v>
                </c:pt>
                <c:pt idx="31">
                  <c:v>5.3569763832237962</c:v>
                </c:pt>
                <c:pt idx="32">
                  <c:v>-5.2339532228350576</c:v>
                </c:pt>
                <c:pt idx="33">
                  <c:v>1.591844972954823</c:v>
                </c:pt>
                <c:pt idx="34">
                  <c:v>1.3674038997081464</c:v>
                </c:pt>
                <c:pt idx="35">
                  <c:v>6.8455489544442649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84928"/>
        <c:axId val="141094912"/>
      </c:lineChart>
      <c:catAx>
        <c:axId val="1410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1094912"/>
        <c:crosses val="autoZero"/>
        <c:auto val="1"/>
        <c:lblAlgn val="ctr"/>
        <c:lblOffset val="100"/>
        <c:noMultiLvlLbl val="0"/>
      </c:catAx>
      <c:valAx>
        <c:axId val="141094912"/>
        <c:scaling>
          <c:orientation val="minMax"/>
          <c:max val="16"/>
        </c:scaling>
        <c:delete val="0"/>
        <c:axPos val="l"/>
        <c:numFmt formatCode="0.00" sourceLinked="1"/>
        <c:majorTickMark val="out"/>
        <c:minorTickMark val="none"/>
        <c:tickLblPos val="nextTo"/>
        <c:crossAx val="14108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3499553159"/>
          <c:y val="9.4216853030357525E-2"/>
          <c:w val="0.34362948992278353"/>
          <c:h val="0.1102506022363643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003"/>
          <c:y val="5.1400554097404488E-2"/>
          <c:w val="0.85177668416448138"/>
          <c:h val="0.8971988918051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 Port Shepstone'!$R$11:$T$11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'GDP Durban'!$R$14:$R$22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'GDP Port Shepstone'!$T$14:$T$22</c:f>
              <c:numCache>
                <c:formatCode>0.00</c:formatCode>
                <c:ptCount val="9"/>
                <c:pt idx="0">
                  <c:v>3.6023201094351123</c:v>
                </c:pt>
                <c:pt idx="1">
                  <c:v>6.1011025148803082</c:v>
                </c:pt>
                <c:pt idx="2">
                  <c:v>6.9037917125125956</c:v>
                </c:pt>
                <c:pt idx="3">
                  <c:v>6.3906328900257021</c:v>
                </c:pt>
                <c:pt idx="4">
                  <c:v>6.9346319261123543</c:v>
                </c:pt>
                <c:pt idx="5">
                  <c:v>0.8111385214166853</c:v>
                </c:pt>
                <c:pt idx="6">
                  <c:v>4.2957336841516574</c:v>
                </c:pt>
                <c:pt idx="7">
                  <c:v>-1.2141346621935269</c:v>
                </c:pt>
                <c:pt idx="8">
                  <c:v>3.3778752031972248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14816"/>
        <c:axId val="148128896"/>
      </c:barChart>
      <c:catAx>
        <c:axId val="1481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128896"/>
        <c:crosses val="autoZero"/>
        <c:auto val="1"/>
        <c:lblAlgn val="ctr"/>
        <c:lblOffset val="100"/>
        <c:noMultiLvlLbl val="0"/>
      </c:catAx>
      <c:valAx>
        <c:axId val="14812889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811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572E-2"/>
          <c:y val="3.8152988608382718E-2"/>
          <c:w val="0.91042422686294233"/>
          <c:h val="0.91461183562992165"/>
        </c:manualLayout>
      </c:layout>
      <c:lineChart>
        <c:grouping val="standard"/>
        <c:varyColors val="0"/>
        <c:ser>
          <c:idx val="1"/>
          <c:order val="0"/>
          <c:tx>
            <c:strRef>
              <c:f>'GDP PMB'!$O$2</c:f>
              <c:strCache>
                <c:ptCount val="1"/>
                <c:pt idx="0">
                  <c:v>PMB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PMB'!$A$11:$A$46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PMB'!$O$11:$O$46</c:f>
              <c:numCache>
                <c:formatCode>0.00</c:formatCode>
                <c:ptCount val="36"/>
                <c:pt idx="0">
                  <c:v>3.061890003395674</c:v>
                </c:pt>
                <c:pt idx="1">
                  <c:v>3.4308298033886997</c:v>
                </c:pt>
                <c:pt idx="2">
                  <c:v>2.7622455991836317</c:v>
                </c:pt>
                <c:pt idx="3">
                  <c:v>1.7460308966682578</c:v>
                </c:pt>
                <c:pt idx="4">
                  <c:v>3.3656044845915098</c:v>
                </c:pt>
                <c:pt idx="5">
                  <c:v>3.2270983386091392</c:v>
                </c:pt>
                <c:pt idx="6">
                  <c:v>5.200956483123524</c:v>
                </c:pt>
                <c:pt idx="7">
                  <c:v>6.1389727157319935</c:v>
                </c:pt>
                <c:pt idx="8">
                  <c:v>5.9497188271612504</c:v>
                </c:pt>
                <c:pt idx="9">
                  <c:v>5.147953168237799</c:v>
                </c:pt>
                <c:pt idx="10">
                  <c:v>6.160642721192982</c:v>
                </c:pt>
                <c:pt idx="11">
                  <c:v>5.7835995634091466</c:v>
                </c:pt>
                <c:pt idx="12">
                  <c:v>5.377743960378222</c:v>
                </c:pt>
                <c:pt idx="13">
                  <c:v>4.8718585303376898</c:v>
                </c:pt>
                <c:pt idx="14">
                  <c:v>5.0689815713756703</c:v>
                </c:pt>
                <c:pt idx="15">
                  <c:v>6.7835240723579702</c:v>
                </c:pt>
                <c:pt idx="16">
                  <c:v>6.9604773215253131</c:v>
                </c:pt>
                <c:pt idx="17">
                  <c:v>5.9076906181923485</c:v>
                </c:pt>
                <c:pt idx="18">
                  <c:v>5.3014032692556849</c:v>
                </c:pt>
                <c:pt idx="19">
                  <c:v>5.3486879333945527</c:v>
                </c:pt>
                <c:pt idx="20">
                  <c:v>6.6521995608125035</c:v>
                </c:pt>
                <c:pt idx="21">
                  <c:v>-0.36128507620508982</c:v>
                </c:pt>
                <c:pt idx="22">
                  <c:v>0.58535260539096423</c:v>
                </c:pt>
                <c:pt idx="23">
                  <c:v>3.3531688099788619</c:v>
                </c:pt>
                <c:pt idx="24">
                  <c:v>-3.34794255860385</c:v>
                </c:pt>
                <c:pt idx="25">
                  <c:v>6.3375168855498227</c:v>
                </c:pt>
                <c:pt idx="26">
                  <c:v>4.3808808356616984</c:v>
                </c:pt>
                <c:pt idx="27">
                  <c:v>12.039323582793516</c:v>
                </c:pt>
                <c:pt idx="28">
                  <c:v>3.2987123592336736</c:v>
                </c:pt>
                <c:pt idx="29">
                  <c:v>-0.34695539374800932</c:v>
                </c:pt>
                <c:pt idx="30">
                  <c:v>0.18283972341818844</c:v>
                </c:pt>
                <c:pt idx="31">
                  <c:v>-4.9648083068164679</c:v>
                </c:pt>
                <c:pt idx="32">
                  <c:v>3.8850532277974672</c:v>
                </c:pt>
                <c:pt idx="33">
                  <c:v>2.7312870575695816</c:v>
                </c:pt>
                <c:pt idx="34">
                  <c:v>3.1656837159834113</c:v>
                </c:pt>
                <c:pt idx="35">
                  <c:v>5.0191318849928637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70336"/>
        <c:axId val="123071872"/>
      </c:lineChart>
      <c:catAx>
        <c:axId val="1230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3071872"/>
        <c:crosses val="autoZero"/>
        <c:auto val="1"/>
        <c:lblAlgn val="ctr"/>
        <c:lblOffset val="100"/>
        <c:noMultiLvlLbl val="0"/>
      </c:catAx>
      <c:valAx>
        <c:axId val="1230718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2307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811315252260244E-2"/>
          <c:y val="5.2550032808399004E-2"/>
          <c:w val="0.28179370332331644"/>
          <c:h val="0.133688074146981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683E-2"/>
          <c:y val="3.8152988608382718E-2"/>
          <c:w val="0.91042422686294189"/>
          <c:h val="0.82867440539005222"/>
        </c:manualLayout>
      </c:layout>
      <c:lineChart>
        <c:grouping val="standard"/>
        <c:varyColors val="0"/>
        <c:ser>
          <c:idx val="1"/>
          <c:order val="0"/>
          <c:tx>
            <c:strRef>
              <c:f>'GDP Newcastle'!$O$2</c:f>
              <c:strCache>
                <c:ptCount val="1"/>
                <c:pt idx="0">
                  <c:v>Newcastle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Newcastle'!$A$11:$A$46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Newcastle'!$O$11:$O$46</c:f>
              <c:numCache>
                <c:formatCode>0.00</c:formatCode>
                <c:ptCount val="36"/>
                <c:pt idx="0">
                  <c:v>3.9395156782893626</c:v>
                </c:pt>
                <c:pt idx="1">
                  <c:v>4.2866089789378181</c:v>
                </c:pt>
                <c:pt idx="2">
                  <c:v>3.6383421584642668</c:v>
                </c:pt>
                <c:pt idx="3">
                  <c:v>2.5736149036534792</c:v>
                </c:pt>
                <c:pt idx="4">
                  <c:v>4.9774438314357941</c:v>
                </c:pt>
                <c:pt idx="5">
                  <c:v>4.7714376026829113</c:v>
                </c:pt>
                <c:pt idx="6">
                  <c:v>6.8025136122745442</c:v>
                </c:pt>
                <c:pt idx="7">
                  <c:v>7.8003989592836112</c:v>
                </c:pt>
                <c:pt idx="8">
                  <c:v>7.1039248847620975</c:v>
                </c:pt>
                <c:pt idx="9">
                  <c:v>6.2725196289707297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6.2348909800872221</c:v>
                </c:pt>
                <c:pt idx="13">
                  <c:v>5.721328006261869</c:v>
                </c:pt>
                <c:pt idx="14">
                  <c:v>5.9105341563103009</c:v>
                </c:pt>
                <c:pt idx="15">
                  <c:v>7.6643149737516651</c:v>
                </c:pt>
                <c:pt idx="16">
                  <c:v>8.0143793424454604</c:v>
                </c:pt>
                <c:pt idx="17">
                  <c:v>6.9725787258477334</c:v>
                </c:pt>
                <c:pt idx="18">
                  <c:v>6.3989081945650668</c:v>
                </c:pt>
                <c:pt idx="19">
                  <c:v>6.4406598461384439</c:v>
                </c:pt>
                <c:pt idx="20">
                  <c:v>5.2207550494224639</c:v>
                </c:pt>
                <c:pt idx="21">
                  <c:v>2.5437949311447019</c:v>
                </c:pt>
                <c:pt idx="22">
                  <c:v>1.9736713925358023</c:v>
                </c:pt>
                <c:pt idx="23">
                  <c:v>4.5487775766570353</c:v>
                </c:pt>
                <c:pt idx="24">
                  <c:v>-3.7891792586704436</c:v>
                </c:pt>
                <c:pt idx="25">
                  <c:v>3.3613290199647659</c:v>
                </c:pt>
                <c:pt idx="26">
                  <c:v>-1.3623318690516617</c:v>
                </c:pt>
                <c:pt idx="27">
                  <c:v>-5.6876057771930499</c:v>
                </c:pt>
                <c:pt idx="28">
                  <c:v>2.1449472033997909</c:v>
                </c:pt>
                <c:pt idx="29">
                  <c:v>-0.94273664769860821</c:v>
                </c:pt>
                <c:pt idx="30">
                  <c:v>2.1175257766891069</c:v>
                </c:pt>
                <c:pt idx="31">
                  <c:v>4.6228114456422835</c:v>
                </c:pt>
                <c:pt idx="32">
                  <c:v>3.4909325746136641</c:v>
                </c:pt>
                <c:pt idx="33">
                  <c:v>3.1586942703359369</c:v>
                </c:pt>
                <c:pt idx="34">
                  <c:v>2.9781513459848603</c:v>
                </c:pt>
                <c:pt idx="35">
                  <c:v>3.4745148061183402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95584"/>
        <c:axId val="148201472"/>
      </c:lineChart>
      <c:catAx>
        <c:axId val="1481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8201472"/>
        <c:crosses val="autoZero"/>
        <c:auto val="1"/>
        <c:lblAlgn val="ctr"/>
        <c:lblOffset val="100"/>
        <c:noMultiLvlLbl val="0"/>
      </c:catAx>
      <c:valAx>
        <c:axId val="1482014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819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5309834737"/>
          <c:y val="9.4216853030357525E-2"/>
          <c:w val="0.34362945429367381"/>
          <c:h val="0.1102506022363643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738E-2"/>
          <c:y val="3.8152988608382718E-2"/>
          <c:w val="0.91042422686294167"/>
          <c:h val="0.82867440539005244"/>
        </c:manualLayout>
      </c:layout>
      <c:lineChart>
        <c:grouping val="standard"/>
        <c:varyColors val="0"/>
        <c:ser>
          <c:idx val="1"/>
          <c:order val="0"/>
          <c:tx>
            <c:strRef>
              <c:f>'GDP Newcastle'!$N$2</c:f>
              <c:strCache>
                <c:ptCount val="1"/>
                <c:pt idx="0">
                  <c:v>Newcastle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Newcastle'!$A$11:$C$46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Newcastle'!$N$11:$N$46</c:f>
              <c:numCache>
                <c:formatCode>0.00</c:formatCode>
                <c:ptCount val="36"/>
                <c:pt idx="0">
                  <c:v>-2.9468014479089617</c:v>
                </c:pt>
                <c:pt idx="1">
                  <c:v>6.4797965977376384</c:v>
                </c:pt>
                <c:pt idx="2">
                  <c:v>-0.44598535625321523</c:v>
                </c:pt>
                <c:pt idx="3">
                  <c:v>-0.29893044499962224</c:v>
                </c:pt>
                <c:pt idx="4">
                  <c:v>-0.67234435255892333</c:v>
                </c:pt>
                <c:pt idx="5">
                  <c:v>6.2708421734834516</c:v>
                </c:pt>
                <c:pt idx="6">
                  <c:v>1.4839468411863506</c:v>
                </c:pt>
                <c:pt idx="7">
                  <c:v>0.63260415119205893</c:v>
                </c:pt>
                <c:pt idx="8">
                  <c:v>-1.3140779426875853</c:v>
                </c:pt>
                <c:pt idx="9">
                  <c:v>5.4459038081016677</c:v>
                </c:pt>
                <c:pt idx="10">
                  <c:v>2.4673592502813237</c:v>
                </c:pt>
                <c:pt idx="11">
                  <c:v>0.29418084078097673</c:v>
                </c:pt>
                <c:pt idx="12">
                  <c:v>-1.966121829435983</c:v>
                </c:pt>
                <c:pt idx="13">
                  <c:v>4.9361549728763237</c:v>
                </c:pt>
                <c:pt idx="14">
                  <c:v>2.6507418743458544</c:v>
                </c:pt>
                <c:pt idx="15">
                  <c:v>1.9549600244640648</c:v>
                </c:pt>
                <c:pt idx="16">
                  <c:v>-1.6473702757689241</c:v>
                </c:pt>
                <c:pt idx="17">
                  <c:v>3.9240438852632176</c:v>
                </c:pt>
                <c:pt idx="18">
                  <c:v>2.1002484083658031</c:v>
                </c:pt>
                <c:pt idx="19">
                  <c:v>1.9949678407034468</c:v>
                </c:pt>
                <c:pt idx="20">
                  <c:v>-2.7745790411378564</c:v>
                </c:pt>
                <c:pt idx="21">
                  <c:v>1.2800738749707989</c:v>
                </c:pt>
                <c:pt idx="22">
                  <c:v>1.5325909020826443</c:v>
                </c:pt>
                <c:pt idx="23">
                  <c:v>4.5706118167333889</c:v>
                </c:pt>
                <c:pt idx="24">
                  <c:v>-10.528484749477149</c:v>
                </c:pt>
                <c:pt idx="25">
                  <c:v>8.8073353734548867</c:v>
                </c:pt>
                <c:pt idx="26">
                  <c:v>-3.1074958029947903</c:v>
                </c:pt>
                <c:pt idx="27">
                  <c:v>-1.4822403475907778E-2</c:v>
                </c:pt>
                <c:pt idx="28">
                  <c:v>-3.097962078214362</c:v>
                </c:pt>
                <c:pt idx="29">
                  <c:v>5.5182578271650389</c:v>
                </c:pt>
                <c:pt idx="30">
                  <c:v>-0.11411117107385353</c:v>
                </c:pt>
                <c:pt idx="31">
                  <c:v>2.4381496073039601</c:v>
                </c:pt>
                <c:pt idx="32">
                  <c:v>-4.1463125074156375</c:v>
                </c:pt>
                <c:pt idx="33">
                  <c:v>5.1795111739202042</c:v>
                </c:pt>
                <c:pt idx="34">
                  <c:v>-0.2889262033708121</c:v>
                </c:pt>
                <c:pt idx="35">
                  <c:v>2.9319102130650676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30528"/>
        <c:axId val="148232064"/>
      </c:lineChart>
      <c:catAx>
        <c:axId val="14823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8232064"/>
        <c:crosses val="autoZero"/>
        <c:auto val="1"/>
        <c:lblAlgn val="ctr"/>
        <c:lblOffset val="100"/>
        <c:noMultiLvlLbl val="0"/>
      </c:catAx>
      <c:valAx>
        <c:axId val="1482320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823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5309834737"/>
          <c:y val="9.4216853030357525E-2"/>
          <c:w val="0.34362945429367381"/>
          <c:h val="0.1102506022363643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003"/>
          <c:y val="5.1400554097404488E-2"/>
          <c:w val="0.85177668416448138"/>
          <c:h val="0.8971988918051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 Newcastle'!$R$11:$T$11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'GDP Durban'!$R$14:$R$22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'GDP Newcastle'!$T$14:$T$22</c:f>
              <c:numCache>
                <c:formatCode>0.00</c:formatCode>
                <c:ptCount val="9"/>
                <c:pt idx="0">
                  <c:v>3.6023201094350936</c:v>
                </c:pt>
                <c:pt idx="1">
                  <c:v>6.1011025148803268</c:v>
                </c:pt>
                <c:pt idx="2">
                  <c:v>6.9037917125125983</c:v>
                </c:pt>
                <c:pt idx="3">
                  <c:v>6.3906328900256923</c:v>
                </c:pt>
                <c:pt idx="4">
                  <c:v>6.9346319261123766</c:v>
                </c:pt>
                <c:pt idx="5">
                  <c:v>3.5579826427791414</c:v>
                </c:pt>
                <c:pt idx="6">
                  <c:v>-1.919557237946935</c:v>
                </c:pt>
                <c:pt idx="7">
                  <c:v>1.9598841164429808</c:v>
                </c:pt>
                <c:pt idx="8">
                  <c:v>3.2739849350924728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43968"/>
        <c:axId val="148245504"/>
      </c:barChart>
      <c:catAx>
        <c:axId val="14824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245504"/>
        <c:crosses val="autoZero"/>
        <c:auto val="1"/>
        <c:lblAlgn val="ctr"/>
        <c:lblOffset val="100"/>
        <c:noMultiLvlLbl val="0"/>
      </c:catAx>
      <c:valAx>
        <c:axId val="1482455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824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300784865659913E-2"/>
          <c:y val="2.7566777616485096E-2"/>
          <c:w val="0.91959691632748863"/>
          <c:h val="0.944866444767025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Rates'!$B$2</c:f>
              <c:strCache>
                <c:ptCount val="1"/>
                <c:pt idx="0">
                  <c:v>SA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Rates'!$B$23:$B$38</c:f>
              <c:numCache>
                <c:formatCode>0.00</c:formatCode>
                <c:ptCount val="16"/>
                <c:pt idx="0">
                  <c:v>3.7686379334151843</c:v>
                </c:pt>
                <c:pt idx="1">
                  <c:v>5.0526298772904692</c:v>
                </c:pt>
                <c:pt idx="2">
                  <c:v>3.9469199778831494</c:v>
                </c:pt>
                <c:pt idx="3">
                  <c:v>1.7923046307548436</c:v>
                </c:pt>
                <c:pt idx="4">
                  <c:v>-0.87544976985816803</c:v>
                </c:pt>
                <c:pt idx="5">
                  <c:v>-2.6900985005005271</c:v>
                </c:pt>
                <c:pt idx="6">
                  <c:v>-1.9946940369856874</c:v>
                </c:pt>
                <c:pt idx="7">
                  <c:v>-0.57492912956771769</c:v>
                </c:pt>
                <c:pt idx="8">
                  <c:v>2.2134910192855677</c:v>
                </c:pt>
                <c:pt idx="9">
                  <c:v>3.2057245340195535</c:v>
                </c:pt>
                <c:pt idx="10">
                  <c:v>3.1148480327378398</c:v>
                </c:pt>
                <c:pt idx="11">
                  <c:v>3.0027090627062223</c:v>
                </c:pt>
                <c:pt idx="12">
                  <c:v>3.3606700738145068</c:v>
                </c:pt>
                <c:pt idx="13">
                  <c:v>3.2576857638034848</c:v>
                </c:pt>
                <c:pt idx="14">
                  <c:v>2.9915561251891361</c:v>
                </c:pt>
                <c:pt idx="15">
                  <c:v>2.8983167757425434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Rates'!$C$2</c:f>
              <c:strCache>
                <c:ptCount val="1"/>
                <c:pt idx="0">
                  <c:v>KZN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Rates'!$C$23:$C$38</c:f>
              <c:numCache>
                <c:formatCode>0.00</c:formatCode>
                <c:ptCount val="16"/>
                <c:pt idx="0">
                  <c:v>4.5161404009598591</c:v>
                </c:pt>
                <c:pt idx="1">
                  <c:v>5.6662276175907227</c:v>
                </c:pt>
                <c:pt idx="2">
                  <c:v>4.5005711686745764</c:v>
                </c:pt>
                <c:pt idx="3">
                  <c:v>1.7967458369581537</c:v>
                </c:pt>
                <c:pt idx="4">
                  <c:v>-1.2588703621806929</c:v>
                </c:pt>
                <c:pt idx="5">
                  <c:v>-2.9786126114518789</c:v>
                </c:pt>
                <c:pt idx="6">
                  <c:v>-2.1171493049600438</c:v>
                </c:pt>
                <c:pt idx="7">
                  <c:v>-0.2411878250895913</c:v>
                </c:pt>
                <c:pt idx="8">
                  <c:v>2.5206643357498488</c:v>
                </c:pt>
                <c:pt idx="9">
                  <c:v>3.8061279679484139</c:v>
                </c:pt>
                <c:pt idx="10">
                  <c:v>3.2105187775611568</c:v>
                </c:pt>
                <c:pt idx="11">
                  <c:v>3.0238876852601457</c:v>
                </c:pt>
                <c:pt idx="12">
                  <c:v>3.6643339825132126</c:v>
                </c:pt>
                <c:pt idx="13">
                  <c:v>3.0028487013864336</c:v>
                </c:pt>
                <c:pt idx="14">
                  <c:v>3.292781514103766</c:v>
                </c:pt>
                <c:pt idx="15">
                  <c:v>3.3212847319831007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Rates'!$D$2</c:f>
              <c:strCache>
                <c:ptCount val="1"/>
                <c:pt idx="0">
                  <c:v>Durban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Rates'!$D$23:$D$38</c:f>
              <c:numCache>
                <c:formatCode>0.00</c:formatCode>
                <c:ptCount val="16"/>
                <c:pt idx="0">
                  <c:v>6.7210704523943399</c:v>
                </c:pt>
                <c:pt idx="1">
                  <c:v>8.084683199924017</c:v>
                </c:pt>
                <c:pt idx="2">
                  <c:v>6.0590724929050452</c:v>
                </c:pt>
                <c:pt idx="3">
                  <c:v>0.15678086608927139</c:v>
                </c:pt>
                <c:pt idx="4">
                  <c:v>-4.5409084568521916</c:v>
                </c:pt>
                <c:pt idx="5">
                  <c:v>-6.5530575227075225</c:v>
                </c:pt>
                <c:pt idx="6">
                  <c:v>-5.0163491395832844</c:v>
                </c:pt>
                <c:pt idx="7">
                  <c:v>-0.92591079289654155</c:v>
                </c:pt>
                <c:pt idx="8">
                  <c:v>4.1402245633619312</c:v>
                </c:pt>
                <c:pt idx="9">
                  <c:v>5.649402138246411</c:v>
                </c:pt>
                <c:pt idx="10">
                  <c:v>4.7897467524628885</c:v>
                </c:pt>
                <c:pt idx="11">
                  <c:v>4.0647581286988723</c:v>
                </c:pt>
                <c:pt idx="12">
                  <c:v>3.7591340991858817</c:v>
                </c:pt>
                <c:pt idx="13">
                  <c:v>3.0951915233379039</c:v>
                </c:pt>
                <c:pt idx="14">
                  <c:v>3.2901048964016257</c:v>
                </c:pt>
                <c:pt idx="15">
                  <c:v>2.8679733153018652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Rates'!$E$2</c:f>
              <c:strCache>
                <c:ptCount val="1"/>
                <c:pt idx="0">
                  <c:v>Pietermaritzburg</c:v>
                </c:pt>
              </c:strCache>
            </c:strRef>
          </c:tx>
          <c:spPr>
            <a:solidFill>
              <a:srgbClr val="6735F5"/>
            </a:solidFill>
          </c:spPr>
          <c:invertIfNegative val="0"/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Rates'!$E$23:$E$38</c:f>
              <c:numCache>
                <c:formatCode>0.00</c:formatCode>
                <c:ptCount val="16"/>
                <c:pt idx="0">
                  <c:v>6.6521995608125035</c:v>
                </c:pt>
                <c:pt idx="1">
                  <c:v>-0.36128507620508982</c:v>
                </c:pt>
                <c:pt idx="2">
                  <c:v>0.58535260539096423</c:v>
                </c:pt>
                <c:pt idx="3">
                  <c:v>3.3531688099788619</c:v>
                </c:pt>
                <c:pt idx="4">
                  <c:v>-3.34794255860385</c:v>
                </c:pt>
                <c:pt idx="5">
                  <c:v>6.3375168855498227</c:v>
                </c:pt>
                <c:pt idx="6">
                  <c:v>4.3808808356616984</c:v>
                </c:pt>
                <c:pt idx="7">
                  <c:v>12.039323582793516</c:v>
                </c:pt>
                <c:pt idx="8">
                  <c:v>3.2987123592336736</c:v>
                </c:pt>
                <c:pt idx="9">
                  <c:v>-0.34695539374800932</c:v>
                </c:pt>
                <c:pt idx="10">
                  <c:v>0.18283972341818844</c:v>
                </c:pt>
                <c:pt idx="11">
                  <c:v>-4.9648083068164679</c:v>
                </c:pt>
                <c:pt idx="12">
                  <c:v>3.8850532277974672</c:v>
                </c:pt>
                <c:pt idx="13">
                  <c:v>2.7312870575695816</c:v>
                </c:pt>
                <c:pt idx="14">
                  <c:v>3.1656837159834113</c:v>
                </c:pt>
                <c:pt idx="15">
                  <c:v>5.0191318849928637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Rates'!$F$2</c:f>
              <c:strCache>
                <c:ptCount val="1"/>
                <c:pt idx="0">
                  <c:v>Richards Bay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Rates'!$F$23:$F$38</c:f>
              <c:numCache>
                <c:formatCode>0.00</c:formatCode>
                <c:ptCount val="16"/>
                <c:pt idx="0">
                  <c:v>6.4207317031394222</c:v>
                </c:pt>
                <c:pt idx="1">
                  <c:v>16.312785768584888</c:v>
                </c:pt>
                <c:pt idx="2">
                  <c:v>13.804040679858295</c:v>
                </c:pt>
                <c:pt idx="3">
                  <c:v>2.784728763532891</c:v>
                </c:pt>
                <c:pt idx="4">
                  <c:v>-11.83599976293681</c:v>
                </c:pt>
                <c:pt idx="5">
                  <c:v>-20.296216494757591</c:v>
                </c:pt>
                <c:pt idx="6">
                  <c:v>-15.172529532429605</c:v>
                </c:pt>
                <c:pt idx="7">
                  <c:v>-6.8141440751815479</c:v>
                </c:pt>
                <c:pt idx="8">
                  <c:v>7.98858892784855</c:v>
                </c:pt>
                <c:pt idx="9">
                  <c:v>13.254080570953253</c:v>
                </c:pt>
                <c:pt idx="10">
                  <c:v>9.0354404937363402</c:v>
                </c:pt>
                <c:pt idx="11">
                  <c:v>6.0772809642365386</c:v>
                </c:pt>
                <c:pt idx="12">
                  <c:v>2.7762450610838565</c:v>
                </c:pt>
                <c:pt idx="13">
                  <c:v>3.1592024785186403</c:v>
                </c:pt>
                <c:pt idx="14">
                  <c:v>3.8183348598622544</c:v>
                </c:pt>
                <c:pt idx="15">
                  <c:v>2.9484170948130286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'Growth Rates'!$G$2</c:f>
              <c:strCache>
                <c:ptCount val="1"/>
                <c:pt idx="0">
                  <c:v>Port Shepstone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Rates'!$G$23:$G$38</c:f>
              <c:numCache>
                <c:formatCode>0.00</c:formatCode>
                <c:ptCount val="16"/>
                <c:pt idx="0">
                  <c:v>0.65101732181131822</c:v>
                </c:pt>
                <c:pt idx="1">
                  <c:v>-2.5794841721531703</c:v>
                </c:pt>
                <c:pt idx="2">
                  <c:v>-3.3542695789187524</c:v>
                </c:pt>
                <c:pt idx="3">
                  <c:v>8.2989490795807619</c:v>
                </c:pt>
                <c:pt idx="4">
                  <c:v>7.8637676860171588</c:v>
                </c:pt>
                <c:pt idx="5">
                  <c:v>8.5892937884465681</c:v>
                </c:pt>
                <c:pt idx="6">
                  <c:v>8.0170730486882551</c:v>
                </c:pt>
                <c:pt idx="7">
                  <c:v>-5.733154989451414</c:v>
                </c:pt>
                <c:pt idx="8">
                  <c:v>-3.8845687889516034</c:v>
                </c:pt>
                <c:pt idx="9">
                  <c:v>-2.4185941318093978</c:v>
                </c:pt>
                <c:pt idx="10">
                  <c:v>-2.0575630473884776</c:v>
                </c:pt>
                <c:pt idx="11">
                  <c:v>3.4540083256909249</c:v>
                </c:pt>
                <c:pt idx="12">
                  <c:v>3.8049368547931022</c:v>
                </c:pt>
                <c:pt idx="13">
                  <c:v>2.5753926020102553</c:v>
                </c:pt>
                <c:pt idx="14">
                  <c:v>2.8189664641150016</c:v>
                </c:pt>
                <c:pt idx="15">
                  <c:v>4.2716798821899902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'Growth Rates'!$H$2</c:f>
              <c:strCache>
                <c:ptCount val="1"/>
                <c:pt idx="0">
                  <c:v>Newcastle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Rates'!$H$23:$H$38</c:f>
              <c:numCache>
                <c:formatCode>0.00</c:formatCode>
                <c:ptCount val="16"/>
                <c:pt idx="0">
                  <c:v>5.2207550494224639</c:v>
                </c:pt>
                <c:pt idx="1">
                  <c:v>2.5437949311447019</c:v>
                </c:pt>
                <c:pt idx="2">
                  <c:v>1.9736713925358023</c:v>
                </c:pt>
                <c:pt idx="3">
                  <c:v>4.5487775766570353</c:v>
                </c:pt>
                <c:pt idx="4">
                  <c:v>-3.7891792586704436</c:v>
                </c:pt>
                <c:pt idx="5">
                  <c:v>3.3613290199647659</c:v>
                </c:pt>
                <c:pt idx="6">
                  <c:v>-1.3623318690516617</c:v>
                </c:pt>
                <c:pt idx="7">
                  <c:v>-5.6876057771930499</c:v>
                </c:pt>
                <c:pt idx="8">
                  <c:v>2.1449472033997909</c:v>
                </c:pt>
                <c:pt idx="9">
                  <c:v>-0.94273664769860821</c:v>
                </c:pt>
                <c:pt idx="10">
                  <c:v>2.1175257766891069</c:v>
                </c:pt>
                <c:pt idx="11">
                  <c:v>4.6228114456422835</c:v>
                </c:pt>
                <c:pt idx="12">
                  <c:v>3.4909325746136641</c:v>
                </c:pt>
                <c:pt idx="13">
                  <c:v>3.1586942703359369</c:v>
                </c:pt>
                <c:pt idx="14">
                  <c:v>2.9781513459848603</c:v>
                </c:pt>
                <c:pt idx="15">
                  <c:v>3.4745148061183402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419328"/>
        <c:axId val="148420864"/>
        <c:axId val="0"/>
      </c:bar3DChart>
      <c:catAx>
        <c:axId val="1484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420864"/>
        <c:crosses val="autoZero"/>
        <c:auto val="1"/>
        <c:lblAlgn val="ctr"/>
        <c:lblOffset val="100"/>
        <c:noMultiLvlLbl val="0"/>
      </c:catAx>
      <c:valAx>
        <c:axId val="1484208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8419328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</c:spPr>
    </c:plotArea>
    <c:legend>
      <c:legendPos val="r"/>
      <c:layout>
        <c:manualLayout>
          <c:xMode val="edge"/>
          <c:yMode val="edge"/>
          <c:x val="0.12755309571810769"/>
          <c:y val="1.7591064589980145E-2"/>
          <c:w val="0.82966183574879482"/>
          <c:h val="0.1371252246163841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6337763929247"/>
          <c:y val="4.1935862833009895E-2"/>
          <c:w val="0.8777280914751977"/>
          <c:h val="0.91612827433398092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Rates'!$D$2</c:f>
              <c:strCache>
                <c:ptCount val="1"/>
                <c:pt idx="0">
                  <c:v>Durban</c:v>
                </c:pt>
              </c:strCache>
            </c:strRef>
          </c:tx>
          <c:marker>
            <c:symbol val="none"/>
          </c:marker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Rates'!$D$23:$D$38</c:f>
              <c:numCache>
                <c:formatCode>0.00</c:formatCode>
                <c:ptCount val="16"/>
                <c:pt idx="0">
                  <c:v>6.7210704523943399</c:v>
                </c:pt>
                <c:pt idx="1">
                  <c:v>8.084683199924017</c:v>
                </c:pt>
                <c:pt idx="2">
                  <c:v>6.0590724929050452</c:v>
                </c:pt>
                <c:pt idx="3">
                  <c:v>0.15678086608927139</c:v>
                </c:pt>
                <c:pt idx="4">
                  <c:v>-4.5409084568521916</c:v>
                </c:pt>
                <c:pt idx="5">
                  <c:v>-6.5530575227075225</c:v>
                </c:pt>
                <c:pt idx="6">
                  <c:v>-5.0163491395832844</c:v>
                </c:pt>
                <c:pt idx="7">
                  <c:v>-0.92591079289654155</c:v>
                </c:pt>
                <c:pt idx="8">
                  <c:v>4.1402245633619312</c:v>
                </c:pt>
                <c:pt idx="9">
                  <c:v>5.649402138246411</c:v>
                </c:pt>
                <c:pt idx="10">
                  <c:v>4.7897467524628885</c:v>
                </c:pt>
                <c:pt idx="11">
                  <c:v>4.0647581286988723</c:v>
                </c:pt>
                <c:pt idx="12">
                  <c:v>3.7591340991858817</c:v>
                </c:pt>
                <c:pt idx="13">
                  <c:v>3.0951915233379039</c:v>
                </c:pt>
                <c:pt idx="14">
                  <c:v>3.2901048964016257</c:v>
                </c:pt>
                <c:pt idx="15">
                  <c:v>2.8679733153018652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Rates'!$E$2</c:f>
              <c:strCache>
                <c:ptCount val="1"/>
                <c:pt idx="0">
                  <c:v>Pietermaritzburg</c:v>
                </c:pt>
              </c:strCache>
            </c:strRef>
          </c:tx>
          <c:marker>
            <c:symbol val="none"/>
          </c:marker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Rates'!$E$23:$E$38</c:f>
              <c:numCache>
                <c:formatCode>0.00</c:formatCode>
                <c:ptCount val="16"/>
                <c:pt idx="0">
                  <c:v>6.6521995608125035</c:v>
                </c:pt>
                <c:pt idx="1">
                  <c:v>-0.36128507620508982</c:v>
                </c:pt>
                <c:pt idx="2">
                  <c:v>0.58535260539096423</c:v>
                </c:pt>
                <c:pt idx="3">
                  <c:v>3.3531688099788619</c:v>
                </c:pt>
                <c:pt idx="4">
                  <c:v>-3.34794255860385</c:v>
                </c:pt>
                <c:pt idx="5">
                  <c:v>6.3375168855498227</c:v>
                </c:pt>
                <c:pt idx="6">
                  <c:v>4.3808808356616984</c:v>
                </c:pt>
                <c:pt idx="7">
                  <c:v>12.039323582793516</c:v>
                </c:pt>
                <c:pt idx="8">
                  <c:v>3.2987123592336736</c:v>
                </c:pt>
                <c:pt idx="9">
                  <c:v>-0.34695539374800932</c:v>
                </c:pt>
                <c:pt idx="10">
                  <c:v>0.18283972341818844</c:v>
                </c:pt>
                <c:pt idx="11">
                  <c:v>-4.9648083068164679</c:v>
                </c:pt>
                <c:pt idx="12">
                  <c:v>3.8850532277974672</c:v>
                </c:pt>
                <c:pt idx="13">
                  <c:v>2.7312870575695816</c:v>
                </c:pt>
                <c:pt idx="14">
                  <c:v>3.1656837159834113</c:v>
                </c:pt>
                <c:pt idx="15">
                  <c:v>5.0191318849928637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Rates'!$F$2</c:f>
              <c:strCache>
                <c:ptCount val="1"/>
                <c:pt idx="0">
                  <c:v>Richards Bay</c:v>
                </c:pt>
              </c:strCache>
            </c:strRef>
          </c:tx>
          <c:marker>
            <c:symbol val="none"/>
          </c:marker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Rates'!$F$23:$F$38</c:f>
              <c:numCache>
                <c:formatCode>0.00</c:formatCode>
                <c:ptCount val="16"/>
                <c:pt idx="0">
                  <c:v>6.4207317031394222</c:v>
                </c:pt>
                <c:pt idx="1">
                  <c:v>16.312785768584888</c:v>
                </c:pt>
                <c:pt idx="2">
                  <c:v>13.804040679858295</c:v>
                </c:pt>
                <c:pt idx="3">
                  <c:v>2.784728763532891</c:v>
                </c:pt>
                <c:pt idx="4">
                  <c:v>-11.83599976293681</c:v>
                </c:pt>
                <c:pt idx="5">
                  <c:v>-20.296216494757591</c:v>
                </c:pt>
                <c:pt idx="6">
                  <c:v>-15.172529532429605</c:v>
                </c:pt>
                <c:pt idx="7">
                  <c:v>-6.8141440751815479</c:v>
                </c:pt>
                <c:pt idx="8">
                  <c:v>7.98858892784855</c:v>
                </c:pt>
                <c:pt idx="9">
                  <c:v>13.254080570953253</c:v>
                </c:pt>
                <c:pt idx="10">
                  <c:v>9.0354404937363402</c:v>
                </c:pt>
                <c:pt idx="11">
                  <c:v>6.0772809642365386</c:v>
                </c:pt>
                <c:pt idx="12">
                  <c:v>2.7762450610838565</c:v>
                </c:pt>
                <c:pt idx="13">
                  <c:v>3.1592024785186403</c:v>
                </c:pt>
                <c:pt idx="14">
                  <c:v>3.8183348598622544</c:v>
                </c:pt>
                <c:pt idx="15">
                  <c:v>2.9484170948130286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'Growth Rates'!$G$2</c:f>
              <c:strCache>
                <c:ptCount val="1"/>
                <c:pt idx="0">
                  <c:v>Port Shepstone</c:v>
                </c:pt>
              </c:strCache>
            </c:strRef>
          </c:tx>
          <c:marker>
            <c:symbol val="none"/>
          </c:marker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Rates'!$G$23:$G$38</c:f>
              <c:numCache>
                <c:formatCode>0.00</c:formatCode>
                <c:ptCount val="16"/>
                <c:pt idx="0">
                  <c:v>0.65101732181131822</c:v>
                </c:pt>
                <c:pt idx="1">
                  <c:v>-2.5794841721531703</c:v>
                </c:pt>
                <c:pt idx="2">
                  <c:v>-3.3542695789187524</c:v>
                </c:pt>
                <c:pt idx="3">
                  <c:v>8.2989490795807619</c:v>
                </c:pt>
                <c:pt idx="4">
                  <c:v>7.8637676860171588</c:v>
                </c:pt>
                <c:pt idx="5">
                  <c:v>8.5892937884465681</c:v>
                </c:pt>
                <c:pt idx="6">
                  <c:v>8.0170730486882551</c:v>
                </c:pt>
                <c:pt idx="7">
                  <c:v>-5.733154989451414</c:v>
                </c:pt>
                <c:pt idx="8">
                  <c:v>-3.8845687889516034</c:v>
                </c:pt>
                <c:pt idx="9">
                  <c:v>-2.4185941318093978</c:v>
                </c:pt>
                <c:pt idx="10">
                  <c:v>-2.0575630473884776</c:v>
                </c:pt>
                <c:pt idx="11">
                  <c:v>3.4540083256909249</c:v>
                </c:pt>
                <c:pt idx="12">
                  <c:v>3.8049368547931022</c:v>
                </c:pt>
                <c:pt idx="13">
                  <c:v>2.5753926020102553</c:v>
                </c:pt>
                <c:pt idx="14">
                  <c:v>2.8189664641150016</c:v>
                </c:pt>
                <c:pt idx="15">
                  <c:v>4.2716798821899902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'Growth Rates'!$H$2</c:f>
              <c:strCache>
                <c:ptCount val="1"/>
                <c:pt idx="0">
                  <c:v>Newcastle</c:v>
                </c:pt>
              </c:strCache>
            </c:strRef>
          </c:tx>
          <c:marker>
            <c:symbol val="none"/>
          </c:marker>
          <c:cat>
            <c:strRef>
              <c:f>'Growth Rates'!$A$23:$A$38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'Growth Rates'!$H$23:$H$38</c:f>
              <c:numCache>
                <c:formatCode>0.00</c:formatCode>
                <c:ptCount val="16"/>
                <c:pt idx="0">
                  <c:v>5.2207550494224639</c:v>
                </c:pt>
                <c:pt idx="1">
                  <c:v>2.5437949311447019</c:v>
                </c:pt>
                <c:pt idx="2">
                  <c:v>1.9736713925358023</c:v>
                </c:pt>
                <c:pt idx="3">
                  <c:v>4.5487775766570353</c:v>
                </c:pt>
                <c:pt idx="4">
                  <c:v>-3.7891792586704436</c:v>
                </c:pt>
                <c:pt idx="5">
                  <c:v>3.3613290199647659</c:v>
                </c:pt>
                <c:pt idx="6">
                  <c:v>-1.3623318690516617</c:v>
                </c:pt>
                <c:pt idx="7">
                  <c:v>-5.6876057771930499</c:v>
                </c:pt>
                <c:pt idx="8">
                  <c:v>2.1449472033997909</c:v>
                </c:pt>
                <c:pt idx="9">
                  <c:v>-0.94273664769860821</c:v>
                </c:pt>
                <c:pt idx="10">
                  <c:v>2.1175257766891069</c:v>
                </c:pt>
                <c:pt idx="11">
                  <c:v>4.6228114456422835</c:v>
                </c:pt>
                <c:pt idx="12">
                  <c:v>3.4909325746136641</c:v>
                </c:pt>
                <c:pt idx="13">
                  <c:v>3.1586942703359369</c:v>
                </c:pt>
                <c:pt idx="14">
                  <c:v>2.9781513459848603</c:v>
                </c:pt>
                <c:pt idx="15">
                  <c:v>3.4745148061183402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60672"/>
        <c:axId val="148462208"/>
      </c:lineChart>
      <c:catAx>
        <c:axId val="14846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462208"/>
        <c:crosses val="autoZero"/>
        <c:auto val="1"/>
        <c:lblAlgn val="ctr"/>
        <c:lblOffset val="100"/>
        <c:noMultiLvlLbl val="0"/>
      </c:catAx>
      <c:valAx>
        <c:axId val="1484622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846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269747030284348"/>
          <c:y val="1.9519231484166465E-2"/>
          <c:w val="0.69115873884748369"/>
          <c:h val="0.13376606960957069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2">
            <a:tint val="50000"/>
            <a:satMod val="300000"/>
          </a:schemeClr>
        </a:gs>
        <a:gs pos="35000">
          <a:schemeClr val="accent2">
            <a:tint val="37000"/>
            <a:satMod val="300000"/>
          </a:schemeClr>
        </a:gs>
        <a:gs pos="100000">
          <a:schemeClr val="accent2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2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253024975651822E-2"/>
          <c:y val="8.2846599620591974E-2"/>
          <c:w val="0.91635992670727451"/>
          <c:h val="0.809955822353895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'Contr Rates'!$B$2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'Contr Rates'!$A$68:$A$83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'Contr Rates'!$B$68:$B$83</c:f>
              <c:numCache>
                <c:formatCode>0.00</c:formatCode>
                <c:ptCount val="16"/>
                <c:pt idx="0">
                  <c:v>78.959944380702524</c:v>
                </c:pt>
                <c:pt idx="1">
                  <c:v>78.73061169928593</c:v>
                </c:pt>
                <c:pt idx="2">
                  <c:v>78.385320160156041</c:v>
                </c:pt>
                <c:pt idx="3">
                  <c:v>77.115334581634443</c:v>
                </c:pt>
                <c:pt idx="4">
                  <c:v>76.358054441784915</c:v>
                </c:pt>
                <c:pt idx="5">
                  <c:v>76.58601724181662</c:v>
                </c:pt>
                <c:pt idx="6">
                  <c:v>76.580756992617836</c:v>
                </c:pt>
                <c:pt idx="7">
                  <c:v>76.968489854212677</c:v>
                </c:pt>
                <c:pt idx="8">
                  <c:v>77.402675784225281</c:v>
                </c:pt>
                <c:pt idx="9">
                  <c:v>77.445601941261145</c:v>
                </c:pt>
                <c:pt idx="10">
                  <c:v>77.345502995597784</c:v>
                </c:pt>
                <c:pt idx="11">
                  <c:v>77.056435918462554</c:v>
                </c:pt>
                <c:pt idx="12">
                  <c:v>77.42004956373647</c:v>
                </c:pt>
                <c:pt idx="13">
                  <c:v>77.477284439784256</c:v>
                </c:pt>
                <c:pt idx="14">
                  <c:v>77.343819178899793</c:v>
                </c:pt>
                <c:pt idx="15">
                  <c:v>76.958396409386154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'Contr Rates'!$C$2</c:f>
              <c:strCache>
                <c:ptCount val="1"/>
                <c:pt idx="0">
                  <c:v>Durban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'Contr Rates'!$A$68:$A$83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'Contr Rates'!$C$68:$C$83</c:f>
              <c:numCache>
                <c:formatCode>0.00</c:formatCode>
                <c:ptCount val="16"/>
                <c:pt idx="0">
                  <c:v>58.440941989797132</c:v>
                </c:pt>
                <c:pt idx="1">
                  <c:v>58.543455033832629</c:v>
                </c:pt>
                <c:pt idx="2">
                  <c:v>58.087081840123489</c:v>
                </c:pt>
                <c:pt idx="3">
                  <c:v>56.311469509910431</c:v>
                </c:pt>
                <c:pt idx="4">
                  <c:v>56.498434357946657</c:v>
                </c:pt>
                <c:pt idx="5">
                  <c:v>56.386607347301741</c:v>
                </c:pt>
                <c:pt idx="6">
                  <c:v>56.366596005589386</c:v>
                </c:pt>
                <c:pt idx="7">
                  <c:v>55.924959730134859</c:v>
                </c:pt>
                <c:pt idx="8">
                  <c:v>57.39096288184323</c:v>
                </c:pt>
                <c:pt idx="9">
                  <c:v>57.387858226306761</c:v>
                </c:pt>
                <c:pt idx="10">
                  <c:v>57.229063381166256</c:v>
                </c:pt>
                <c:pt idx="11">
                  <c:v>56.489980512610401</c:v>
                </c:pt>
                <c:pt idx="12">
                  <c:v>57.443446409862354</c:v>
                </c:pt>
                <c:pt idx="13">
                  <c:v>57.439306869147046</c:v>
                </c:pt>
                <c:pt idx="14">
                  <c:v>57.22758040895971</c:v>
                </c:pt>
                <c:pt idx="15">
                  <c:v>56.242136584218564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'Contr Rates'!$D$2</c:f>
              <c:strCache>
                <c:ptCount val="1"/>
                <c:pt idx="0">
                  <c:v>Pietermaritzburg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'Contr Rates'!$A$68:$A$83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'Contr Rates'!$D$68:$D$83</c:f>
              <c:numCache>
                <c:formatCode>0.00</c:formatCode>
                <c:ptCount val="16"/>
                <c:pt idx="0">
                  <c:v>8.195427717308279</c:v>
                </c:pt>
                <c:pt idx="1">
                  <c:v>7.5731591891401866</c:v>
                </c:pt>
                <c:pt idx="2">
                  <c:v>7.7303872407602352</c:v>
                </c:pt>
                <c:pt idx="3">
                  <c:v>8.1540819678682031</c:v>
                </c:pt>
                <c:pt idx="4">
                  <c:v>8.0220365454144247</c:v>
                </c:pt>
                <c:pt idx="5">
                  <c:v>8.3003445408079788</c:v>
                </c:pt>
                <c:pt idx="6">
                  <c:v>8.2435750865621475</c:v>
                </c:pt>
                <c:pt idx="7">
                  <c:v>9.1578659388686514</c:v>
                </c:pt>
                <c:pt idx="8">
                  <c:v>8.0829172441390646</c:v>
                </c:pt>
                <c:pt idx="9">
                  <c:v>7.9682637332142203</c:v>
                </c:pt>
                <c:pt idx="10">
                  <c:v>8.0017499323389583</c:v>
                </c:pt>
                <c:pt idx="11">
                  <c:v>8.4477451254771179</c:v>
                </c:pt>
                <c:pt idx="12">
                  <c:v>8.1001271689539234</c:v>
                </c:pt>
                <c:pt idx="13">
                  <c:v>7.9472558210541289</c:v>
                </c:pt>
                <c:pt idx="14">
                  <c:v>7.9919040865537809</c:v>
                </c:pt>
                <c:pt idx="15">
                  <c:v>8.5865643440713235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'Contr Rates'!$E$2</c:f>
              <c:strCache>
                <c:ptCount val="1"/>
                <c:pt idx="0">
                  <c:v>Richards Bay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'Contr Rates'!$A$68:$A$83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'Contr Rates'!$E$68:$E$83</c:f>
              <c:numCache>
                <c:formatCode>0.00</c:formatCode>
                <c:ptCount val="16"/>
                <c:pt idx="0">
                  <c:v>6.4240488769656805</c:v>
                </c:pt>
                <c:pt idx="1">
                  <c:v>6.9459097538809313</c:v>
                </c:pt>
                <c:pt idx="2">
                  <c:v>6.8737823304945129</c:v>
                </c:pt>
                <c:pt idx="3">
                  <c:v>6.374255266259973</c:v>
                </c:pt>
                <c:pt idx="4">
                  <c:v>5.7359060888724107</c:v>
                </c:pt>
                <c:pt idx="5">
                  <c:v>5.7061159623823627</c:v>
                </c:pt>
                <c:pt idx="6">
                  <c:v>5.9569737037713528</c:v>
                </c:pt>
                <c:pt idx="7">
                  <c:v>5.9542652916541758</c:v>
                </c:pt>
                <c:pt idx="8">
                  <c:v>6.0418297986388652</c:v>
                </c:pt>
                <c:pt idx="9">
                  <c:v>6.2254601881537335</c:v>
                </c:pt>
                <c:pt idx="10">
                  <c:v>6.2931691410267856</c:v>
                </c:pt>
                <c:pt idx="11">
                  <c:v>6.1307361474067923</c:v>
                </c:pt>
                <c:pt idx="12">
                  <c:v>5.9900696425350501</c:v>
                </c:pt>
                <c:pt idx="13">
                  <c:v>6.234910161888207</c:v>
                </c:pt>
                <c:pt idx="14">
                  <c:v>6.3251887657189432</c:v>
                </c:pt>
                <c:pt idx="15">
                  <c:v>6.1086114408922869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'Contr Rates'!$F$2</c:f>
              <c:strCache>
                <c:ptCount val="1"/>
                <c:pt idx="0">
                  <c:v>Newcastle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'Contr Rates'!$A$68:$A$83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'Contr Rates'!$F$68:$F$83</c:f>
              <c:numCache>
                <c:formatCode>0.00</c:formatCode>
                <c:ptCount val="16"/>
                <c:pt idx="0">
                  <c:v>2.9055788284213544</c:v>
                </c:pt>
                <c:pt idx="1">
                  <c:v>2.8013006179381863</c:v>
                </c:pt>
                <c:pt idx="2">
                  <c:v>2.8175705629298342</c:v>
                </c:pt>
                <c:pt idx="3">
                  <c:v>2.9659817128304731</c:v>
                </c:pt>
                <c:pt idx="4">
                  <c:v>2.8311213861581974</c:v>
                </c:pt>
                <c:pt idx="5">
                  <c:v>2.9843538898797068</c:v>
                </c:pt>
                <c:pt idx="6">
                  <c:v>2.8392980808014547</c:v>
                </c:pt>
                <c:pt idx="7">
                  <c:v>2.8040513961578255</c:v>
                </c:pt>
                <c:pt idx="8">
                  <c:v>2.8207459090245464</c:v>
                </c:pt>
                <c:pt idx="9">
                  <c:v>2.8478273392256432</c:v>
                </c:pt>
                <c:pt idx="10">
                  <c:v>2.8092300899952685</c:v>
                </c:pt>
                <c:pt idx="11">
                  <c:v>2.8475700839435798</c:v>
                </c:pt>
                <c:pt idx="12">
                  <c:v>2.8160275908416095</c:v>
                </c:pt>
                <c:pt idx="13">
                  <c:v>2.8521361644430723</c:v>
                </c:pt>
                <c:pt idx="14">
                  <c:v>2.8006731654692385</c:v>
                </c:pt>
                <c:pt idx="15">
                  <c:v>2.8517931574003201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'Contr Rates'!$G$2</c:f>
              <c:strCache>
                <c:ptCount val="1"/>
                <c:pt idx="0">
                  <c:v>Port Shepstone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'Contr Rates'!$A$68:$A$83</c:f>
              <c:strCache>
                <c:ptCount val="16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</c:strCache>
            </c:strRef>
          </c:cat>
          <c:val>
            <c:numRef>
              <c:f>'Contr Rates'!$G$68:$G$83</c:f>
              <c:numCache>
                <c:formatCode>0.00</c:formatCode>
                <c:ptCount val="16"/>
                <c:pt idx="0">
                  <c:v>2.993946968210067</c:v>
                </c:pt>
                <c:pt idx="1">
                  <c:v>2.8667871044940103</c:v>
                </c:pt>
                <c:pt idx="2">
                  <c:v>2.8764981858479808</c:v>
                </c:pt>
                <c:pt idx="3">
                  <c:v>3.3095461247653684</c:v>
                </c:pt>
                <c:pt idx="4">
                  <c:v>3.2705560633932214</c:v>
                </c:pt>
                <c:pt idx="5">
                  <c:v>3.2085955014448144</c:v>
                </c:pt>
                <c:pt idx="6">
                  <c:v>3.1743141158934938</c:v>
                </c:pt>
                <c:pt idx="7">
                  <c:v>3.1273474973971522</c:v>
                </c:pt>
                <c:pt idx="8">
                  <c:v>3.0662199505795784</c:v>
                </c:pt>
                <c:pt idx="9">
                  <c:v>3.0161924543607945</c:v>
                </c:pt>
                <c:pt idx="10">
                  <c:v>3.0122904510705317</c:v>
                </c:pt>
                <c:pt idx="11">
                  <c:v>3.1404040490246685</c:v>
                </c:pt>
                <c:pt idx="12">
                  <c:v>3.0703787515435255</c:v>
                </c:pt>
                <c:pt idx="13">
                  <c:v>3.003675423251813</c:v>
                </c:pt>
                <c:pt idx="14">
                  <c:v>2.99847275219813</c:v>
                </c:pt>
                <c:pt idx="15">
                  <c:v>3.1692908828036459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918208"/>
        <c:axId val="147932288"/>
        <c:axId val="0"/>
      </c:bar3DChart>
      <c:catAx>
        <c:axId val="1479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932288"/>
        <c:crosses val="autoZero"/>
        <c:auto val="1"/>
        <c:lblAlgn val="ctr"/>
        <c:lblOffset val="100"/>
        <c:noMultiLvlLbl val="0"/>
      </c:catAx>
      <c:valAx>
        <c:axId val="14793228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7918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306907288762821E-2"/>
          <c:y val="1.403065666910968E-2"/>
          <c:w val="0.8969216674002729"/>
          <c:h val="9.4051203026829566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04455212329244"/>
          <c:y val="5.5851136359209304E-2"/>
          <c:w val="0.85916521973214888"/>
          <c:h val="0.811171266169473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Budget!$D$1</c:f>
              <c:strCache>
                <c:ptCount val="1"/>
                <c:pt idx="0">
                  <c:v>KZN GDP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Budget!$A$2:$A$13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Budget!$D$2:$D$13</c:f>
              <c:numCache>
                <c:formatCode>_("R"* #,##0_);_("R"* \(#,##0\);_("R"* "-"_);_(@_)</c:formatCode>
                <c:ptCount val="12"/>
                <c:pt idx="0">
                  <c:v>209731886752.28973</c:v>
                </c:pt>
                <c:pt idx="1">
                  <c:v>219073575619.64322</c:v>
                </c:pt>
                <c:pt idx="2">
                  <c:v>224523013157.06317</c:v>
                </c:pt>
                <c:pt idx="3">
                  <c:v>230682272127.7204</c:v>
                </c:pt>
                <c:pt idx="4">
                  <c:v>241055469101.39075</c:v>
                </c:pt>
                <c:pt idx="5">
                  <c:v>254938581202.70999</c:v>
                </c:pt>
                <c:pt idx="6">
                  <c:v>269045168756.13422</c:v>
                </c:pt>
                <c:pt idx="7">
                  <c:v>284904866117.12146</c:v>
                </c:pt>
                <c:pt idx="8">
                  <c:v>296224504961.37573</c:v>
                </c:pt>
                <c:pt idx="9">
                  <c:v>290947350270.17792</c:v>
                </c:pt>
                <c:pt idx="10">
                  <c:v>300729829552.4054</c:v>
                </c:pt>
                <c:pt idx="11">
                  <c:v>310703563760.97107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Budget!$C$1</c:f>
              <c:strCache>
                <c:ptCount val="1"/>
                <c:pt idx="0">
                  <c:v>KZN Budget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Budget!$C$2:$C$13</c:f>
              <c:numCache>
                <c:formatCode>_("R"* #,##0_);_("R"* \(#,##0\);_("R"* "-"_);_(@_)</c:formatCode>
                <c:ptCount val="12"/>
                <c:pt idx="0">
                  <c:v>21799650000</c:v>
                </c:pt>
                <c:pt idx="1">
                  <c:v>25061194000</c:v>
                </c:pt>
                <c:pt idx="2">
                  <c:v>22429241000</c:v>
                </c:pt>
                <c:pt idx="3">
                  <c:v>25476494000</c:v>
                </c:pt>
                <c:pt idx="4">
                  <c:v>28014475000</c:v>
                </c:pt>
                <c:pt idx="5">
                  <c:v>33307079000</c:v>
                </c:pt>
                <c:pt idx="6">
                  <c:v>36881349000</c:v>
                </c:pt>
                <c:pt idx="7">
                  <c:v>44482953000</c:v>
                </c:pt>
                <c:pt idx="8">
                  <c:v>55533749000</c:v>
                </c:pt>
                <c:pt idx="9">
                  <c:v>64487287000</c:v>
                </c:pt>
                <c:pt idx="10">
                  <c:v>68496755000</c:v>
                </c:pt>
                <c:pt idx="11">
                  <c:v>79074354000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8872192"/>
        <c:axId val="148882176"/>
        <c:axId val="0"/>
      </c:bar3DChart>
      <c:catAx>
        <c:axId val="14887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8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82176"/>
        <c:scaling>
          <c:orientation val="minMax"/>
        </c:scaling>
        <c:delete val="0"/>
        <c:axPos val="l"/>
        <c:numFmt formatCode="_(&quot;R&quot;* #,##0_);_(&quot;R&quot;* \(#,##0\);_(&quot;R&quot;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7219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16468604484398613"/>
                <c:y val="1.3297889609335702E-2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31463525736949"/>
          <c:y val="1.3297983321705039E-2"/>
          <c:w val="0.15280160227905387"/>
          <c:h val="0.114361806040067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ZA"/>
              <a:t>Year-on-Year Percentage Change</a:t>
            </a:r>
          </a:p>
        </c:rich>
      </c:tx>
      <c:layout>
        <c:manualLayout>
          <c:xMode val="edge"/>
          <c:yMode val="edge"/>
          <c:x val="0.2765626626768754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1256318097166E-2"/>
          <c:y val="4.3478260869565223E-2"/>
          <c:w val="0.91250069618278262"/>
          <c:h val="0.91576086956521741"/>
        </c:manualLayout>
      </c:layout>
      <c:lineChart>
        <c:grouping val="standard"/>
        <c:varyColors val="0"/>
        <c:ser>
          <c:idx val="2"/>
          <c:order val="0"/>
          <c:tx>
            <c:strRef>
              <c:f>Budget!$C$1</c:f>
              <c:strCache>
                <c:ptCount val="1"/>
                <c:pt idx="0">
                  <c:v>KZN Budget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Budget!$C$74:$C$84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Budget!$D$74:$D$84</c:f>
              <c:numCache>
                <c:formatCode>0.00</c:formatCode>
                <c:ptCount val="11"/>
                <c:pt idx="0">
                  <c:v>9.261451215959891</c:v>
                </c:pt>
                <c:pt idx="1">
                  <c:v>-9.7021053665679275</c:v>
                </c:pt>
                <c:pt idx="2">
                  <c:v>7.7860727520828723</c:v>
                </c:pt>
                <c:pt idx="3">
                  <c:v>8.5620497231683448</c:v>
                </c:pt>
                <c:pt idx="4">
                  <c:v>15.492390451721834</c:v>
                </c:pt>
                <c:pt idx="5">
                  <c:v>6.0312622640970703</c:v>
                </c:pt>
                <c:pt idx="6">
                  <c:v>13.51097060197012</c:v>
                </c:pt>
                <c:pt idx="7">
                  <c:v>14.282766171571387</c:v>
                </c:pt>
                <c:pt idx="8">
                  <c:v>9.022696848721667</c:v>
                </c:pt>
                <c:pt idx="9">
                  <c:v>2.9174549225493083</c:v>
                </c:pt>
                <c:pt idx="10">
                  <c:v>10.302481910274437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Budget!$D$1</c:f>
              <c:strCache>
                <c:ptCount val="1"/>
                <c:pt idx="0">
                  <c:v>KZN GDP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Budget!$C$74:$C$84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Budget!$E$74:$E$84</c:f>
              <c:numCache>
                <c:formatCode>0.00</c:formatCode>
                <c:ptCount val="11"/>
                <c:pt idx="0">
                  <c:v>4.4541099648747133</c:v>
                </c:pt>
                <c:pt idx="1">
                  <c:v>2.4874919405530207</c:v>
                </c:pt>
                <c:pt idx="2">
                  <c:v>2.7432639906487308</c:v>
                </c:pt>
                <c:pt idx="3">
                  <c:v>4.4967464894428852</c:v>
                </c:pt>
                <c:pt idx="4">
                  <c:v>5.7593018540806655</c:v>
                </c:pt>
                <c:pt idx="5">
                  <c:v>5.533327865431092</c:v>
                </c:pt>
                <c:pt idx="6">
                  <c:v>5.8948084570002681</c:v>
                </c:pt>
                <c:pt idx="7">
                  <c:v>3.973129346130889</c:v>
                </c:pt>
                <c:pt idx="8">
                  <c:v>-1.7814713512259546</c:v>
                </c:pt>
                <c:pt idx="9">
                  <c:v>3.3622850571223029</c:v>
                </c:pt>
                <c:pt idx="10">
                  <c:v>3.3165097800275394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72672"/>
        <c:axId val="148974592"/>
      </c:lineChart>
      <c:catAx>
        <c:axId val="14897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7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974592"/>
        <c:scaling>
          <c:orientation val="minMax"/>
        </c:scaling>
        <c:delete val="0"/>
        <c:axPos val="l"/>
        <c:title>
          <c:tx>
            <c:rich>
              <a:bodyPr rot="-12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%</a:t>
                </a:r>
              </a:p>
            </c:rich>
          </c:tx>
          <c:layout>
            <c:manualLayout>
              <c:xMode val="edge"/>
              <c:yMode val="edge"/>
              <c:x val="8.4375229795304721E-2"/>
              <c:y val="1.3586956521739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72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25057790106336"/>
          <c:y val="1.358695652173913E-2"/>
          <c:w val="0.16875002275201134"/>
          <c:h val="0.11684782608695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2651621020564"/>
          <c:y val="4.9707744276956414E-2"/>
          <c:w val="0.88837343806540403"/>
          <c:h val="0.83625969783585163"/>
        </c:manualLayout>
      </c:layout>
      <c:lineChart>
        <c:grouping val="standard"/>
        <c:varyColors val="0"/>
        <c:ser>
          <c:idx val="0"/>
          <c:order val="0"/>
          <c:tx>
            <c:strRef>
              <c:f>Budget!$H$1</c:f>
              <c:strCache>
                <c:ptCount val="1"/>
                <c:pt idx="0">
                  <c:v>KZN Budget as a % of KZN GDP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Budget!$A$2:$A$13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Budget!$H$2:$H$13</c:f>
              <c:numCache>
                <c:formatCode>0.00%</c:formatCode>
                <c:ptCount val="12"/>
                <c:pt idx="0">
                  <c:v>0.10394056114961261</c:v>
                </c:pt>
                <c:pt idx="1">
                  <c:v>0.11439624303896599</c:v>
                </c:pt>
                <c:pt idx="2">
                  <c:v>9.9897291972960545E-2</c:v>
                </c:pt>
                <c:pt idx="3">
                  <c:v>0.11043975666190158</c:v>
                </c:pt>
                <c:pt idx="4">
                  <c:v>0.11621588634529915</c:v>
                </c:pt>
                <c:pt idx="5">
                  <c:v>0.13064746356894666</c:v>
                </c:pt>
                <c:pt idx="6">
                  <c:v>0.13708236862424278</c:v>
                </c:pt>
                <c:pt idx="7">
                  <c:v>0.1561326544058167</c:v>
                </c:pt>
                <c:pt idx="8">
                  <c:v>0.18747182650281063</c:v>
                </c:pt>
                <c:pt idx="9">
                  <c:v>0.22164589895771925</c:v>
                </c:pt>
                <c:pt idx="10">
                  <c:v>0.22776840961186959</c:v>
                </c:pt>
                <c:pt idx="11">
                  <c:v>0.25450095596854205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03648"/>
        <c:axId val="149009536"/>
      </c:lineChart>
      <c:catAx>
        <c:axId val="1490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0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09536"/>
        <c:scaling>
          <c:orientation val="minMax"/>
          <c:min val="0.1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03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635722401919685"/>
          <c:y val="1.461988304093568E-2"/>
          <c:w val="0.39534950247401768"/>
          <c:h val="0.12280732452303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0591295754517"/>
          <c:y val="5.0000071806169333E-2"/>
          <c:w val="0.86006897603336985"/>
          <c:h val="0.83529531723248163"/>
        </c:manualLayout>
      </c:layout>
      <c:lineChart>
        <c:grouping val="standard"/>
        <c:varyColors val="0"/>
        <c:ser>
          <c:idx val="0"/>
          <c:order val="0"/>
          <c:tx>
            <c:strRef>
              <c:f>Budget!$H$1</c:f>
              <c:strCache>
                <c:ptCount val="1"/>
                <c:pt idx="0">
                  <c:v>KZN Budget as a % of KZN GDP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Budget!$A$2:$A$13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Budget!$H$2:$H$13</c:f>
              <c:numCache>
                <c:formatCode>0.00%</c:formatCode>
                <c:ptCount val="12"/>
                <c:pt idx="0">
                  <c:v>0.10394056114961261</c:v>
                </c:pt>
                <c:pt idx="1">
                  <c:v>0.11439624303896599</c:v>
                </c:pt>
                <c:pt idx="2">
                  <c:v>9.9897291972960545E-2</c:v>
                </c:pt>
                <c:pt idx="3">
                  <c:v>0.11043975666190158</c:v>
                </c:pt>
                <c:pt idx="4">
                  <c:v>0.11621588634529915</c:v>
                </c:pt>
                <c:pt idx="5">
                  <c:v>0.13064746356894666</c:v>
                </c:pt>
                <c:pt idx="6">
                  <c:v>0.13708236862424278</c:v>
                </c:pt>
                <c:pt idx="7">
                  <c:v>0.1561326544058167</c:v>
                </c:pt>
                <c:pt idx="8">
                  <c:v>0.18747182650281063</c:v>
                </c:pt>
                <c:pt idx="9">
                  <c:v>0.22164589895771925</c:v>
                </c:pt>
                <c:pt idx="10">
                  <c:v>0.22776840961186959</c:v>
                </c:pt>
                <c:pt idx="11">
                  <c:v>0.25450095596854205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Budget!$I$124</c:f>
              <c:strCache>
                <c:ptCount val="1"/>
                <c:pt idx="0">
                  <c:v>National public-sector expenditure to GDP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Budget!$J$125:$J$136</c:f>
              <c:numCache>
                <c:formatCode>0.00%</c:formatCode>
                <c:ptCount val="12"/>
                <c:pt idx="0">
                  <c:v>0.2228</c:v>
                </c:pt>
                <c:pt idx="1">
                  <c:v>0.22</c:v>
                </c:pt>
                <c:pt idx="2">
                  <c:v>0.22600000000000001</c:v>
                </c:pt>
                <c:pt idx="3">
                  <c:v>0.23600000000000002</c:v>
                </c:pt>
                <c:pt idx="4">
                  <c:v>0.23699999999999999</c:v>
                </c:pt>
                <c:pt idx="5">
                  <c:v>0.24100000000000002</c:v>
                </c:pt>
                <c:pt idx="6">
                  <c:v>0.24600000000000002</c:v>
                </c:pt>
                <c:pt idx="7">
                  <c:v>0.249</c:v>
                </c:pt>
                <c:pt idx="8">
                  <c:v>0.26899999999999996</c:v>
                </c:pt>
                <c:pt idx="9">
                  <c:v>0.29100000000000004</c:v>
                </c:pt>
                <c:pt idx="10">
                  <c:v>0.29199999999999998</c:v>
                </c:pt>
                <c:pt idx="11">
                  <c:v>0.32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97024"/>
        <c:axId val="149298560"/>
      </c:lineChart>
      <c:catAx>
        <c:axId val="1492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9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98560"/>
        <c:scaling>
          <c:orientation val="minMax"/>
          <c:min val="0.05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97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38228346456693"/>
          <c:y val="1.4705865571151435E-2"/>
          <c:w val="0.51365223097112933"/>
          <c:h val="0.1323530754307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8627E-2"/>
          <c:y val="3.8152988608382718E-2"/>
          <c:w val="0.91042422686294211"/>
          <c:h val="0.91170257563958623"/>
        </c:manualLayout>
      </c:layout>
      <c:lineChart>
        <c:grouping val="standard"/>
        <c:varyColors val="0"/>
        <c:ser>
          <c:idx val="1"/>
          <c:order val="0"/>
          <c:tx>
            <c:strRef>
              <c:f>'GDP RBay'!$O$2</c:f>
              <c:strCache>
                <c:ptCount val="1"/>
                <c:pt idx="0">
                  <c:v>RBay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RBay'!$A$11:$A$46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RBay'!$O$11:$O$46</c:f>
              <c:numCache>
                <c:formatCode>0.00</c:formatCode>
                <c:ptCount val="36"/>
                <c:pt idx="0">
                  <c:v>3.9395156782893541</c:v>
                </c:pt>
                <c:pt idx="1">
                  <c:v>4.2866089789378261</c:v>
                </c:pt>
                <c:pt idx="2">
                  <c:v>3.6383421584642766</c:v>
                </c:pt>
                <c:pt idx="3">
                  <c:v>2.573614903653477</c:v>
                </c:pt>
                <c:pt idx="4">
                  <c:v>4.9774438314357896</c:v>
                </c:pt>
                <c:pt idx="5">
                  <c:v>4.7714376026829068</c:v>
                </c:pt>
                <c:pt idx="6">
                  <c:v>6.8025136122745424</c:v>
                </c:pt>
                <c:pt idx="7">
                  <c:v>7.8003989592836094</c:v>
                </c:pt>
                <c:pt idx="8">
                  <c:v>7.103924884762101</c:v>
                </c:pt>
                <c:pt idx="9">
                  <c:v>6.2725196289707368</c:v>
                </c:pt>
                <c:pt idx="10">
                  <c:v>7.3023348638124261</c:v>
                </c:pt>
                <c:pt idx="11">
                  <c:v>6.9414815232301752</c:v>
                </c:pt>
                <c:pt idx="12">
                  <c:v>6.234890980087215</c:v>
                </c:pt>
                <c:pt idx="13">
                  <c:v>5.7213280062618566</c:v>
                </c:pt>
                <c:pt idx="14">
                  <c:v>5.910534156310292</c:v>
                </c:pt>
                <c:pt idx="15">
                  <c:v>7.6643149737516607</c:v>
                </c:pt>
                <c:pt idx="16">
                  <c:v>8.0143793424454799</c:v>
                </c:pt>
                <c:pt idx="17">
                  <c:v>6.9725787258477352</c:v>
                </c:pt>
                <c:pt idx="18">
                  <c:v>6.398908194565081</c:v>
                </c:pt>
                <c:pt idx="19">
                  <c:v>6.4406598461384386</c:v>
                </c:pt>
                <c:pt idx="20">
                  <c:v>6.4207317031394222</c:v>
                </c:pt>
                <c:pt idx="21">
                  <c:v>16.312785768584888</c:v>
                </c:pt>
                <c:pt idx="22">
                  <c:v>13.804040679858295</c:v>
                </c:pt>
                <c:pt idx="23">
                  <c:v>2.784728763532891</c:v>
                </c:pt>
                <c:pt idx="24">
                  <c:v>-11.83599976293681</c:v>
                </c:pt>
                <c:pt idx="25">
                  <c:v>-20.296216494757591</c:v>
                </c:pt>
                <c:pt idx="26">
                  <c:v>-15.172529532429605</c:v>
                </c:pt>
                <c:pt idx="27">
                  <c:v>-6.8141440751815479</c:v>
                </c:pt>
                <c:pt idx="28">
                  <c:v>7.98858892784855</c:v>
                </c:pt>
                <c:pt idx="29">
                  <c:v>13.254080570953253</c:v>
                </c:pt>
                <c:pt idx="30">
                  <c:v>9.0354404937363402</c:v>
                </c:pt>
                <c:pt idx="31">
                  <c:v>6.0772809642365386</c:v>
                </c:pt>
                <c:pt idx="32">
                  <c:v>2.7762450610838565</c:v>
                </c:pt>
                <c:pt idx="33">
                  <c:v>3.1592024785186403</c:v>
                </c:pt>
                <c:pt idx="34">
                  <c:v>3.8183348598622544</c:v>
                </c:pt>
                <c:pt idx="35">
                  <c:v>2.9484170948130286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66720"/>
        <c:axId val="123168256"/>
      </c:lineChart>
      <c:catAx>
        <c:axId val="1231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3168256"/>
        <c:crosses val="autoZero"/>
        <c:auto val="1"/>
        <c:lblAlgn val="ctr"/>
        <c:lblOffset val="100"/>
        <c:noMultiLvlLbl val="0"/>
      </c:catAx>
      <c:valAx>
        <c:axId val="12316825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2316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209892525523775E-2"/>
          <c:y val="5.0260832780517795E-2"/>
          <c:w val="0.26754951085659723"/>
          <c:h val="0.12246065395671758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551775855604255"/>
          <c:y val="3.63036303630363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315285747101281E-2"/>
          <c:y val="0.38283951771193581"/>
          <c:w val="0.97044451687158673"/>
          <c:h val="0.51485314450915487"/>
        </c:manualLayout>
      </c:layout>
      <c:pie3DChart>
        <c:varyColors val="1"/>
        <c:ser>
          <c:idx val="0"/>
          <c:order val="0"/>
          <c:tx>
            <c:strRef>
              <c:f>SocioEcon!$B$62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204715948656722E-2"/>
                  <c:y val="-3.2515469486374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964436028109396E-3"/>
                  <c:y val="-0.118011270504607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65031443666587E-2"/>
                  <c:y val="-0.343063298154262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SocioEcon!$A$76:$A$78</c:f>
              <c:strCache>
                <c:ptCount val="3"/>
                <c:pt idx="0">
                  <c:v>Primary Sector</c:v>
                </c:pt>
                <c:pt idx="1">
                  <c:v>Secondary Sector</c:v>
                </c:pt>
                <c:pt idx="2">
                  <c:v>Tertiary Sector</c:v>
                </c:pt>
              </c:strCache>
            </c:strRef>
          </c:cat>
          <c:val>
            <c:numRef>
              <c:f>SocioEcon!$B$76:$B$78</c:f>
              <c:numCache>
                <c:formatCode>#,##0</c:formatCode>
                <c:ptCount val="3"/>
                <c:pt idx="0">
                  <c:v>79837</c:v>
                </c:pt>
                <c:pt idx="1">
                  <c:v>580496</c:v>
                </c:pt>
                <c:pt idx="2">
                  <c:v>1075332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660176098677365"/>
          <c:y val="1.6501650165016566E-2"/>
          <c:w val="0.9876857634175038"/>
          <c:h val="0.20792148506189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99CC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874811420677721"/>
          <c:y val="1.183431952662722E-2"/>
          <c:w val="0.85448533749295652"/>
          <c:h val="0.88757396449703618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SocioEcon!$C$4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SocioEcon!$C$3</c:f>
              <c:numCache>
                <c:formatCode>"R"\ #,##0.00</c:formatCode>
                <c:ptCount val="1"/>
                <c:pt idx="0">
                  <c:v>9222.3471532989588</c:v>
                </c:pt>
              </c:numCache>
            </c:numRef>
          </c:val>
          <c:shape val="cylinder"/>
        </c:ser>
        <c:ser>
          <c:idx val="3"/>
          <c:order val="1"/>
          <c:tx>
            <c:strRef>
              <c:f>SocioEcon!$E$4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SocioEcon!$E$3</c:f>
            </c:numRef>
          </c:val>
          <c:shape val="cylinder"/>
        </c:ser>
        <c:ser>
          <c:idx val="2"/>
          <c:order val="2"/>
          <c:tx>
            <c:strRef>
              <c:f>SocioEcon!$F$4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SocioEcon!$F$3</c:f>
            </c:numRef>
          </c:val>
          <c:shape val="cylinder"/>
        </c:ser>
        <c:ser>
          <c:idx val="0"/>
          <c:order val="3"/>
          <c:tx>
            <c:strRef>
              <c:f>SocioEcon!$G$4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SocioEcon!$G$3</c:f>
            </c:numRef>
          </c:val>
          <c:shape val="cylinder"/>
        </c:ser>
        <c:ser>
          <c:idx val="1"/>
          <c:order val="4"/>
          <c:tx>
            <c:strRef>
              <c:f>SocioEcon!$B$4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SocioEcon!$B$3</c:f>
              <c:numCache>
                <c:formatCode>"R"\ #,##0.00</c:formatCode>
                <c:ptCount val="1"/>
                <c:pt idx="0">
                  <c:v>15375.940377591691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216640"/>
        <c:axId val="149226624"/>
        <c:axId val="0"/>
      </c:bar3DChart>
      <c:catAx>
        <c:axId val="1492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26624"/>
        <c:scaling>
          <c:orientation val="minMax"/>
        </c:scaling>
        <c:delete val="0"/>
        <c:axPos val="l"/>
        <c:numFmt formatCode="&quot;R&quot;\ 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16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86605735196799"/>
          <c:y val="7.1005837385080969E-2"/>
          <c:w val="0.10490711503701665"/>
          <c:h val="0.14497052622520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orientation="landscape" horizontalDpi="200" verticalDpi="200" copies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633416458852867"/>
          <c:y val="3.61842105263159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468827930174564E-2"/>
          <c:y val="0.38486903922479176"/>
          <c:w val="0.97007481296759024"/>
          <c:h val="0.50986923999865053"/>
        </c:manualLayout>
      </c:layout>
      <c:pie3DChart>
        <c:varyColors val="1"/>
        <c:ser>
          <c:idx val="0"/>
          <c:order val="0"/>
          <c:tx>
            <c:strRef>
              <c:f>SocioEcon!$C$62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961493903038471E-2"/>
                  <c:y val="-7.48430907897450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571072319202213E-2"/>
                  <c:y val="-0.270453838073581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950124688279506E-2"/>
                  <c:y val="-0.308769558476951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SocioEcon!$A$76:$A$78</c:f>
              <c:strCache>
                <c:ptCount val="3"/>
                <c:pt idx="0">
                  <c:v>Primary Sector</c:v>
                </c:pt>
                <c:pt idx="1">
                  <c:v>Secondary Sector</c:v>
                </c:pt>
                <c:pt idx="2">
                  <c:v>Tertiary Sector</c:v>
                </c:pt>
              </c:strCache>
            </c:strRef>
          </c:cat>
          <c:val>
            <c:numRef>
              <c:f>SocioEcon!$C$76:$C$78</c:f>
              <c:numCache>
                <c:formatCode>#,##0</c:formatCode>
                <c:ptCount val="3"/>
                <c:pt idx="0">
                  <c:v>152045</c:v>
                </c:pt>
                <c:pt idx="1">
                  <c:v>437355</c:v>
                </c:pt>
                <c:pt idx="2">
                  <c:v>844739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56857855361597"/>
          <c:y val="1.6447368421052631E-2"/>
          <c:w val="0.99002493765586064"/>
          <c:h val="0.20723718745683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568730379290935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2549312933979E-2"/>
          <c:y val="0.38032786885246517"/>
          <c:w val="0.97059055843711362"/>
          <c:h val="0.51475409836065578"/>
        </c:manualLayout>
      </c:layout>
      <c:pie3DChart>
        <c:varyColors val="1"/>
        <c:ser>
          <c:idx val="0"/>
          <c:order val="0"/>
          <c:tx>
            <c:strRef>
              <c:f>SocioEcon!$D$62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7959371816300105E-2"/>
                  <c:y val="-7.07411901381179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1174346907012042E-2"/>
                  <c:y val="-0.31653440041306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0882546536426222E-2"/>
                  <c:y val="-0.330970268060759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SocioEcon!$A$76:$A$78</c:f>
              <c:strCache>
                <c:ptCount val="3"/>
                <c:pt idx="0">
                  <c:v>Primary Sector</c:v>
                </c:pt>
                <c:pt idx="1">
                  <c:v>Secondary Sector</c:v>
                </c:pt>
                <c:pt idx="2">
                  <c:v>Tertiary Sector</c:v>
                </c:pt>
              </c:strCache>
            </c:strRef>
          </c:cat>
          <c:val>
            <c:numRef>
              <c:f>SocioEcon!$D$76:$D$78</c:f>
              <c:numCache>
                <c:formatCode>#,##0</c:formatCode>
                <c:ptCount val="3"/>
                <c:pt idx="0">
                  <c:v>133932</c:v>
                </c:pt>
                <c:pt idx="1">
                  <c:v>451726</c:v>
                </c:pt>
                <c:pt idx="2">
                  <c:v>697560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794297771602079"/>
          <c:y val="1.6393442622950821E-2"/>
          <c:w val="0.98774741392620069"/>
          <c:h val="0.20655737704918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993288590604064E-2"/>
          <c:y val="1.0178142339929079E-2"/>
          <c:w val="0.89429530201342688"/>
          <c:h val="0.87532024123390095"/>
        </c:manualLayout>
      </c:layout>
      <c:bar3DChart>
        <c:barDir val="col"/>
        <c:grouping val="percentStacked"/>
        <c:varyColors val="0"/>
        <c:ser>
          <c:idx val="2"/>
          <c:order val="0"/>
          <c:tx>
            <c:strRef>
              <c:f>SocioEcon!$D$15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SocioEcon!$A$16:$A$25</c:f>
              <c:strCache>
                <c:ptCount val="10"/>
                <c:pt idx="0">
                  <c:v>Males - 0 to 4</c:v>
                </c:pt>
                <c:pt idx="1">
                  <c:v>Males - 5 to 14</c:v>
                </c:pt>
                <c:pt idx="2">
                  <c:v>Males - 15 to 34</c:v>
                </c:pt>
                <c:pt idx="3">
                  <c:v>Males - 35 to 64</c:v>
                </c:pt>
                <c:pt idx="4">
                  <c:v>Males - Over 65</c:v>
                </c:pt>
                <c:pt idx="5">
                  <c:v>Females - 0 to 4</c:v>
                </c:pt>
                <c:pt idx="6">
                  <c:v>Females - 5 to 14</c:v>
                </c:pt>
                <c:pt idx="7">
                  <c:v>Females - 15 to 34</c:v>
                </c:pt>
                <c:pt idx="8">
                  <c:v>Females - 35 to 64</c:v>
                </c:pt>
                <c:pt idx="9">
                  <c:v>Females - Over 65</c:v>
                </c:pt>
              </c:strCache>
            </c:strRef>
          </c:cat>
          <c:val>
            <c:numRef>
              <c:f>SocioEcon!$D$16:$D$25</c:f>
              <c:numCache>
                <c:formatCode>#,##0</c:formatCode>
                <c:ptCount val="10"/>
                <c:pt idx="0">
                  <c:v>480693</c:v>
                </c:pt>
                <c:pt idx="1">
                  <c:v>1008320</c:v>
                </c:pt>
                <c:pt idx="2">
                  <c:v>1421379</c:v>
                </c:pt>
                <c:pt idx="3">
                  <c:v>843719</c:v>
                </c:pt>
                <c:pt idx="4">
                  <c:v>137502</c:v>
                </c:pt>
                <c:pt idx="5">
                  <c:v>483853</c:v>
                </c:pt>
                <c:pt idx="6">
                  <c:v>1015842</c:v>
                </c:pt>
                <c:pt idx="7">
                  <c:v>1620137</c:v>
                </c:pt>
                <c:pt idx="8">
                  <c:v>1047994</c:v>
                </c:pt>
                <c:pt idx="9">
                  <c:v>239070</c:v>
                </c:pt>
              </c:numCache>
            </c:numRef>
          </c:val>
        </c:ser>
        <c:ser>
          <c:idx val="1"/>
          <c:order val="1"/>
          <c:tx>
            <c:strRef>
              <c:f>SocioEcon!$C$15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SocioEcon!$A$16:$A$25</c:f>
              <c:strCache>
                <c:ptCount val="10"/>
                <c:pt idx="0">
                  <c:v>Males - 0 to 4</c:v>
                </c:pt>
                <c:pt idx="1">
                  <c:v>Males - 5 to 14</c:v>
                </c:pt>
                <c:pt idx="2">
                  <c:v>Males - 15 to 34</c:v>
                </c:pt>
                <c:pt idx="3">
                  <c:v>Males - 35 to 64</c:v>
                </c:pt>
                <c:pt idx="4">
                  <c:v>Males - Over 65</c:v>
                </c:pt>
                <c:pt idx="5">
                  <c:v>Females - 0 to 4</c:v>
                </c:pt>
                <c:pt idx="6">
                  <c:v>Females - 5 to 14</c:v>
                </c:pt>
                <c:pt idx="7">
                  <c:v>Females - 15 to 34</c:v>
                </c:pt>
                <c:pt idx="8">
                  <c:v>Females - 35 to 64</c:v>
                </c:pt>
                <c:pt idx="9">
                  <c:v>Females - Over 65</c:v>
                </c:pt>
              </c:strCache>
            </c:strRef>
          </c:cat>
          <c:val>
            <c:numRef>
              <c:f>SocioEcon!$C$16:$C$25</c:f>
              <c:numCache>
                <c:formatCode>#,##0</c:formatCode>
                <c:ptCount val="10"/>
                <c:pt idx="0">
                  <c:v>516037</c:v>
                </c:pt>
                <c:pt idx="1">
                  <c:v>1153667</c:v>
                </c:pt>
                <c:pt idx="2">
                  <c:v>1661762</c:v>
                </c:pt>
                <c:pt idx="3">
                  <c:v>998089</c:v>
                </c:pt>
                <c:pt idx="4">
                  <c:v>148527</c:v>
                </c:pt>
                <c:pt idx="5">
                  <c:v>517451</c:v>
                </c:pt>
                <c:pt idx="6">
                  <c:v>1157653</c:v>
                </c:pt>
                <c:pt idx="7">
                  <c:v>1841198</c:v>
                </c:pt>
                <c:pt idx="8">
                  <c:v>1292324</c:v>
                </c:pt>
                <c:pt idx="9">
                  <c:v>297421</c:v>
                </c:pt>
              </c:numCache>
            </c:numRef>
          </c:val>
        </c:ser>
        <c:ser>
          <c:idx val="0"/>
          <c:order val="2"/>
          <c:tx>
            <c:strRef>
              <c:f>SocioEcon!$B$15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SocioEcon!$A$16:$A$25</c:f>
              <c:strCache>
                <c:ptCount val="10"/>
                <c:pt idx="0">
                  <c:v>Males - 0 to 4</c:v>
                </c:pt>
                <c:pt idx="1">
                  <c:v>Males - 5 to 14</c:v>
                </c:pt>
                <c:pt idx="2">
                  <c:v>Males - 15 to 34</c:v>
                </c:pt>
                <c:pt idx="3">
                  <c:v>Males - 35 to 64</c:v>
                </c:pt>
                <c:pt idx="4">
                  <c:v>Males - Over 65</c:v>
                </c:pt>
                <c:pt idx="5">
                  <c:v>Females - 0 to 4</c:v>
                </c:pt>
                <c:pt idx="6">
                  <c:v>Females - 5 to 14</c:v>
                </c:pt>
                <c:pt idx="7">
                  <c:v>Females - 15 to 34</c:v>
                </c:pt>
                <c:pt idx="8">
                  <c:v>Females - 35 to 64</c:v>
                </c:pt>
                <c:pt idx="9">
                  <c:v>Females - Over 65</c:v>
                </c:pt>
              </c:strCache>
            </c:strRef>
          </c:cat>
          <c:val>
            <c:numRef>
              <c:f>SocioEcon!$B$16:$B$25</c:f>
              <c:numCache>
                <c:formatCode>#,##0</c:formatCode>
                <c:ptCount val="10"/>
                <c:pt idx="0">
                  <c:v>542207</c:v>
                </c:pt>
                <c:pt idx="1">
                  <c:v>1180183</c:v>
                </c:pt>
                <c:pt idx="2">
                  <c:v>1924855</c:v>
                </c:pt>
                <c:pt idx="3">
                  <c:v>1063818</c:v>
                </c:pt>
                <c:pt idx="4">
                  <c:v>162219</c:v>
                </c:pt>
                <c:pt idx="5">
                  <c:v>539022</c:v>
                </c:pt>
                <c:pt idx="6">
                  <c:v>1173843</c:v>
                </c:pt>
                <c:pt idx="7">
                  <c:v>1941531</c:v>
                </c:pt>
                <c:pt idx="8">
                  <c:v>1397046</c:v>
                </c:pt>
                <c:pt idx="9">
                  <c:v>334506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478016"/>
        <c:axId val="149496192"/>
        <c:axId val="0"/>
      </c:bar3DChart>
      <c:catAx>
        <c:axId val="14947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49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78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744966442953031"/>
          <c:y val="0.43002651386134166"/>
          <c:w val="0.34060402684563751"/>
          <c:h val="7.12470864806016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orientation="landscape" horizontalDpi="300" verticalDpi="30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82763234733731E-2"/>
          <c:y val="1.0152296845624749E-2"/>
          <c:w val="0.8944738249741957"/>
          <c:h val="0.8756356029351513"/>
        </c:manualLayout>
      </c:layout>
      <c:bar3DChart>
        <c:barDir val="col"/>
        <c:grouping val="percentStacked"/>
        <c:varyColors val="0"/>
        <c:ser>
          <c:idx val="2"/>
          <c:order val="0"/>
          <c:tx>
            <c:strRef>
              <c:f>SocioEcon!$D$15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SocioEcon!$A$41:$A$46</c:f>
              <c:strCache>
                <c:ptCount val="6"/>
                <c:pt idx="0">
                  <c:v>No Schooling</c:v>
                </c:pt>
                <c:pt idx="1">
                  <c:v>Some Primary</c:v>
                </c:pt>
                <c:pt idx="2">
                  <c:v>Complete Primary</c:v>
                </c:pt>
                <c:pt idx="3">
                  <c:v>Secondary</c:v>
                </c:pt>
                <c:pt idx="4">
                  <c:v>Grade 12</c:v>
                </c:pt>
                <c:pt idx="5">
                  <c:v>Higher</c:v>
                </c:pt>
              </c:strCache>
            </c:strRef>
          </c:cat>
          <c:val>
            <c:numRef>
              <c:f>SocioEcon!$D$41:$D$46</c:f>
              <c:numCache>
                <c:formatCode>#,##0</c:formatCode>
                <c:ptCount val="6"/>
                <c:pt idx="0">
                  <c:v>957217</c:v>
                </c:pt>
                <c:pt idx="1">
                  <c:v>747586</c:v>
                </c:pt>
                <c:pt idx="2">
                  <c:v>278433</c:v>
                </c:pt>
                <c:pt idx="3">
                  <c:v>1328708</c:v>
                </c:pt>
                <c:pt idx="4">
                  <c:v>665303</c:v>
                </c:pt>
                <c:pt idx="5">
                  <c:v>200820</c:v>
                </c:pt>
              </c:numCache>
            </c:numRef>
          </c:val>
        </c:ser>
        <c:ser>
          <c:idx val="1"/>
          <c:order val="1"/>
          <c:tx>
            <c:strRef>
              <c:f>SocioEcon!$C$15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SocioEcon!$A$41:$A$46</c:f>
              <c:strCache>
                <c:ptCount val="6"/>
                <c:pt idx="0">
                  <c:v>No Schooling</c:v>
                </c:pt>
                <c:pt idx="1">
                  <c:v>Some Primary</c:v>
                </c:pt>
                <c:pt idx="2">
                  <c:v>Complete Primary</c:v>
                </c:pt>
                <c:pt idx="3">
                  <c:v>Secondary</c:v>
                </c:pt>
                <c:pt idx="4">
                  <c:v>Grade 12</c:v>
                </c:pt>
                <c:pt idx="5">
                  <c:v>Higher</c:v>
                </c:pt>
              </c:strCache>
            </c:strRef>
          </c:cat>
          <c:val>
            <c:numRef>
              <c:f>SocioEcon!$C$41:$C$46</c:f>
              <c:numCache>
                <c:formatCode>#,##0</c:formatCode>
                <c:ptCount val="6"/>
                <c:pt idx="0">
                  <c:v>1114879</c:v>
                </c:pt>
                <c:pt idx="1">
                  <c:v>869654</c:v>
                </c:pt>
                <c:pt idx="2">
                  <c:v>292212</c:v>
                </c:pt>
                <c:pt idx="3">
                  <c:v>1463896</c:v>
                </c:pt>
                <c:pt idx="4">
                  <c:v>999391</c:v>
                </c:pt>
                <c:pt idx="5">
                  <c:v>350925</c:v>
                </c:pt>
              </c:numCache>
            </c:numRef>
          </c:val>
        </c:ser>
        <c:ser>
          <c:idx val="0"/>
          <c:order val="2"/>
          <c:tx>
            <c:strRef>
              <c:f>SocioEcon!$B$15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SocioEcon!$A$41:$A$46</c:f>
              <c:strCache>
                <c:ptCount val="6"/>
                <c:pt idx="0">
                  <c:v>No Schooling</c:v>
                </c:pt>
                <c:pt idx="1">
                  <c:v>Some Primary</c:v>
                </c:pt>
                <c:pt idx="2">
                  <c:v>Complete Primary</c:v>
                </c:pt>
                <c:pt idx="3">
                  <c:v>Secondary</c:v>
                </c:pt>
                <c:pt idx="4">
                  <c:v>Grade 12</c:v>
                </c:pt>
                <c:pt idx="5">
                  <c:v>Higher</c:v>
                </c:pt>
              </c:strCache>
            </c:strRef>
          </c:cat>
          <c:val>
            <c:numRef>
              <c:f>SocioEcon!$B$41:$B$46</c:f>
              <c:numCache>
                <c:formatCode>#,##0</c:formatCode>
                <c:ptCount val="6"/>
                <c:pt idx="0">
                  <c:v>912152</c:v>
                </c:pt>
                <c:pt idx="1">
                  <c:v>2689800</c:v>
                </c:pt>
                <c:pt idx="2">
                  <c:v>565222</c:v>
                </c:pt>
                <c:pt idx="3">
                  <c:v>2700350</c:v>
                </c:pt>
                <c:pt idx="4">
                  <c:v>1517672</c:v>
                </c:pt>
                <c:pt idx="5">
                  <c:v>612333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522304"/>
        <c:axId val="149523840"/>
        <c:axId val="0"/>
      </c:bar3DChart>
      <c:catAx>
        <c:axId val="1495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52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2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5510940529418838"/>
          <c:y val="0.65736120548383492"/>
          <c:w val="0.69514343370395282"/>
          <c:h val="0.7284271953315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20661157025068E-2"/>
          <c:y val="7.4074280165710091E-2"/>
          <c:w val="0.8793388429752067"/>
          <c:h val="0.797723017169194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SocioEcon!$I$51:$K$51</c:f>
              <c:strCache>
                <c:ptCount val="3"/>
                <c:pt idx="0">
                  <c:v>Unemployment rate 1996</c:v>
                </c:pt>
                <c:pt idx="1">
                  <c:v>Unemployment rate 2001</c:v>
                </c:pt>
                <c:pt idx="2">
                  <c:v>Unemployment rate 2007</c:v>
                </c:pt>
              </c:strCache>
            </c:strRef>
          </c:cat>
          <c:val>
            <c:numRef>
              <c:f>SocioEcon!$I$52:$K$52</c:f>
              <c:numCache>
                <c:formatCode>0.00</c:formatCode>
                <c:ptCount val="3"/>
                <c:pt idx="0">
                  <c:v>20.451979829032872</c:v>
                </c:pt>
                <c:pt idx="1">
                  <c:v>26.579524570573998</c:v>
                </c:pt>
                <c:pt idx="2">
                  <c:v>20.747212454067725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39840"/>
        <c:axId val="150737664"/>
      </c:barChart>
      <c:catAx>
        <c:axId val="1495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3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376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3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662287917968688E-2"/>
          <c:y val="1.0126582278481023E-2"/>
          <c:w val="0.89464955993412365"/>
          <c:h val="0.9012658227848106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SocioEcon!$C$15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SocioEcon!$A$92:$A$103</c:f>
              <c:strCache>
                <c:ptCount val="12"/>
                <c:pt idx="0">
                  <c:v>None</c:v>
                </c:pt>
                <c:pt idx="1">
                  <c:v>R1 - 400</c:v>
                </c:pt>
                <c:pt idx="2">
                  <c:v>R401 - 800</c:v>
                </c:pt>
                <c:pt idx="3">
                  <c:v>R801 - 1600</c:v>
                </c:pt>
                <c:pt idx="4">
                  <c:v>R1601 - 3200</c:v>
                </c:pt>
                <c:pt idx="5">
                  <c:v>R3201 - 6400</c:v>
                </c:pt>
                <c:pt idx="6">
                  <c:v>R6401 - 12800</c:v>
                </c:pt>
                <c:pt idx="7">
                  <c:v>R12801 - 25600</c:v>
                </c:pt>
                <c:pt idx="8">
                  <c:v>R25601 - 51200</c:v>
                </c:pt>
                <c:pt idx="9">
                  <c:v>R51201 - 102400</c:v>
                </c:pt>
                <c:pt idx="10">
                  <c:v>R102401 - 204800</c:v>
                </c:pt>
                <c:pt idx="11">
                  <c:v>Over R204801</c:v>
                </c:pt>
              </c:strCache>
            </c:strRef>
          </c:cat>
          <c:val>
            <c:numRef>
              <c:f>SocioEcon!$C$92:$C$103</c:f>
              <c:numCache>
                <c:formatCode>#,##0</c:formatCode>
                <c:ptCount val="12"/>
                <c:pt idx="0">
                  <c:v>7001831</c:v>
                </c:pt>
                <c:pt idx="1">
                  <c:v>548744</c:v>
                </c:pt>
                <c:pt idx="2">
                  <c:v>851506</c:v>
                </c:pt>
                <c:pt idx="3">
                  <c:v>393905</c:v>
                </c:pt>
                <c:pt idx="4">
                  <c:v>346716</c:v>
                </c:pt>
                <c:pt idx="5">
                  <c:v>253475</c:v>
                </c:pt>
                <c:pt idx="6">
                  <c:v>122773</c:v>
                </c:pt>
                <c:pt idx="7">
                  <c:v>39314</c:v>
                </c:pt>
                <c:pt idx="8">
                  <c:v>12588</c:v>
                </c:pt>
                <c:pt idx="9">
                  <c:v>6263</c:v>
                </c:pt>
                <c:pt idx="10">
                  <c:v>5424</c:v>
                </c:pt>
                <c:pt idx="11">
                  <c:v>1589</c:v>
                </c:pt>
              </c:numCache>
            </c:numRef>
          </c:val>
        </c:ser>
        <c:ser>
          <c:idx val="0"/>
          <c:order val="1"/>
          <c:tx>
            <c:strRef>
              <c:f>SocioEcon!$B$15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SocioEcon!$A$92:$A$103</c:f>
              <c:strCache>
                <c:ptCount val="12"/>
                <c:pt idx="0">
                  <c:v>None</c:v>
                </c:pt>
                <c:pt idx="1">
                  <c:v>R1 - 400</c:v>
                </c:pt>
                <c:pt idx="2">
                  <c:v>R401 - 800</c:v>
                </c:pt>
                <c:pt idx="3">
                  <c:v>R801 - 1600</c:v>
                </c:pt>
                <c:pt idx="4">
                  <c:v>R1601 - 3200</c:v>
                </c:pt>
                <c:pt idx="5">
                  <c:v>R3201 - 6400</c:v>
                </c:pt>
                <c:pt idx="6">
                  <c:v>R6401 - 12800</c:v>
                </c:pt>
                <c:pt idx="7">
                  <c:v>R12801 - 25600</c:v>
                </c:pt>
                <c:pt idx="8">
                  <c:v>R25601 - 51200</c:v>
                </c:pt>
                <c:pt idx="9">
                  <c:v>R51201 - 102400</c:v>
                </c:pt>
                <c:pt idx="10">
                  <c:v>R102401 - 204800</c:v>
                </c:pt>
                <c:pt idx="11">
                  <c:v>Over R204801</c:v>
                </c:pt>
              </c:strCache>
            </c:strRef>
          </c:cat>
          <c:val>
            <c:numRef>
              <c:f>SocioEcon!$B$92:$B$103</c:f>
              <c:numCache>
                <c:formatCode>#,##0</c:formatCode>
                <c:ptCount val="12"/>
                <c:pt idx="0">
                  <c:v>5076097</c:v>
                </c:pt>
                <c:pt idx="1">
                  <c:v>1852232</c:v>
                </c:pt>
                <c:pt idx="2">
                  <c:v>506078</c:v>
                </c:pt>
                <c:pt idx="3">
                  <c:v>1199727</c:v>
                </c:pt>
                <c:pt idx="4">
                  <c:v>370084</c:v>
                </c:pt>
                <c:pt idx="5">
                  <c:v>307417</c:v>
                </c:pt>
                <c:pt idx="6">
                  <c:v>236783</c:v>
                </c:pt>
                <c:pt idx="7">
                  <c:v>82566</c:v>
                </c:pt>
                <c:pt idx="8">
                  <c:v>34672</c:v>
                </c:pt>
                <c:pt idx="9">
                  <c:v>9379</c:v>
                </c:pt>
                <c:pt idx="10">
                  <c:v>9841</c:v>
                </c:pt>
                <c:pt idx="11">
                  <c:v>4020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0770816"/>
        <c:axId val="150772352"/>
        <c:axId val="0"/>
      </c:bar3DChart>
      <c:catAx>
        <c:axId val="1507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7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7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70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0033497485055176"/>
          <c:y val="0.14683544303797558"/>
          <c:w val="0.93980020892037364"/>
          <c:h val="0.21772151898734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8573928259007"/>
          <c:y val="0.15788203557888639"/>
          <c:w val="0.87683092738407986"/>
          <c:h val="0.77010024788568165"/>
        </c:manualLayout>
      </c:layout>
      <c:lineChart>
        <c:grouping val="standard"/>
        <c:varyColors val="0"/>
        <c:ser>
          <c:idx val="0"/>
          <c:order val="0"/>
          <c:tx>
            <c:strRef>
              <c:f>Economics!$B$347</c:f>
              <c:strCache>
                <c:ptCount val="1"/>
                <c:pt idx="0">
                  <c:v>Location Quotients</c:v>
                </c:pt>
              </c:strCache>
            </c:strRef>
          </c:tx>
          <c:marker>
            <c:symbol val="none"/>
          </c:marker>
          <c:cat>
            <c:numRef>
              <c:f>Economics!$A$348:$A$362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Economics!$B$348:$B$362</c:f>
              <c:numCache>
                <c:formatCode>#,##0.00</c:formatCode>
                <c:ptCount val="15"/>
                <c:pt idx="0">
                  <c:v>0.90030965753576886</c:v>
                </c:pt>
                <c:pt idx="1">
                  <c:v>0.90226400129283058</c:v>
                </c:pt>
                <c:pt idx="2">
                  <c:v>0.89764852369358494</c:v>
                </c:pt>
                <c:pt idx="3">
                  <c:v>0.89548329523166581</c:v>
                </c:pt>
                <c:pt idx="4">
                  <c:v>0.89219058864371115</c:v>
                </c:pt>
                <c:pt idx="5">
                  <c:v>0.89457697581025697</c:v>
                </c:pt>
                <c:pt idx="6">
                  <c:v>0.8959986659239243</c:v>
                </c:pt>
                <c:pt idx="7">
                  <c:v>0.90275153890235083</c:v>
                </c:pt>
                <c:pt idx="8">
                  <c:v>0.90637831926549262</c:v>
                </c:pt>
                <c:pt idx="9">
                  <c:v>0.90930669603630754</c:v>
                </c:pt>
                <c:pt idx="10">
                  <c:v>0.91181581718723415</c:v>
                </c:pt>
                <c:pt idx="11">
                  <c:v>0.91114442503691917</c:v>
                </c:pt>
                <c:pt idx="12">
                  <c:v>0.90784715651813719</c:v>
                </c:pt>
                <c:pt idx="13">
                  <c:v>0.90381487264261784</c:v>
                </c:pt>
                <c:pt idx="14">
                  <c:v>0.90422560941052255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Economics!$C$347</c:f>
              <c:strCache>
                <c:ptCount val="1"/>
                <c:pt idx="0">
                  <c:v>Diversity</c:v>
                </c:pt>
              </c:strCache>
            </c:strRef>
          </c:tx>
          <c:marker>
            <c:symbol val="none"/>
          </c:marker>
          <c:cat>
            <c:numRef>
              <c:f>Economics!$A$348:$A$362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Economics!$C$348:$C$362</c:f>
              <c:numCache>
                <c:formatCode>#,##0.00</c:formatCode>
                <c:ptCount val="15"/>
                <c:pt idx="0">
                  <c:v>0.11611581850512875</c:v>
                </c:pt>
                <c:pt idx="1">
                  <c:v>0.11614638231334368</c:v>
                </c:pt>
                <c:pt idx="2">
                  <c:v>0.1165668047576628</c:v>
                </c:pt>
                <c:pt idx="3">
                  <c:v>0.11695931512436458</c:v>
                </c:pt>
                <c:pt idx="4">
                  <c:v>0.11759453463995634</c:v>
                </c:pt>
                <c:pt idx="5">
                  <c:v>0.11760653400257556</c:v>
                </c:pt>
                <c:pt idx="6">
                  <c:v>0.11797089500061768</c:v>
                </c:pt>
                <c:pt idx="7">
                  <c:v>0.11771223136718187</c:v>
                </c:pt>
                <c:pt idx="8">
                  <c:v>0.11843315552029174</c:v>
                </c:pt>
                <c:pt idx="9">
                  <c:v>0.11825904669778645</c:v>
                </c:pt>
                <c:pt idx="10">
                  <c:v>0.11830906929630497</c:v>
                </c:pt>
                <c:pt idx="11">
                  <c:v>0.11721071195455673</c:v>
                </c:pt>
                <c:pt idx="12">
                  <c:v>0.11668086753437645</c:v>
                </c:pt>
                <c:pt idx="13">
                  <c:v>0.11747222361958493</c:v>
                </c:pt>
                <c:pt idx="14">
                  <c:v>0.11779356014810254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Economics!$D$347</c:f>
              <c:strCache>
                <c:ptCount val="1"/>
                <c:pt idx="0">
                  <c:v>Competition</c:v>
                </c:pt>
              </c:strCache>
            </c:strRef>
          </c:tx>
          <c:marker>
            <c:symbol val="none"/>
          </c:marker>
          <c:cat>
            <c:numRef>
              <c:f>Economics!$A$348:$A$362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Economics!$D$348:$D$362</c:f>
              <c:numCache>
                <c:formatCode>#,##0.00</c:formatCode>
                <c:ptCount val="15"/>
                <c:pt idx="0">
                  <c:v>1.527898087554745</c:v>
                </c:pt>
                <c:pt idx="1">
                  <c:v>1.5885234004158775</c:v>
                </c:pt>
                <c:pt idx="2">
                  <c:v>1.5872795643725781</c:v>
                </c:pt>
                <c:pt idx="3">
                  <c:v>1.5828651462781398</c:v>
                </c:pt>
                <c:pt idx="4">
                  <c:v>1.6223579656135092</c:v>
                </c:pt>
                <c:pt idx="5">
                  <c:v>1.689089492115712</c:v>
                </c:pt>
                <c:pt idx="6">
                  <c:v>1.5684464336324595</c:v>
                </c:pt>
                <c:pt idx="7">
                  <c:v>1.5593606726789639</c:v>
                </c:pt>
                <c:pt idx="8">
                  <c:v>1.5402746461680534</c:v>
                </c:pt>
                <c:pt idx="9">
                  <c:v>1.5284570939276145</c:v>
                </c:pt>
                <c:pt idx="10">
                  <c:v>1.487824116448935</c:v>
                </c:pt>
                <c:pt idx="11">
                  <c:v>1.5022905852927426</c:v>
                </c:pt>
                <c:pt idx="12">
                  <c:v>1.4676847907923911</c:v>
                </c:pt>
                <c:pt idx="13">
                  <c:v>1.4565505910928689</c:v>
                </c:pt>
                <c:pt idx="14">
                  <c:v>1.4375441371608133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Economics!$E$347</c:f>
              <c:strCache>
                <c:ptCount val="1"/>
                <c:pt idx="0">
                  <c:v>Actual vs Necessary Employment</c:v>
                </c:pt>
              </c:strCache>
            </c:strRef>
          </c:tx>
          <c:marker>
            <c:symbol val="none"/>
          </c:marker>
          <c:val>
            <c:numRef>
              <c:f>Economics!$E$348:$E$362</c:f>
              <c:numCache>
                <c:formatCode>#,##0.00</c:formatCode>
                <c:ptCount val="15"/>
                <c:pt idx="0">
                  <c:v>-1.4288131153043397</c:v>
                </c:pt>
                <c:pt idx="1">
                  <c:v>-1.4538547106442659</c:v>
                </c:pt>
                <c:pt idx="2">
                  <c:v>-1.3148677141207283</c:v>
                </c:pt>
                <c:pt idx="3">
                  <c:v>-1.3487772557464159</c:v>
                </c:pt>
                <c:pt idx="4">
                  <c:v>-1.2996236062843851</c:v>
                </c:pt>
                <c:pt idx="5">
                  <c:v>-1.2271699109226619</c:v>
                </c:pt>
                <c:pt idx="6">
                  <c:v>-1.2418402105369464</c:v>
                </c:pt>
                <c:pt idx="7">
                  <c:v>-1.3757612735425657</c:v>
                </c:pt>
                <c:pt idx="8">
                  <c:v>-1.4186407813779709</c:v>
                </c:pt>
                <c:pt idx="9">
                  <c:v>-1.5744363097597105</c:v>
                </c:pt>
                <c:pt idx="10">
                  <c:v>-1.6983248803922408</c:v>
                </c:pt>
                <c:pt idx="11">
                  <c:v>-2.0125831549282611</c:v>
                </c:pt>
                <c:pt idx="12">
                  <c:v>-2.1605465608197316</c:v>
                </c:pt>
                <c:pt idx="13">
                  <c:v>-2.0046938709913382</c:v>
                </c:pt>
                <c:pt idx="14">
                  <c:v>-2.0671791949531277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42560"/>
        <c:axId val="140652544"/>
      </c:lineChart>
      <c:catAx>
        <c:axId val="14064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52544"/>
        <c:crosses val="autoZero"/>
        <c:auto val="1"/>
        <c:lblAlgn val="ctr"/>
        <c:lblOffset val="100"/>
        <c:noMultiLvlLbl val="0"/>
      </c:catAx>
      <c:valAx>
        <c:axId val="1406525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40642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3527777777777776E-2"/>
          <c:y val="1.7942548848060718E-2"/>
          <c:w val="0.9259166666666665"/>
          <c:h val="0.144670093321668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6062992125968"/>
          <c:y val="5.1400554097404488E-2"/>
          <c:w val="0.82365048118985162"/>
          <c:h val="0.91571741032371134"/>
        </c:manualLayout>
      </c:layout>
      <c:lineChart>
        <c:grouping val="standard"/>
        <c:varyColors val="0"/>
        <c:ser>
          <c:idx val="0"/>
          <c:order val="0"/>
          <c:tx>
            <c:strRef>
              <c:f>Economics!$B$364</c:f>
              <c:strCache>
                <c:ptCount val="1"/>
                <c:pt idx="0">
                  <c:v>National Share</c:v>
                </c:pt>
              </c:strCache>
            </c:strRef>
          </c:tx>
          <c:marker>
            <c:symbol val="none"/>
          </c:marker>
          <c:cat>
            <c:numRef>
              <c:f>Economics!$A$365:$A$378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Economics!$B$365:$B$378</c:f>
              <c:numCache>
                <c:formatCode>#,##0.00</c:formatCode>
                <c:ptCount val="14"/>
                <c:pt idx="0">
                  <c:v>15283.269352746131</c:v>
                </c:pt>
                <c:pt idx="1">
                  <c:v>-1626.0882881975656</c:v>
                </c:pt>
                <c:pt idx="2">
                  <c:v>20823.782498081298</c:v>
                </c:pt>
                <c:pt idx="3">
                  <c:v>7201.6727320219461</c:v>
                </c:pt>
                <c:pt idx="4">
                  <c:v>9205.2186768226293</c:v>
                </c:pt>
                <c:pt idx="5">
                  <c:v>24833.148552740946</c:v>
                </c:pt>
                <c:pt idx="6">
                  <c:v>24946.443257789291</c:v>
                </c:pt>
                <c:pt idx="7">
                  <c:v>31216.698117613756</c:v>
                </c:pt>
                <c:pt idx="8">
                  <c:v>37276.380278459379</c:v>
                </c:pt>
                <c:pt idx="9">
                  <c:v>43765.036375824769</c:v>
                </c:pt>
                <c:pt idx="10">
                  <c:v>53753.63213980326</c:v>
                </c:pt>
                <c:pt idx="11">
                  <c:v>50729.609989636374</c:v>
                </c:pt>
                <c:pt idx="12">
                  <c:v>-30325.660465487148</c:v>
                </c:pt>
                <c:pt idx="13">
                  <c:v>-11607.237964482338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Economics!$C$364</c:f>
              <c:strCache>
                <c:ptCount val="1"/>
                <c:pt idx="0">
                  <c:v>Industry Mix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Economics!$A$365:$A$378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Economics!$C$365:$C$378</c:f>
              <c:numCache>
                <c:formatCode>#,##0.00</c:formatCode>
                <c:ptCount val="14"/>
                <c:pt idx="0">
                  <c:v>-2951.280236589093</c:v>
                </c:pt>
                <c:pt idx="1">
                  <c:v>5602.0615861139595</c:v>
                </c:pt>
                <c:pt idx="2">
                  <c:v>-2531.0952709255425</c:v>
                </c:pt>
                <c:pt idx="3">
                  <c:v>765.2540908252422</c:v>
                </c:pt>
                <c:pt idx="4">
                  <c:v>-2322.9825316887927</c:v>
                </c:pt>
                <c:pt idx="5">
                  <c:v>-524.28080842065219</c:v>
                </c:pt>
                <c:pt idx="6">
                  <c:v>-7895.918214881307</c:v>
                </c:pt>
                <c:pt idx="7">
                  <c:v>-4222.1672930453487</c:v>
                </c:pt>
                <c:pt idx="8">
                  <c:v>-5734.7187671235888</c:v>
                </c:pt>
                <c:pt idx="9">
                  <c:v>-3731.6997332196142</c:v>
                </c:pt>
                <c:pt idx="10">
                  <c:v>-3242.6744814903741</c:v>
                </c:pt>
                <c:pt idx="11">
                  <c:v>3399.1575655167539</c:v>
                </c:pt>
                <c:pt idx="12">
                  <c:v>3486.4101189948269</c:v>
                </c:pt>
                <c:pt idx="13">
                  <c:v>-1563.3587093427564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Economics!$D$364</c:f>
              <c:strCache>
                <c:ptCount val="1"/>
                <c:pt idx="0">
                  <c:v>Regional Shift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Economics!$A$365:$A$378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Economics!$D$365:$D$378</c:f>
              <c:numCache>
                <c:formatCode>#,##0</c:formatCode>
                <c:ptCount val="14"/>
                <c:pt idx="0">
                  <c:v>-472.64400848369974</c:v>
                </c:pt>
                <c:pt idx="1">
                  <c:v>-5040.867012895601</c:v>
                </c:pt>
                <c:pt idx="2">
                  <c:v>-11370.049886568955</c:v>
                </c:pt>
                <c:pt idx="3">
                  <c:v>-5511.323786741099</c:v>
                </c:pt>
                <c:pt idx="4">
                  <c:v>-5389.0226681475197</c:v>
                </c:pt>
                <c:pt idx="5">
                  <c:v>-6216.3892049917431</c:v>
                </c:pt>
                <c:pt idx="6">
                  <c:v>-6116.6164341982148</c:v>
                </c:pt>
                <c:pt idx="7">
                  <c:v>-4603.5075546448606</c:v>
                </c:pt>
                <c:pt idx="8">
                  <c:v>-9540.0922762932023</c:v>
                </c:pt>
                <c:pt idx="9">
                  <c:v>1762.3082045497176</c:v>
                </c:pt>
                <c:pt idx="10">
                  <c:v>2141.876400440668</c:v>
                </c:pt>
                <c:pt idx="11">
                  <c:v>17808.518898182578</c:v>
                </c:pt>
                <c:pt idx="12">
                  <c:v>23533.372049779708</c:v>
                </c:pt>
                <c:pt idx="13">
                  <c:v>16377.752040259411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Economics!$E$364</c:f>
              <c:strCache>
                <c:ptCount val="1"/>
                <c:pt idx="0">
                  <c:v>Total Employment Change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Economics!$A$365:$A$378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Economics!$E$365:$E$378</c:f>
              <c:numCache>
                <c:formatCode>#,##0</c:formatCode>
                <c:ptCount val="14"/>
                <c:pt idx="0">
                  <c:v>11859.345107673085</c:v>
                </c:pt>
                <c:pt idx="1">
                  <c:v>-1064.8937149789417</c:v>
                </c:pt>
                <c:pt idx="2">
                  <c:v>6922.6373405866325</c:v>
                </c:pt>
                <c:pt idx="3">
                  <c:v>2455.6030361063313</c:v>
                </c:pt>
                <c:pt idx="4">
                  <c:v>1493.2134769862751</c:v>
                </c:pt>
                <c:pt idx="5">
                  <c:v>18092.478539328557</c:v>
                </c:pt>
                <c:pt idx="6">
                  <c:v>10933.908608709578</c:v>
                </c:pt>
                <c:pt idx="7">
                  <c:v>22391.023269923753</c:v>
                </c:pt>
                <c:pt idx="8">
                  <c:v>22001.569235042436</c:v>
                </c:pt>
                <c:pt idx="9">
                  <c:v>41795.644847155083</c:v>
                </c:pt>
                <c:pt idx="10">
                  <c:v>52652.83405875368</c:v>
                </c:pt>
                <c:pt idx="11">
                  <c:v>71937.286453335546</c:v>
                </c:pt>
                <c:pt idx="12">
                  <c:v>-3305.8782967124134</c:v>
                </c:pt>
                <c:pt idx="13">
                  <c:v>3207.15536643425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95424"/>
        <c:axId val="140696960"/>
      </c:lineChart>
      <c:catAx>
        <c:axId val="14069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96960"/>
        <c:crosses val="autoZero"/>
        <c:auto val="1"/>
        <c:lblAlgn val="ctr"/>
        <c:lblOffset val="100"/>
        <c:noMultiLvlLbl val="0"/>
      </c:catAx>
      <c:valAx>
        <c:axId val="1406969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4069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377777777777778"/>
          <c:y val="2.6242344706911735E-2"/>
          <c:w val="0.76288888888889106"/>
          <c:h val="0.202144940215806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78267510476796E-2"/>
          <c:y val="1.6134652893159001E-2"/>
          <c:w val="0.91042422686294189"/>
          <c:h val="0.92408716800308222"/>
        </c:manualLayout>
      </c:layout>
      <c:lineChart>
        <c:grouping val="standard"/>
        <c:varyColors val="0"/>
        <c:ser>
          <c:idx val="1"/>
          <c:order val="0"/>
          <c:tx>
            <c:strRef>
              <c:f>'GDP Port Shepstone'!$O$2</c:f>
              <c:strCache>
                <c:ptCount val="1"/>
                <c:pt idx="0">
                  <c:v>Port Shepstone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'GDP Port Shepstone'!$A$11:$A$46</c:f>
              <c:strCache>
                <c:ptCount val="36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</c:strCache>
            </c:strRef>
          </c:cat>
          <c:val>
            <c:numRef>
              <c:f>'GDP Port Shepstone'!$O$11:$O$46</c:f>
              <c:numCache>
                <c:formatCode>0.00</c:formatCode>
                <c:ptCount val="36"/>
                <c:pt idx="0">
                  <c:v>3.9395156782893599</c:v>
                </c:pt>
                <c:pt idx="1">
                  <c:v>4.2866089789378172</c:v>
                </c:pt>
                <c:pt idx="2">
                  <c:v>3.6383421584642721</c:v>
                </c:pt>
                <c:pt idx="3">
                  <c:v>2.5736149036534619</c:v>
                </c:pt>
                <c:pt idx="4">
                  <c:v>4.9774438314357861</c:v>
                </c:pt>
                <c:pt idx="5">
                  <c:v>4.7714376026829104</c:v>
                </c:pt>
                <c:pt idx="6">
                  <c:v>6.8025136122745442</c:v>
                </c:pt>
                <c:pt idx="7">
                  <c:v>7.8003989592836245</c:v>
                </c:pt>
                <c:pt idx="8">
                  <c:v>7.1039248847621055</c:v>
                </c:pt>
                <c:pt idx="9">
                  <c:v>6.272519628970735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6.2348909800872185</c:v>
                </c:pt>
                <c:pt idx="13">
                  <c:v>5.7213280062618672</c:v>
                </c:pt>
                <c:pt idx="14">
                  <c:v>5.9105341563102902</c:v>
                </c:pt>
                <c:pt idx="15">
                  <c:v>7.6643149737516705</c:v>
                </c:pt>
                <c:pt idx="16">
                  <c:v>8.0143793424454621</c:v>
                </c:pt>
                <c:pt idx="17">
                  <c:v>6.9725787258477192</c:v>
                </c:pt>
                <c:pt idx="18">
                  <c:v>6.3989081945650712</c:v>
                </c:pt>
                <c:pt idx="19">
                  <c:v>6.4406598461384332</c:v>
                </c:pt>
                <c:pt idx="20">
                  <c:v>0.65101732181131822</c:v>
                </c:pt>
                <c:pt idx="21">
                  <c:v>-2.5794841721531703</c:v>
                </c:pt>
                <c:pt idx="22">
                  <c:v>-3.3542695789187524</c:v>
                </c:pt>
                <c:pt idx="23">
                  <c:v>8.2989490795807619</c:v>
                </c:pt>
                <c:pt idx="24">
                  <c:v>7.8637676860171588</c:v>
                </c:pt>
                <c:pt idx="25">
                  <c:v>8.5892937884465681</c:v>
                </c:pt>
                <c:pt idx="26">
                  <c:v>8.0170730486882551</c:v>
                </c:pt>
                <c:pt idx="27">
                  <c:v>-5.733154989451414</c:v>
                </c:pt>
                <c:pt idx="28">
                  <c:v>-3.8845687889516034</c:v>
                </c:pt>
                <c:pt idx="29">
                  <c:v>-2.4185941318093978</c:v>
                </c:pt>
                <c:pt idx="30">
                  <c:v>-2.0575630473884776</c:v>
                </c:pt>
                <c:pt idx="31">
                  <c:v>3.4540083256909249</c:v>
                </c:pt>
                <c:pt idx="32">
                  <c:v>3.8049368547931022</c:v>
                </c:pt>
                <c:pt idx="33">
                  <c:v>2.5753926020102553</c:v>
                </c:pt>
                <c:pt idx="34">
                  <c:v>2.8189664641150016</c:v>
                </c:pt>
                <c:pt idx="35">
                  <c:v>4.2716798821899902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09600"/>
        <c:axId val="123211136"/>
      </c:lineChart>
      <c:catAx>
        <c:axId val="1232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3211136"/>
        <c:crosses val="autoZero"/>
        <c:auto val="1"/>
        <c:lblAlgn val="ctr"/>
        <c:lblOffset val="100"/>
        <c:noMultiLvlLbl val="0"/>
      </c:catAx>
      <c:valAx>
        <c:axId val="1232111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2320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3437052252526433E-2"/>
          <c:y val="3.5501167858604986E-2"/>
          <c:w val="0.34362945211558715"/>
          <c:h val="0.11025047557128777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75000"/>
      </a:scheme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9" Type="http://schemas.openxmlformats.org/officeDocument/2006/relationships/hyperlink" Target="#Introduction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Relationship Id="rId9" Type="http://schemas.openxmlformats.org/officeDocument/2006/relationships/hyperlink" Target="#Introduction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Relationship Id="rId9" Type="http://schemas.openxmlformats.org/officeDocument/2006/relationships/hyperlink" Target="#Introduction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Introduction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Relationship Id="rId9" Type="http://schemas.openxmlformats.org/officeDocument/2006/relationships/hyperlink" Target="#Introduction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hyperlink" Target="#Introduction!A1"/><Relationship Id="rId1" Type="http://schemas.openxmlformats.org/officeDocument/2006/relationships/chart" Target="../charts/chart58.xml"/><Relationship Id="rId4" Type="http://schemas.openxmlformats.org/officeDocument/2006/relationships/chart" Target="../charts/chart6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hyperlink" Target="#Introduction!A1"/><Relationship Id="rId1" Type="http://schemas.openxmlformats.org/officeDocument/2006/relationships/chart" Target="../charts/chart61.xml"/><Relationship Id="rId4" Type="http://schemas.openxmlformats.org/officeDocument/2006/relationships/chart" Target="../charts/chart6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hyperlink" Target="#Introduction!A1"/><Relationship Id="rId1" Type="http://schemas.openxmlformats.org/officeDocument/2006/relationships/chart" Target="../charts/chart64.xml"/><Relationship Id="rId4" Type="http://schemas.openxmlformats.org/officeDocument/2006/relationships/chart" Target="../charts/chart66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hyperlink" Target="#Introduction!A1"/><Relationship Id="rId1" Type="http://schemas.openxmlformats.org/officeDocument/2006/relationships/chart" Target="../charts/chart67.xml"/><Relationship Id="rId4" Type="http://schemas.openxmlformats.org/officeDocument/2006/relationships/chart" Target="../charts/chart6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hyperlink" Target="#Introduction!A1"/><Relationship Id="rId1" Type="http://schemas.openxmlformats.org/officeDocument/2006/relationships/chart" Target="../charts/chart70.xml"/><Relationship Id="rId4" Type="http://schemas.openxmlformats.org/officeDocument/2006/relationships/chart" Target="../charts/chart7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hyperlink" Target="#Introduction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chart" Target="../charts/chart7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5" Type="http://schemas.openxmlformats.org/officeDocument/2006/relationships/hyperlink" Target="#Introduction!A1"/><Relationship Id="rId4" Type="http://schemas.openxmlformats.org/officeDocument/2006/relationships/chart" Target="../charts/chart79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3" Type="http://schemas.openxmlformats.org/officeDocument/2006/relationships/chart" Target="../charts/chart82.xml"/><Relationship Id="rId7" Type="http://schemas.openxmlformats.org/officeDocument/2006/relationships/chart" Target="../charts/chart86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6" Type="http://schemas.openxmlformats.org/officeDocument/2006/relationships/chart" Target="../charts/chart85.xml"/><Relationship Id="rId5" Type="http://schemas.openxmlformats.org/officeDocument/2006/relationships/chart" Target="../charts/chart84.xml"/><Relationship Id="rId4" Type="http://schemas.openxmlformats.org/officeDocument/2006/relationships/chart" Target="../charts/chart83.xml"/><Relationship Id="rId9" Type="http://schemas.openxmlformats.org/officeDocument/2006/relationships/hyperlink" Target="#Introduct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tion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hyperlink" Target="#Introduction!A1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10</xdr:row>
      <xdr:rowOff>114300</xdr:rowOff>
    </xdr:from>
    <xdr:to>
      <xdr:col>7</xdr:col>
      <xdr:colOff>257175</xdr:colOff>
      <xdr:row>17</xdr:row>
      <xdr:rowOff>66675</xdr:rowOff>
    </xdr:to>
    <xdr:sp macro="" textlink="">
      <xdr:nvSpPr>
        <xdr:cNvPr id="2" name="Left Arrow 1"/>
        <xdr:cNvSpPr/>
      </xdr:nvSpPr>
      <xdr:spPr>
        <a:xfrm>
          <a:off x="7858125" y="1800225"/>
          <a:ext cx="1943100" cy="1076325"/>
        </a:xfrm>
        <a:prstGeom prst="lef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ZA" sz="1200" b="1" cap="none" spc="0">
              <a:ln w="18000">
                <a:noFill/>
                <a:prstDash val="solid"/>
                <a:miter lim="800000"/>
              </a:ln>
              <a:solidFill>
                <a:schemeClr val="bg1">
                  <a:lumMod val="9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Return</a:t>
          </a:r>
          <a:r>
            <a:rPr lang="en-ZA" sz="1200" b="1" cap="none" spc="0" baseline="0">
              <a:ln w="18000">
                <a:noFill/>
                <a:prstDash val="solid"/>
                <a:miter lim="800000"/>
              </a:ln>
              <a:solidFill>
                <a:schemeClr val="bg1">
                  <a:lumMod val="9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 to Introduction Page</a:t>
          </a:r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0.0572</cdr:x>
      <cdr:y>0.04979</cdr:y>
    </cdr:from>
    <cdr:to>
      <cdr:x>0.33037</cdr:x>
      <cdr:y>0.11618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52450" y="2286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ON YEAR GROWTH RATE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122</xdr:row>
      <xdr:rowOff>28575</xdr:rowOff>
    </xdr:from>
    <xdr:to>
      <xdr:col>10</xdr:col>
      <xdr:colOff>561975</xdr:colOff>
      <xdr:row>153</xdr:row>
      <xdr:rowOff>133350</xdr:rowOff>
    </xdr:to>
    <xdr:graphicFrame macro="">
      <xdr:nvGraphicFramePr>
        <xdr:cNvPr id="26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155</xdr:row>
      <xdr:rowOff>28575</xdr:rowOff>
    </xdr:from>
    <xdr:to>
      <xdr:col>10</xdr:col>
      <xdr:colOff>571500</xdr:colOff>
      <xdr:row>186</xdr:row>
      <xdr:rowOff>95250</xdr:rowOff>
    </xdr:to>
    <xdr:graphicFrame macro="">
      <xdr:nvGraphicFramePr>
        <xdr:cNvPr id="267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561975</xdr:colOff>
      <xdr:row>0</xdr:row>
      <xdr:rowOff>66675</xdr:rowOff>
    </xdr:from>
    <xdr:to>
      <xdr:col>2</xdr:col>
      <xdr:colOff>561974</xdr:colOff>
      <xdr:row>0</xdr:row>
      <xdr:rowOff>523875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3848100" y="666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0.0643</cdr:x>
      <cdr:y>0.03346</cdr:y>
    </cdr:from>
    <cdr:to>
      <cdr:x>0.33013</cdr:x>
      <cdr:y>0.09294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714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0.06369</cdr:x>
      <cdr:y>0.06367</cdr:y>
    </cdr:from>
    <cdr:to>
      <cdr:x>0.327</cdr:x>
      <cdr:y>0.1236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3238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122</xdr:row>
      <xdr:rowOff>19050</xdr:rowOff>
    </xdr:from>
    <xdr:to>
      <xdr:col>9</xdr:col>
      <xdr:colOff>0</xdr:colOff>
      <xdr:row>150</xdr:row>
      <xdr:rowOff>38100</xdr:rowOff>
    </xdr:to>
    <xdr:graphicFrame macro="">
      <xdr:nvGraphicFramePr>
        <xdr:cNvPr id="31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150</xdr:row>
      <xdr:rowOff>152400</xdr:rowOff>
    </xdr:from>
    <xdr:to>
      <xdr:col>8</xdr:col>
      <xdr:colOff>809625</xdr:colOff>
      <xdr:row>178</xdr:row>
      <xdr:rowOff>38100</xdr:rowOff>
    </xdr:to>
    <xdr:graphicFrame macro="">
      <xdr:nvGraphicFramePr>
        <xdr:cNvPr id="319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400050</xdr:colOff>
      <xdr:row>0</xdr:row>
      <xdr:rowOff>123825</xdr:rowOff>
    </xdr:from>
    <xdr:to>
      <xdr:col>9</xdr:col>
      <xdr:colOff>276224</xdr:colOff>
      <xdr:row>0</xdr:row>
      <xdr:rowOff>581025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8610600" y="1238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857250</xdr:colOff>
      <xdr:row>123</xdr:row>
      <xdr:rowOff>28575</xdr:rowOff>
    </xdr:from>
    <xdr:to>
      <xdr:col>2</xdr:col>
      <xdr:colOff>200025</xdr:colOff>
      <xdr:row>125</xdr:row>
      <xdr:rowOff>9525</xdr:rowOff>
    </xdr:to>
    <xdr:sp macro="" textlink="">
      <xdr:nvSpPr>
        <xdr:cNvPr id="5" name="TextBox 4"/>
        <xdr:cNvSpPr txBox="1"/>
      </xdr:nvSpPr>
      <xdr:spPr>
        <a:xfrm>
          <a:off x="857250" y="21097875"/>
          <a:ext cx="2638425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ZA" sz="1100" b="1" u="sng">
              <a:solidFill>
                <a:schemeClr val="tx1">
                  <a:lumMod val="95000"/>
                  <a:lumOff val="5000"/>
                </a:schemeClr>
              </a:solidFill>
            </a:rPr>
            <a:t>QUARTER ON QUARTER GROWTH RATE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0.06999</cdr:x>
      <cdr:y>0.03766</cdr:y>
    </cdr:from>
    <cdr:to>
      <cdr:x>0.42312</cdr:x>
      <cdr:y>0.10669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171450"/>
          <a:ext cx="31718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ZA" sz="1100"/>
            <a:t>	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0.07097</cdr:x>
      <cdr:y>0.0431</cdr:y>
    </cdr:from>
    <cdr:to>
      <cdr:x>0.36441</cdr:x>
      <cdr:y>0.11207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905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7</xdr:col>
      <xdr:colOff>85725</xdr:colOff>
      <xdr:row>39</xdr:row>
      <xdr:rowOff>38100</xdr:rowOff>
    </xdr:to>
    <xdr:graphicFrame macro="">
      <xdr:nvGraphicFramePr>
        <xdr:cNvPr id="35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20</xdr:row>
      <xdr:rowOff>28575</xdr:rowOff>
    </xdr:from>
    <xdr:to>
      <xdr:col>13</xdr:col>
      <xdr:colOff>628650</xdr:colOff>
      <xdr:row>39</xdr:row>
      <xdr:rowOff>28575</xdr:rowOff>
    </xdr:to>
    <xdr:graphicFrame macro="">
      <xdr:nvGraphicFramePr>
        <xdr:cNvPr id="351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39</xdr:row>
      <xdr:rowOff>123825</xdr:rowOff>
    </xdr:from>
    <xdr:to>
      <xdr:col>7</xdr:col>
      <xdr:colOff>76200</xdr:colOff>
      <xdr:row>59</xdr:row>
      <xdr:rowOff>76200</xdr:rowOff>
    </xdr:to>
    <xdr:graphicFrame macro="">
      <xdr:nvGraphicFramePr>
        <xdr:cNvPr id="351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60</xdr:row>
      <xdr:rowOff>0</xdr:rowOff>
    </xdr:from>
    <xdr:to>
      <xdr:col>7</xdr:col>
      <xdr:colOff>57150</xdr:colOff>
      <xdr:row>79</xdr:row>
      <xdr:rowOff>47625</xdr:rowOff>
    </xdr:to>
    <xdr:graphicFrame macro="">
      <xdr:nvGraphicFramePr>
        <xdr:cNvPr id="351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79</xdr:row>
      <xdr:rowOff>123825</xdr:rowOff>
    </xdr:from>
    <xdr:to>
      <xdr:col>7</xdr:col>
      <xdr:colOff>85725</xdr:colOff>
      <xdr:row>100</xdr:row>
      <xdr:rowOff>19050</xdr:rowOff>
    </xdr:to>
    <xdr:graphicFrame macro="">
      <xdr:nvGraphicFramePr>
        <xdr:cNvPr id="351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123825</xdr:colOff>
      <xdr:row>39</xdr:row>
      <xdr:rowOff>152400</xdr:rowOff>
    </xdr:from>
    <xdr:to>
      <xdr:col>13</xdr:col>
      <xdr:colOff>714375</xdr:colOff>
      <xdr:row>59</xdr:row>
      <xdr:rowOff>95250</xdr:rowOff>
    </xdr:to>
    <xdr:graphicFrame macro="">
      <xdr:nvGraphicFramePr>
        <xdr:cNvPr id="3519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152400</xdr:colOff>
      <xdr:row>60</xdr:row>
      <xdr:rowOff>0</xdr:rowOff>
    </xdr:from>
    <xdr:to>
      <xdr:col>13</xdr:col>
      <xdr:colOff>695325</xdr:colOff>
      <xdr:row>79</xdr:row>
      <xdr:rowOff>47625</xdr:rowOff>
    </xdr:to>
    <xdr:graphicFrame macro="">
      <xdr:nvGraphicFramePr>
        <xdr:cNvPr id="351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161925</xdr:colOff>
      <xdr:row>79</xdr:row>
      <xdr:rowOff>133350</xdr:rowOff>
    </xdr:from>
    <xdr:to>
      <xdr:col>13</xdr:col>
      <xdr:colOff>676275</xdr:colOff>
      <xdr:row>100</xdr:row>
      <xdr:rowOff>28575</xdr:rowOff>
    </xdr:to>
    <xdr:graphicFrame macro="">
      <xdr:nvGraphicFramePr>
        <xdr:cNvPr id="3519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581025</xdr:colOff>
      <xdr:row>0</xdr:row>
      <xdr:rowOff>142875</xdr:rowOff>
    </xdr:from>
    <xdr:to>
      <xdr:col>1</xdr:col>
      <xdr:colOff>285749</xdr:colOff>
      <xdr:row>0</xdr:row>
      <xdr:rowOff>600075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81025" y="1428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68</xdr:row>
      <xdr:rowOff>38100</xdr:rowOff>
    </xdr:from>
    <xdr:to>
      <xdr:col>10</xdr:col>
      <xdr:colOff>0</xdr:colOff>
      <xdr:row>95</xdr:row>
      <xdr:rowOff>142875</xdr:rowOff>
    </xdr:to>
    <xdr:graphicFrame macro="">
      <xdr:nvGraphicFramePr>
        <xdr:cNvPr id="44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68</xdr:row>
      <xdr:rowOff>28575</xdr:rowOff>
    </xdr:from>
    <xdr:to>
      <xdr:col>16</xdr:col>
      <xdr:colOff>790575</xdr:colOff>
      <xdr:row>96</xdr:row>
      <xdr:rowOff>0</xdr:rowOff>
    </xdr:to>
    <xdr:graphicFrame macro="">
      <xdr:nvGraphicFramePr>
        <xdr:cNvPr id="444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96</xdr:row>
      <xdr:rowOff>133350</xdr:rowOff>
    </xdr:from>
    <xdr:to>
      <xdr:col>10</xdr:col>
      <xdr:colOff>0</xdr:colOff>
      <xdr:row>124</xdr:row>
      <xdr:rowOff>38100</xdr:rowOff>
    </xdr:to>
    <xdr:graphicFrame macro="">
      <xdr:nvGraphicFramePr>
        <xdr:cNvPr id="444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125</xdr:row>
      <xdr:rowOff>161925</xdr:rowOff>
    </xdr:from>
    <xdr:to>
      <xdr:col>10</xdr:col>
      <xdr:colOff>0</xdr:colOff>
      <xdr:row>153</xdr:row>
      <xdr:rowOff>95250</xdr:rowOff>
    </xdr:to>
    <xdr:graphicFrame macro="">
      <xdr:nvGraphicFramePr>
        <xdr:cNvPr id="444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154</xdr:row>
      <xdr:rowOff>133350</xdr:rowOff>
    </xdr:from>
    <xdr:to>
      <xdr:col>9</xdr:col>
      <xdr:colOff>742950</xdr:colOff>
      <xdr:row>186</xdr:row>
      <xdr:rowOff>133350</xdr:rowOff>
    </xdr:to>
    <xdr:graphicFrame macro="">
      <xdr:nvGraphicFramePr>
        <xdr:cNvPr id="4440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104775</xdr:colOff>
      <xdr:row>96</xdr:row>
      <xdr:rowOff>152400</xdr:rowOff>
    </xdr:from>
    <xdr:to>
      <xdr:col>17</xdr:col>
      <xdr:colOff>0</xdr:colOff>
      <xdr:row>124</xdr:row>
      <xdr:rowOff>47625</xdr:rowOff>
    </xdr:to>
    <xdr:graphicFrame macro="">
      <xdr:nvGraphicFramePr>
        <xdr:cNvPr id="4440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95250</xdr:colOff>
      <xdr:row>126</xdr:row>
      <xdr:rowOff>0</xdr:rowOff>
    </xdr:from>
    <xdr:to>
      <xdr:col>16</xdr:col>
      <xdr:colOff>771525</xdr:colOff>
      <xdr:row>153</xdr:row>
      <xdr:rowOff>85725</xdr:rowOff>
    </xdr:to>
    <xdr:graphicFrame macro="">
      <xdr:nvGraphicFramePr>
        <xdr:cNvPr id="4440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66675</xdr:colOff>
      <xdr:row>154</xdr:row>
      <xdr:rowOff>161925</xdr:rowOff>
    </xdr:from>
    <xdr:to>
      <xdr:col>16</xdr:col>
      <xdr:colOff>790575</xdr:colOff>
      <xdr:row>186</xdr:row>
      <xdr:rowOff>95250</xdr:rowOff>
    </xdr:to>
    <xdr:graphicFrame macro="">
      <xdr:nvGraphicFramePr>
        <xdr:cNvPr id="444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104775</xdr:rowOff>
    </xdr:from>
    <xdr:to>
      <xdr:col>1</xdr:col>
      <xdr:colOff>85724</xdr:colOff>
      <xdr:row>0</xdr:row>
      <xdr:rowOff>561975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381000" y="1047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20</xdr:row>
      <xdr:rowOff>47625</xdr:rowOff>
    </xdr:from>
    <xdr:to>
      <xdr:col>7</xdr:col>
      <xdr:colOff>304800</xdr:colOff>
      <xdr:row>38</xdr:row>
      <xdr:rowOff>133350</xdr:rowOff>
    </xdr:to>
    <xdr:graphicFrame macro="">
      <xdr:nvGraphicFramePr>
        <xdr:cNvPr id="536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20</xdr:row>
      <xdr:rowOff>57150</xdr:rowOff>
    </xdr:from>
    <xdr:to>
      <xdr:col>14</xdr:col>
      <xdr:colOff>457200</xdr:colOff>
      <xdr:row>38</xdr:row>
      <xdr:rowOff>142875</xdr:rowOff>
    </xdr:to>
    <xdr:graphicFrame macro="">
      <xdr:nvGraphicFramePr>
        <xdr:cNvPr id="536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39</xdr:row>
      <xdr:rowOff>85725</xdr:rowOff>
    </xdr:from>
    <xdr:to>
      <xdr:col>7</xdr:col>
      <xdr:colOff>285750</xdr:colOff>
      <xdr:row>58</xdr:row>
      <xdr:rowOff>76200</xdr:rowOff>
    </xdr:to>
    <xdr:graphicFrame macro="">
      <xdr:nvGraphicFramePr>
        <xdr:cNvPr id="536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59</xdr:row>
      <xdr:rowOff>38100</xdr:rowOff>
    </xdr:from>
    <xdr:to>
      <xdr:col>7</xdr:col>
      <xdr:colOff>304800</xdr:colOff>
      <xdr:row>77</xdr:row>
      <xdr:rowOff>114300</xdr:rowOff>
    </xdr:to>
    <xdr:graphicFrame macro="">
      <xdr:nvGraphicFramePr>
        <xdr:cNvPr id="536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78</xdr:row>
      <xdr:rowOff>161925</xdr:rowOff>
    </xdr:from>
    <xdr:to>
      <xdr:col>7</xdr:col>
      <xdr:colOff>276225</xdr:colOff>
      <xdr:row>97</xdr:row>
      <xdr:rowOff>161925</xdr:rowOff>
    </xdr:to>
    <xdr:graphicFrame macro="">
      <xdr:nvGraphicFramePr>
        <xdr:cNvPr id="536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400050</xdr:colOff>
      <xdr:row>39</xdr:row>
      <xdr:rowOff>95250</xdr:rowOff>
    </xdr:from>
    <xdr:to>
      <xdr:col>14</xdr:col>
      <xdr:colOff>447675</xdr:colOff>
      <xdr:row>58</xdr:row>
      <xdr:rowOff>57150</xdr:rowOff>
    </xdr:to>
    <xdr:graphicFrame macro="">
      <xdr:nvGraphicFramePr>
        <xdr:cNvPr id="536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419100</xdr:colOff>
      <xdr:row>59</xdr:row>
      <xdr:rowOff>57150</xdr:rowOff>
    </xdr:from>
    <xdr:to>
      <xdr:col>14</xdr:col>
      <xdr:colOff>457200</xdr:colOff>
      <xdr:row>77</xdr:row>
      <xdr:rowOff>123825</xdr:rowOff>
    </xdr:to>
    <xdr:graphicFrame macro="">
      <xdr:nvGraphicFramePr>
        <xdr:cNvPr id="536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438150</xdr:colOff>
      <xdr:row>79</xdr:row>
      <xdr:rowOff>0</xdr:rowOff>
    </xdr:from>
    <xdr:to>
      <xdr:col>14</xdr:col>
      <xdr:colOff>533400</xdr:colOff>
      <xdr:row>97</xdr:row>
      <xdr:rowOff>142875</xdr:rowOff>
    </xdr:to>
    <xdr:graphicFrame macro="">
      <xdr:nvGraphicFramePr>
        <xdr:cNvPr id="536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628650</xdr:colOff>
      <xdr:row>0</xdr:row>
      <xdr:rowOff>85725</xdr:rowOff>
    </xdr:from>
    <xdr:to>
      <xdr:col>1</xdr:col>
      <xdr:colOff>638174</xdr:colOff>
      <xdr:row>0</xdr:row>
      <xdr:rowOff>542925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628650" y="857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95250</xdr:rowOff>
    </xdr:from>
    <xdr:to>
      <xdr:col>11</xdr:col>
      <xdr:colOff>95250</xdr:colOff>
      <xdr:row>31</xdr:row>
      <xdr:rowOff>152400</xdr:rowOff>
    </xdr:to>
    <xdr:graphicFrame macro="">
      <xdr:nvGraphicFramePr>
        <xdr:cNvPr id="25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9525</xdr:rowOff>
    </xdr:from>
    <xdr:to>
      <xdr:col>11</xdr:col>
      <xdr:colOff>142875</xdr:colOff>
      <xdr:row>67</xdr:row>
      <xdr:rowOff>114300</xdr:rowOff>
    </xdr:to>
    <xdr:graphicFrame macro="">
      <xdr:nvGraphicFramePr>
        <xdr:cNvPr id="2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68</xdr:row>
      <xdr:rowOff>142875</xdr:rowOff>
    </xdr:from>
    <xdr:to>
      <xdr:col>11</xdr:col>
      <xdr:colOff>171450</xdr:colOff>
      <xdr:row>100</xdr:row>
      <xdr:rowOff>47625</xdr:rowOff>
    </xdr:to>
    <xdr:graphicFrame macro="">
      <xdr:nvGraphicFramePr>
        <xdr:cNvPr id="250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103</xdr:row>
      <xdr:rowOff>152400</xdr:rowOff>
    </xdr:from>
    <xdr:to>
      <xdr:col>11</xdr:col>
      <xdr:colOff>123825</xdr:colOff>
      <xdr:row>132</xdr:row>
      <xdr:rowOff>9525</xdr:rowOff>
    </xdr:to>
    <xdr:graphicFrame macro="">
      <xdr:nvGraphicFramePr>
        <xdr:cNvPr id="250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132</xdr:row>
      <xdr:rowOff>142875</xdr:rowOff>
    </xdr:from>
    <xdr:to>
      <xdr:col>11</xdr:col>
      <xdr:colOff>142875</xdr:colOff>
      <xdr:row>160</xdr:row>
      <xdr:rowOff>28575</xdr:rowOff>
    </xdr:to>
    <xdr:graphicFrame macro="">
      <xdr:nvGraphicFramePr>
        <xdr:cNvPr id="25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163</xdr:row>
      <xdr:rowOff>104775</xdr:rowOff>
    </xdr:from>
    <xdr:to>
      <xdr:col>11</xdr:col>
      <xdr:colOff>66675</xdr:colOff>
      <xdr:row>192</xdr:row>
      <xdr:rowOff>161925</xdr:rowOff>
    </xdr:to>
    <xdr:graphicFrame macro="">
      <xdr:nvGraphicFramePr>
        <xdr:cNvPr id="25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197</xdr:row>
      <xdr:rowOff>0</xdr:rowOff>
    </xdr:from>
    <xdr:to>
      <xdr:col>11</xdr:col>
      <xdr:colOff>66675</xdr:colOff>
      <xdr:row>227</xdr:row>
      <xdr:rowOff>19050</xdr:rowOff>
    </xdr:to>
    <xdr:graphicFrame macro="">
      <xdr:nvGraphicFramePr>
        <xdr:cNvPr id="25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390525</xdr:colOff>
      <xdr:row>0</xdr:row>
      <xdr:rowOff>38100</xdr:rowOff>
    </xdr:from>
    <xdr:to>
      <xdr:col>9</xdr:col>
      <xdr:colOff>400049</xdr:colOff>
      <xdr:row>1</xdr:row>
      <xdr:rowOff>0</xdr:rowOff>
    </xdr:to>
    <xdr:sp macro="" textlink="">
      <xdr:nvSpPr>
        <xdr:cNvPr id="9" name="Left Arrow 8">
          <a:hlinkClick xmlns:r="http://schemas.openxmlformats.org/officeDocument/2006/relationships" r:id="rId8"/>
        </xdr:cNvPr>
        <xdr:cNvSpPr/>
      </xdr:nvSpPr>
      <xdr:spPr>
        <a:xfrm>
          <a:off x="8153400" y="38100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</xdr:colOff>
      <xdr:row>230</xdr:row>
      <xdr:rowOff>142875</xdr:rowOff>
    </xdr:from>
    <xdr:to>
      <xdr:col>11</xdr:col>
      <xdr:colOff>85725</xdr:colOff>
      <xdr:row>263</xdr:row>
      <xdr:rowOff>0</xdr:rowOff>
    </xdr:to>
    <xdr:graphicFrame macro="">
      <xdr:nvGraphicFramePr>
        <xdr:cNvPr id="250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76200</xdr:colOff>
      <xdr:row>266</xdr:row>
      <xdr:rowOff>161925</xdr:rowOff>
    </xdr:from>
    <xdr:to>
      <xdr:col>11</xdr:col>
      <xdr:colOff>114300</xdr:colOff>
      <xdr:row>299</xdr:row>
      <xdr:rowOff>9525</xdr:rowOff>
    </xdr:to>
    <xdr:graphicFrame macro="">
      <xdr:nvGraphicFramePr>
        <xdr:cNvPr id="250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</xdr:colOff>
      <xdr:row>302</xdr:row>
      <xdr:rowOff>161925</xdr:rowOff>
    </xdr:from>
    <xdr:to>
      <xdr:col>11</xdr:col>
      <xdr:colOff>85725</xdr:colOff>
      <xdr:row>333</xdr:row>
      <xdr:rowOff>123825</xdr:rowOff>
    </xdr:to>
    <xdr:graphicFrame macro="">
      <xdr:nvGraphicFramePr>
        <xdr:cNvPr id="25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21</xdr:row>
      <xdr:rowOff>123825</xdr:rowOff>
    </xdr:from>
    <xdr:to>
      <xdr:col>7</xdr:col>
      <xdr:colOff>723900</xdr:colOff>
      <xdr:row>39</xdr:row>
      <xdr:rowOff>104775</xdr:rowOff>
    </xdr:to>
    <xdr:graphicFrame macro="">
      <xdr:nvGraphicFramePr>
        <xdr:cNvPr id="628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180975</xdr:colOff>
      <xdr:row>39</xdr:row>
      <xdr:rowOff>104775</xdr:rowOff>
    </xdr:to>
    <xdr:graphicFrame macro="">
      <xdr:nvGraphicFramePr>
        <xdr:cNvPr id="628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41</xdr:row>
      <xdr:rowOff>0</xdr:rowOff>
    </xdr:from>
    <xdr:to>
      <xdr:col>7</xdr:col>
      <xdr:colOff>733425</xdr:colOff>
      <xdr:row>58</xdr:row>
      <xdr:rowOff>114300</xdr:rowOff>
    </xdr:to>
    <xdr:graphicFrame macro="">
      <xdr:nvGraphicFramePr>
        <xdr:cNvPr id="628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60</xdr:row>
      <xdr:rowOff>0</xdr:rowOff>
    </xdr:from>
    <xdr:to>
      <xdr:col>7</xdr:col>
      <xdr:colOff>742950</xdr:colOff>
      <xdr:row>77</xdr:row>
      <xdr:rowOff>123825</xdr:rowOff>
    </xdr:to>
    <xdr:graphicFrame macro="">
      <xdr:nvGraphicFramePr>
        <xdr:cNvPr id="628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285751</xdr:colOff>
      <xdr:row>80</xdr:row>
      <xdr:rowOff>0</xdr:rowOff>
    </xdr:from>
    <xdr:to>
      <xdr:col>7</xdr:col>
      <xdr:colOff>742951</xdr:colOff>
      <xdr:row>97</xdr:row>
      <xdr:rowOff>123825</xdr:rowOff>
    </xdr:to>
    <xdr:graphicFrame macro="">
      <xdr:nvGraphicFramePr>
        <xdr:cNvPr id="628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15</xdr:col>
      <xdr:colOff>190500</xdr:colOff>
      <xdr:row>58</xdr:row>
      <xdr:rowOff>114300</xdr:rowOff>
    </xdr:to>
    <xdr:graphicFrame macro="">
      <xdr:nvGraphicFramePr>
        <xdr:cNvPr id="6287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15</xdr:col>
      <xdr:colOff>200025</xdr:colOff>
      <xdr:row>77</xdr:row>
      <xdr:rowOff>123825</xdr:rowOff>
    </xdr:to>
    <xdr:graphicFrame macro="">
      <xdr:nvGraphicFramePr>
        <xdr:cNvPr id="6287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15</xdr:col>
      <xdr:colOff>209550</xdr:colOff>
      <xdr:row>97</xdr:row>
      <xdr:rowOff>133350</xdr:rowOff>
    </xdr:to>
    <xdr:graphicFrame macro="">
      <xdr:nvGraphicFramePr>
        <xdr:cNvPr id="6287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523875</xdr:colOff>
      <xdr:row>0</xdr:row>
      <xdr:rowOff>104775</xdr:rowOff>
    </xdr:from>
    <xdr:to>
      <xdr:col>1</xdr:col>
      <xdr:colOff>485774</xdr:colOff>
      <xdr:row>0</xdr:row>
      <xdr:rowOff>561975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23875" y="1047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46</xdr:row>
      <xdr:rowOff>133350</xdr:rowOff>
    </xdr:from>
    <xdr:to>
      <xdr:col>17</xdr:col>
      <xdr:colOff>666750</xdr:colOff>
      <xdr:row>71</xdr:row>
      <xdr:rowOff>123825</xdr:rowOff>
    </xdr:to>
    <xdr:graphicFrame macro="">
      <xdr:nvGraphicFramePr>
        <xdr:cNvPr id="717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428625</xdr:colOff>
      <xdr:row>0</xdr:row>
      <xdr:rowOff>276225</xdr:rowOff>
    </xdr:from>
    <xdr:to>
      <xdr:col>17</xdr:col>
      <xdr:colOff>438149</xdr:colOff>
      <xdr:row>1</xdr:row>
      <xdr:rowOff>371475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7620000" y="2762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180975</xdr:colOff>
      <xdr:row>72</xdr:row>
      <xdr:rowOff>123825</xdr:rowOff>
    </xdr:from>
    <xdr:to>
      <xdr:col>17</xdr:col>
      <xdr:colOff>657225</xdr:colOff>
      <xdr:row>97</xdr:row>
      <xdr:rowOff>114300</xdr:rowOff>
    </xdr:to>
    <xdr:graphicFrame macro="">
      <xdr:nvGraphicFramePr>
        <xdr:cNvPr id="717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22</xdr:row>
      <xdr:rowOff>133349</xdr:rowOff>
    </xdr:from>
    <xdr:to>
      <xdr:col>22</xdr:col>
      <xdr:colOff>428625</xdr:colOff>
      <xdr:row>44</xdr:row>
      <xdr:rowOff>9524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46</xdr:row>
      <xdr:rowOff>142875</xdr:rowOff>
    </xdr:from>
    <xdr:to>
      <xdr:col>17</xdr:col>
      <xdr:colOff>657225</xdr:colOff>
      <xdr:row>72</xdr:row>
      <xdr:rowOff>104775</xdr:rowOff>
    </xdr:to>
    <xdr:graphicFrame macro="">
      <xdr:nvGraphicFramePr>
        <xdr:cNvPr id="738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0</xdr:row>
      <xdr:rowOff>200025</xdr:rowOff>
    </xdr:from>
    <xdr:to>
      <xdr:col>17</xdr:col>
      <xdr:colOff>304799</xdr:colOff>
      <xdr:row>1</xdr:row>
      <xdr:rowOff>295275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486650" y="2000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73</xdr:row>
      <xdr:rowOff>47625</xdr:rowOff>
    </xdr:from>
    <xdr:to>
      <xdr:col>17</xdr:col>
      <xdr:colOff>657225</xdr:colOff>
      <xdr:row>99</xdr:row>
      <xdr:rowOff>9525</xdr:rowOff>
    </xdr:to>
    <xdr:graphicFrame macro="">
      <xdr:nvGraphicFramePr>
        <xdr:cNvPr id="738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22</xdr:row>
      <xdr:rowOff>123826</xdr:rowOff>
    </xdr:from>
    <xdr:to>
      <xdr:col>22</xdr:col>
      <xdr:colOff>619125</xdr:colOff>
      <xdr:row>43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46</xdr:row>
      <xdr:rowOff>123825</xdr:rowOff>
    </xdr:from>
    <xdr:to>
      <xdr:col>17</xdr:col>
      <xdr:colOff>609600</xdr:colOff>
      <xdr:row>72</xdr:row>
      <xdr:rowOff>85725</xdr:rowOff>
    </xdr:to>
    <xdr:graphicFrame macro="">
      <xdr:nvGraphicFramePr>
        <xdr:cNvPr id="758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314325</xdr:colOff>
      <xdr:row>0</xdr:row>
      <xdr:rowOff>180975</xdr:rowOff>
    </xdr:from>
    <xdr:to>
      <xdr:col>17</xdr:col>
      <xdr:colOff>323849</xdr:colOff>
      <xdr:row>1</xdr:row>
      <xdr:rowOff>276225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505700" y="1809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73</xdr:row>
      <xdr:rowOff>9525</xdr:rowOff>
    </xdr:from>
    <xdr:to>
      <xdr:col>17</xdr:col>
      <xdr:colOff>638175</xdr:colOff>
      <xdr:row>98</xdr:row>
      <xdr:rowOff>133350</xdr:rowOff>
    </xdr:to>
    <xdr:graphicFrame macro="">
      <xdr:nvGraphicFramePr>
        <xdr:cNvPr id="758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190500</xdr:colOff>
      <xdr:row>23</xdr:row>
      <xdr:rowOff>28576</xdr:rowOff>
    </xdr:from>
    <xdr:to>
      <xdr:col>23</xdr:col>
      <xdr:colOff>66675</xdr:colOff>
      <xdr:row>43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46</xdr:row>
      <xdr:rowOff>104775</xdr:rowOff>
    </xdr:from>
    <xdr:to>
      <xdr:col>17</xdr:col>
      <xdr:colOff>657225</xdr:colOff>
      <xdr:row>72</xdr:row>
      <xdr:rowOff>66675</xdr:rowOff>
    </xdr:to>
    <xdr:graphicFrame macro="">
      <xdr:nvGraphicFramePr>
        <xdr:cNvPr id="779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409575</xdr:colOff>
      <xdr:row>0</xdr:row>
      <xdr:rowOff>219075</xdr:rowOff>
    </xdr:from>
    <xdr:to>
      <xdr:col>17</xdr:col>
      <xdr:colOff>419099</xdr:colOff>
      <xdr:row>1</xdr:row>
      <xdr:rowOff>314325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001000" y="2190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73</xdr:row>
      <xdr:rowOff>28575</xdr:rowOff>
    </xdr:from>
    <xdr:to>
      <xdr:col>17</xdr:col>
      <xdr:colOff>666750</xdr:colOff>
      <xdr:row>98</xdr:row>
      <xdr:rowOff>152400</xdr:rowOff>
    </xdr:to>
    <xdr:graphicFrame macro="">
      <xdr:nvGraphicFramePr>
        <xdr:cNvPr id="779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47624</xdr:colOff>
      <xdr:row>22</xdr:row>
      <xdr:rowOff>85725</xdr:rowOff>
    </xdr:from>
    <xdr:to>
      <xdr:col>22</xdr:col>
      <xdr:colOff>666750</xdr:colOff>
      <xdr:row>43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46</xdr:row>
      <xdr:rowOff>114300</xdr:rowOff>
    </xdr:from>
    <xdr:to>
      <xdr:col>18</xdr:col>
      <xdr:colOff>9525</xdr:colOff>
      <xdr:row>72</xdr:row>
      <xdr:rowOff>76200</xdr:rowOff>
    </xdr:to>
    <xdr:graphicFrame macro="">
      <xdr:nvGraphicFramePr>
        <xdr:cNvPr id="799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352425</xdr:colOff>
      <xdr:row>0</xdr:row>
      <xdr:rowOff>180975</xdr:rowOff>
    </xdr:from>
    <xdr:to>
      <xdr:col>17</xdr:col>
      <xdr:colOff>361949</xdr:colOff>
      <xdr:row>1</xdr:row>
      <xdr:rowOff>276225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943850" y="1809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73</xdr:row>
      <xdr:rowOff>47625</xdr:rowOff>
    </xdr:from>
    <xdr:to>
      <xdr:col>18</xdr:col>
      <xdr:colOff>9525</xdr:colOff>
      <xdr:row>99</xdr:row>
      <xdr:rowOff>9525</xdr:rowOff>
    </xdr:to>
    <xdr:graphicFrame macro="">
      <xdr:nvGraphicFramePr>
        <xdr:cNvPr id="79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22</xdr:row>
      <xdr:rowOff>142874</xdr:rowOff>
    </xdr:from>
    <xdr:to>
      <xdr:col>22</xdr:col>
      <xdr:colOff>600075</xdr:colOff>
      <xdr:row>43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180975</xdr:rowOff>
    </xdr:from>
    <xdr:to>
      <xdr:col>10</xdr:col>
      <xdr:colOff>28574</xdr:colOff>
      <xdr:row>1</xdr:row>
      <xdr:rowOff>228600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8067675" y="180975"/>
          <a:ext cx="695324" cy="561975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47625</xdr:colOff>
      <xdr:row>44</xdr:row>
      <xdr:rowOff>9525</xdr:rowOff>
    </xdr:from>
    <xdr:to>
      <xdr:col>8</xdr:col>
      <xdr:colOff>571500</xdr:colOff>
      <xdr:row>73</xdr:row>
      <xdr:rowOff>85725</xdr:rowOff>
    </xdr:to>
    <xdr:graphicFrame macro="">
      <xdr:nvGraphicFramePr>
        <xdr:cNvPr id="820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666750</xdr:colOff>
      <xdr:row>22</xdr:row>
      <xdr:rowOff>104774</xdr:rowOff>
    </xdr:from>
    <xdr:to>
      <xdr:col>20</xdr:col>
      <xdr:colOff>47625</xdr:colOff>
      <xdr:row>47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88</xdr:row>
      <xdr:rowOff>152400</xdr:rowOff>
    </xdr:from>
    <xdr:to>
      <xdr:col>6</xdr:col>
      <xdr:colOff>1171575</xdr:colOff>
      <xdr:row>113</xdr:row>
      <xdr:rowOff>95250</xdr:rowOff>
    </xdr:to>
    <xdr:graphicFrame macro="">
      <xdr:nvGraphicFramePr>
        <xdr:cNvPr id="84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0</xdr:row>
      <xdr:rowOff>57150</xdr:rowOff>
    </xdr:from>
    <xdr:to>
      <xdr:col>6</xdr:col>
      <xdr:colOff>1190623</xdr:colOff>
      <xdr:row>0</xdr:row>
      <xdr:rowOff>438150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7134224" y="57150"/>
          <a:ext cx="628649" cy="3810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50</xdr:row>
      <xdr:rowOff>19050</xdr:rowOff>
    </xdr:from>
    <xdr:to>
      <xdr:col>8</xdr:col>
      <xdr:colOff>1038224</xdr:colOff>
      <xdr:row>70</xdr:row>
      <xdr:rowOff>161925</xdr:rowOff>
    </xdr:to>
    <xdr:graphicFrame macro="">
      <xdr:nvGraphicFramePr>
        <xdr:cNvPr id="86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19049</xdr:colOff>
      <xdr:row>84</xdr:row>
      <xdr:rowOff>76200</xdr:rowOff>
    </xdr:from>
    <xdr:to>
      <xdr:col>7</xdr:col>
      <xdr:colOff>1152524</xdr:colOff>
      <xdr:row>103</xdr:row>
      <xdr:rowOff>142875</xdr:rowOff>
    </xdr:to>
    <xdr:graphicFrame macro="">
      <xdr:nvGraphicFramePr>
        <xdr:cNvPr id="864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104</xdr:row>
      <xdr:rowOff>104775</xdr:rowOff>
    </xdr:from>
    <xdr:to>
      <xdr:col>7</xdr:col>
      <xdr:colOff>1162050</xdr:colOff>
      <xdr:row>122</xdr:row>
      <xdr:rowOff>104775</xdr:rowOff>
    </xdr:to>
    <xdr:graphicFrame macro="">
      <xdr:nvGraphicFramePr>
        <xdr:cNvPr id="864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123</xdr:row>
      <xdr:rowOff>66675</xdr:rowOff>
    </xdr:from>
    <xdr:to>
      <xdr:col>7</xdr:col>
      <xdr:colOff>361950</xdr:colOff>
      <xdr:row>142</xdr:row>
      <xdr:rowOff>123825</xdr:rowOff>
    </xdr:to>
    <xdr:graphicFrame macro="">
      <xdr:nvGraphicFramePr>
        <xdr:cNvPr id="8643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0</xdr:row>
      <xdr:rowOff>57150</xdr:rowOff>
    </xdr:from>
    <xdr:to>
      <xdr:col>2</xdr:col>
      <xdr:colOff>190499</xdr:colOff>
      <xdr:row>0</xdr:row>
      <xdr:rowOff>514350</xdr:rowOff>
    </xdr:to>
    <xdr:sp macro="" textlink="">
      <xdr:nvSpPr>
        <xdr:cNvPr id="9" name="Left Arrow 8">
          <a:hlinkClick xmlns:r="http://schemas.openxmlformats.org/officeDocument/2006/relationships" r:id="rId5"/>
        </xdr:cNvPr>
        <xdr:cNvSpPr/>
      </xdr:nvSpPr>
      <xdr:spPr>
        <a:xfrm>
          <a:off x="133350" y="57150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0.83066</cdr:x>
      <cdr:y>0.02632</cdr:y>
    </cdr:from>
    <cdr:to>
      <cdr:x>0.99124</cdr:x>
      <cdr:y>0.43275</cdr:y>
    </cdr:to>
    <cdr:sp macro="" textlink="">
      <cdr:nvSpPr>
        <cdr:cNvPr id="2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9725" y="85725"/>
          <a:ext cx="1047750" cy="132397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0.0572</cdr:x>
      <cdr:y>0.04979</cdr:y>
    </cdr:from>
    <cdr:to>
      <cdr:x>0.33037</cdr:x>
      <cdr:y>0.11618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52450" y="2286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ON YEAR GROWTH RATE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145</xdr:row>
      <xdr:rowOff>104775</xdr:rowOff>
    </xdr:from>
    <xdr:to>
      <xdr:col>2</xdr:col>
      <xdr:colOff>885825</xdr:colOff>
      <xdr:row>163</xdr:row>
      <xdr:rowOff>76200</xdr:rowOff>
    </xdr:to>
    <xdr:graphicFrame macro="">
      <xdr:nvGraphicFramePr>
        <xdr:cNvPr id="915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0</xdr:row>
      <xdr:rowOff>38100</xdr:rowOff>
    </xdr:from>
    <xdr:to>
      <xdr:col>22</xdr:col>
      <xdr:colOff>171450</xdr:colOff>
      <xdr:row>13</xdr:row>
      <xdr:rowOff>323850</xdr:rowOff>
    </xdr:to>
    <xdr:graphicFrame macro="">
      <xdr:nvGraphicFramePr>
        <xdr:cNvPr id="915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923925</xdr:colOff>
      <xdr:row>145</xdr:row>
      <xdr:rowOff>123825</xdr:rowOff>
    </xdr:from>
    <xdr:to>
      <xdr:col>9</xdr:col>
      <xdr:colOff>904875</xdr:colOff>
      <xdr:row>163</xdr:row>
      <xdr:rowOff>104775</xdr:rowOff>
    </xdr:to>
    <xdr:graphicFrame macro="">
      <xdr:nvGraphicFramePr>
        <xdr:cNvPr id="915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145</xdr:row>
      <xdr:rowOff>114300</xdr:rowOff>
    </xdr:from>
    <xdr:to>
      <xdr:col>15</xdr:col>
      <xdr:colOff>361950</xdr:colOff>
      <xdr:row>163</xdr:row>
      <xdr:rowOff>104775</xdr:rowOff>
    </xdr:to>
    <xdr:graphicFrame macro="">
      <xdr:nvGraphicFramePr>
        <xdr:cNvPr id="915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14</xdr:row>
      <xdr:rowOff>76200</xdr:rowOff>
    </xdr:from>
    <xdr:to>
      <xdr:col>22</xdr:col>
      <xdr:colOff>190500</xdr:colOff>
      <xdr:row>33</xdr:row>
      <xdr:rowOff>28575</xdr:rowOff>
    </xdr:to>
    <xdr:graphicFrame macro="">
      <xdr:nvGraphicFramePr>
        <xdr:cNvPr id="915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22</xdr:col>
      <xdr:colOff>200025</xdr:colOff>
      <xdr:row>50</xdr:row>
      <xdr:rowOff>542925</xdr:rowOff>
    </xdr:to>
    <xdr:graphicFrame macro="">
      <xdr:nvGraphicFramePr>
        <xdr:cNvPr id="915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895350</xdr:colOff>
      <xdr:row>50</xdr:row>
      <xdr:rowOff>723900</xdr:rowOff>
    </xdr:from>
    <xdr:to>
      <xdr:col>22</xdr:col>
      <xdr:colOff>257175</xdr:colOff>
      <xdr:row>66</xdr:row>
      <xdr:rowOff>314325</xdr:rowOff>
    </xdr:to>
    <xdr:graphicFrame macro="">
      <xdr:nvGraphicFramePr>
        <xdr:cNvPr id="915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15</xdr:col>
      <xdr:colOff>200025</xdr:colOff>
      <xdr:row>112</xdr:row>
      <xdr:rowOff>28575</xdr:rowOff>
    </xdr:to>
    <xdr:graphicFrame macro="">
      <xdr:nvGraphicFramePr>
        <xdr:cNvPr id="915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542925</xdr:colOff>
      <xdr:row>0</xdr:row>
      <xdr:rowOff>123825</xdr:rowOff>
    </xdr:from>
    <xdr:to>
      <xdr:col>0</xdr:col>
      <xdr:colOff>1238249</xdr:colOff>
      <xdr:row>0</xdr:row>
      <xdr:rowOff>581025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42925" y="1238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904874</xdr:colOff>
      <xdr:row>0</xdr:row>
      <xdr:rowOff>514350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0" y="0"/>
          <a:ext cx="904874" cy="51435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346</xdr:row>
      <xdr:rowOff>0</xdr:rowOff>
    </xdr:from>
    <xdr:to>
      <xdr:col>12</xdr:col>
      <xdr:colOff>257175</xdr:colOff>
      <xdr:row>363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762000</xdr:colOff>
      <xdr:row>364</xdr:row>
      <xdr:rowOff>123825</xdr:rowOff>
    </xdr:from>
    <xdr:to>
      <xdr:col>12</xdr:col>
      <xdr:colOff>247650</xdr:colOff>
      <xdr:row>382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0</xdr:row>
      <xdr:rowOff>28575</xdr:rowOff>
    </xdr:from>
    <xdr:to>
      <xdr:col>0</xdr:col>
      <xdr:colOff>1038224</xdr:colOff>
      <xdr:row>0</xdr:row>
      <xdr:rowOff>523875</xdr:rowOff>
    </xdr:to>
    <xdr:sp macro="" textlink="">
      <xdr:nvSpPr>
        <xdr:cNvPr id="5" name="Left Arrow 4">
          <a:hlinkClick xmlns:r="http://schemas.openxmlformats.org/officeDocument/2006/relationships" r:id="rId3"/>
        </xdr:cNvPr>
        <xdr:cNvSpPr/>
      </xdr:nvSpPr>
      <xdr:spPr>
        <a:xfrm>
          <a:off x="114300" y="28575"/>
          <a:ext cx="923924" cy="4953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0.0643</cdr:x>
      <cdr:y>0.03346</cdr:y>
    </cdr:from>
    <cdr:to>
      <cdr:x>0.33013</cdr:x>
      <cdr:y>0.09294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714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0.06369</cdr:x>
      <cdr:y>0.06367</cdr:y>
    </cdr:from>
    <cdr:to>
      <cdr:x>0.327</cdr:x>
      <cdr:y>0.1236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3238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0.06999</cdr:x>
      <cdr:y>0.03766</cdr:y>
    </cdr:from>
    <cdr:to>
      <cdr:x>0.42312</cdr:x>
      <cdr:y>0.10669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171450"/>
          <a:ext cx="31718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ZA" sz="1100"/>
            <a:t>	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0.00247</cdr:x>
      <cdr:y>0.00536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0.05786</cdr:x>
      <cdr:y>0.03138</cdr:y>
    </cdr:from>
    <cdr:to>
      <cdr:x>0.32369</cdr:x>
      <cdr:y>0.09833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571500" y="142875"/>
          <a:ext cx="2625716" cy="304802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0.07097</cdr:x>
      <cdr:y>0.0431</cdr:y>
    </cdr:from>
    <cdr:to>
      <cdr:x>0.36441</cdr:x>
      <cdr:y>0.11207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905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0</xdr:row>
      <xdr:rowOff>38101</xdr:rowOff>
    </xdr:from>
    <xdr:to>
      <xdr:col>7</xdr:col>
      <xdr:colOff>419099</xdr:colOff>
      <xdr:row>0</xdr:row>
      <xdr:rowOff>514351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343774" y="38101"/>
          <a:ext cx="638175" cy="47625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190500</xdr:colOff>
      <xdr:row>6</xdr:row>
      <xdr:rowOff>47625</xdr:rowOff>
    </xdr:from>
    <xdr:to>
      <xdr:col>10</xdr:col>
      <xdr:colOff>638175</xdr:colOff>
      <xdr:row>31</xdr:row>
      <xdr:rowOff>104775</xdr:rowOff>
    </xdr:to>
    <xdr:graphicFrame macro="">
      <xdr:nvGraphicFramePr>
        <xdr:cNvPr id="137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32</xdr:row>
      <xdr:rowOff>152400</xdr:rowOff>
    </xdr:from>
    <xdr:to>
      <xdr:col>10</xdr:col>
      <xdr:colOff>638175</xdr:colOff>
      <xdr:row>58</xdr:row>
      <xdr:rowOff>47625</xdr:rowOff>
    </xdr:to>
    <xdr:graphicFrame macro="">
      <xdr:nvGraphicFramePr>
        <xdr:cNvPr id="137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59</xdr:row>
      <xdr:rowOff>76200</xdr:rowOff>
    </xdr:from>
    <xdr:to>
      <xdr:col>10</xdr:col>
      <xdr:colOff>628650</xdr:colOff>
      <xdr:row>84</xdr:row>
      <xdr:rowOff>133350</xdr:rowOff>
    </xdr:to>
    <xdr:graphicFrame macro="">
      <xdr:nvGraphicFramePr>
        <xdr:cNvPr id="137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85</xdr:row>
      <xdr:rowOff>142875</xdr:rowOff>
    </xdr:from>
    <xdr:to>
      <xdr:col>10</xdr:col>
      <xdr:colOff>628650</xdr:colOff>
      <xdr:row>111</xdr:row>
      <xdr:rowOff>38100</xdr:rowOff>
    </xdr:to>
    <xdr:graphicFrame macro="">
      <xdr:nvGraphicFramePr>
        <xdr:cNvPr id="1376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161925</xdr:colOff>
      <xdr:row>112</xdr:row>
      <xdr:rowOff>104775</xdr:rowOff>
    </xdr:from>
    <xdr:to>
      <xdr:col>10</xdr:col>
      <xdr:colOff>609600</xdr:colOff>
      <xdr:row>138</xdr:row>
      <xdr:rowOff>0</xdr:rowOff>
    </xdr:to>
    <xdr:graphicFrame macro="">
      <xdr:nvGraphicFramePr>
        <xdr:cNvPr id="137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152400</xdr:colOff>
      <xdr:row>139</xdr:row>
      <xdr:rowOff>76200</xdr:rowOff>
    </xdr:from>
    <xdr:to>
      <xdr:col>10</xdr:col>
      <xdr:colOff>600075</xdr:colOff>
      <xdr:row>164</xdr:row>
      <xdr:rowOff>133350</xdr:rowOff>
    </xdr:to>
    <xdr:graphicFrame macro="">
      <xdr:nvGraphicFramePr>
        <xdr:cNvPr id="1377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152400</xdr:colOff>
      <xdr:row>166</xdr:row>
      <xdr:rowOff>0</xdr:rowOff>
    </xdr:from>
    <xdr:to>
      <xdr:col>10</xdr:col>
      <xdr:colOff>600075</xdr:colOff>
      <xdr:row>191</xdr:row>
      <xdr:rowOff>57150</xdr:rowOff>
    </xdr:to>
    <xdr:graphicFrame macro="">
      <xdr:nvGraphicFramePr>
        <xdr:cNvPr id="1377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192</xdr:row>
      <xdr:rowOff>85725</xdr:rowOff>
    </xdr:from>
    <xdr:to>
      <xdr:col>10</xdr:col>
      <xdr:colOff>609600</xdr:colOff>
      <xdr:row>217</xdr:row>
      <xdr:rowOff>142875</xdr:rowOff>
    </xdr:to>
    <xdr:graphicFrame macro="">
      <xdr:nvGraphicFramePr>
        <xdr:cNvPr id="1377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219</xdr:row>
      <xdr:rowOff>0</xdr:rowOff>
    </xdr:from>
    <xdr:to>
      <xdr:col>10</xdr:col>
      <xdr:colOff>571500</xdr:colOff>
      <xdr:row>244</xdr:row>
      <xdr:rowOff>57150</xdr:rowOff>
    </xdr:to>
    <xdr:graphicFrame macro="">
      <xdr:nvGraphicFramePr>
        <xdr:cNvPr id="137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123825</xdr:colOff>
      <xdr:row>245</xdr:row>
      <xdr:rowOff>95250</xdr:rowOff>
    </xdr:from>
    <xdr:to>
      <xdr:col>10</xdr:col>
      <xdr:colOff>571500</xdr:colOff>
      <xdr:row>270</xdr:row>
      <xdr:rowOff>152400</xdr:rowOff>
    </xdr:to>
    <xdr:graphicFrame macro="">
      <xdr:nvGraphicFramePr>
        <xdr:cNvPr id="1377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100</xdr:row>
      <xdr:rowOff>123825</xdr:rowOff>
    </xdr:from>
    <xdr:to>
      <xdr:col>9</xdr:col>
      <xdr:colOff>590550</xdr:colOff>
      <xdr:row>129</xdr:row>
      <xdr:rowOff>19050</xdr:rowOff>
    </xdr:to>
    <xdr:graphicFrame macro="">
      <xdr:nvGraphicFramePr>
        <xdr:cNvPr id="246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0</xdr:row>
      <xdr:rowOff>114300</xdr:rowOff>
    </xdr:from>
    <xdr:to>
      <xdr:col>3</xdr:col>
      <xdr:colOff>361949</xdr:colOff>
      <xdr:row>1</xdr:row>
      <xdr:rowOff>0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3971925" y="114300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10" zoomScaleNormal="110" workbookViewId="0">
      <selection sqref="A1:A34"/>
    </sheetView>
  </sheetViews>
  <sheetFormatPr defaultRowHeight="12.75" x14ac:dyDescent="0.2"/>
  <cols>
    <col min="2" max="2" width="76.375" customWidth="1"/>
    <col min="3" max="3" width="5.25" customWidth="1"/>
  </cols>
  <sheetData>
    <row r="1" spans="1:10" ht="15" x14ac:dyDescent="0.2">
      <c r="A1" s="380"/>
      <c r="B1" s="368" t="s">
        <v>206</v>
      </c>
      <c r="C1" s="369"/>
      <c r="D1" s="370"/>
      <c r="E1" s="370"/>
      <c r="F1" s="370"/>
      <c r="G1" s="370"/>
      <c r="H1" s="370"/>
      <c r="I1" s="370"/>
      <c r="J1" s="371"/>
    </row>
    <row r="2" spans="1:10" ht="9" customHeight="1" thickBot="1" x14ac:dyDescent="0.25">
      <c r="A2" s="381"/>
      <c r="B2" s="244"/>
      <c r="C2" s="372"/>
      <c r="D2" s="373"/>
      <c r="E2" s="373"/>
      <c r="F2" s="373"/>
      <c r="G2" s="373"/>
      <c r="H2" s="373"/>
      <c r="I2" s="373"/>
      <c r="J2" s="374"/>
    </row>
    <row r="3" spans="1:10" ht="15.75" thickBot="1" x14ac:dyDescent="0.25">
      <c r="A3" s="381"/>
      <c r="B3" s="245" t="s">
        <v>205</v>
      </c>
      <c r="C3" s="372"/>
      <c r="D3" s="373"/>
      <c r="E3" s="373"/>
      <c r="F3" s="383" t="s">
        <v>336</v>
      </c>
      <c r="G3" s="384"/>
      <c r="H3" s="373"/>
      <c r="I3" s="373"/>
      <c r="J3" s="374"/>
    </row>
    <row r="4" spans="1:10" ht="6" customHeight="1" thickBot="1" x14ac:dyDescent="0.25">
      <c r="A4" s="381"/>
      <c r="B4" s="244"/>
      <c r="C4" s="372"/>
      <c r="D4" s="373"/>
      <c r="E4" s="373"/>
      <c r="F4" s="373"/>
      <c r="G4" s="373"/>
      <c r="H4" s="373"/>
      <c r="I4" s="373"/>
      <c r="J4" s="374"/>
    </row>
    <row r="5" spans="1:10" ht="15.75" thickBot="1" x14ac:dyDescent="0.25">
      <c r="A5" s="381"/>
      <c r="B5" s="245" t="s">
        <v>204</v>
      </c>
      <c r="C5" s="372"/>
      <c r="D5" s="373"/>
      <c r="E5" s="373"/>
      <c r="F5" s="383" t="s">
        <v>336</v>
      </c>
      <c r="G5" s="384"/>
      <c r="H5" s="373"/>
      <c r="I5" s="373"/>
      <c r="J5" s="374"/>
    </row>
    <row r="6" spans="1:10" ht="8.25" customHeight="1" thickBot="1" x14ac:dyDescent="0.25">
      <c r="A6" s="381"/>
      <c r="B6" s="244"/>
      <c r="C6" s="372"/>
      <c r="D6" s="373"/>
      <c r="E6" s="373"/>
      <c r="F6" s="373"/>
      <c r="G6" s="373"/>
      <c r="H6" s="373"/>
      <c r="I6" s="373"/>
      <c r="J6" s="374"/>
    </row>
    <row r="7" spans="1:10" ht="15.75" thickBot="1" x14ac:dyDescent="0.25">
      <c r="A7" s="381"/>
      <c r="B7" s="245" t="s">
        <v>21</v>
      </c>
      <c r="C7" s="372"/>
      <c r="D7" s="373"/>
      <c r="E7" s="373"/>
      <c r="F7" s="383" t="s">
        <v>344</v>
      </c>
      <c r="G7" s="384"/>
      <c r="H7" s="373"/>
      <c r="I7" s="373"/>
      <c r="J7" s="374"/>
    </row>
    <row r="8" spans="1:10" ht="5.25" customHeight="1" x14ac:dyDescent="0.2">
      <c r="A8" s="381"/>
      <c r="B8" s="244"/>
      <c r="C8" s="372"/>
      <c r="D8" s="373"/>
      <c r="E8" s="373"/>
      <c r="F8" s="373"/>
      <c r="G8" s="373"/>
      <c r="H8" s="373"/>
      <c r="I8" s="373"/>
      <c r="J8" s="374"/>
    </row>
    <row r="9" spans="1:10" ht="15" x14ac:dyDescent="0.2">
      <c r="A9" s="381"/>
      <c r="B9" s="245" t="s">
        <v>202</v>
      </c>
      <c r="C9" s="372"/>
      <c r="D9" s="373"/>
      <c r="E9" s="373"/>
      <c r="F9" s="373"/>
      <c r="G9" s="373"/>
      <c r="H9" s="373"/>
      <c r="I9" s="373"/>
      <c r="J9" s="374"/>
    </row>
    <row r="10" spans="1:10" ht="9" customHeight="1" x14ac:dyDescent="0.2">
      <c r="A10" s="381"/>
      <c r="B10" s="244"/>
      <c r="C10" s="372"/>
      <c r="D10" s="373"/>
      <c r="E10" s="373"/>
      <c r="F10" s="373"/>
      <c r="G10" s="373"/>
      <c r="H10" s="373"/>
      <c r="I10" s="373"/>
      <c r="J10" s="374"/>
    </row>
    <row r="11" spans="1:10" ht="15" x14ac:dyDescent="0.2">
      <c r="A11" s="381"/>
      <c r="B11" s="245" t="s">
        <v>267</v>
      </c>
      <c r="C11" s="372"/>
      <c r="D11" s="373"/>
      <c r="E11" s="373"/>
      <c r="F11" s="373"/>
      <c r="G11" s="373"/>
      <c r="H11" s="373"/>
      <c r="I11" s="373"/>
      <c r="J11" s="374"/>
    </row>
    <row r="12" spans="1:10" ht="9" customHeight="1" x14ac:dyDescent="0.2">
      <c r="A12" s="381"/>
      <c r="B12" s="244"/>
      <c r="C12" s="372"/>
      <c r="D12" s="373"/>
      <c r="E12" s="373"/>
      <c r="F12" s="373"/>
      <c r="G12" s="373"/>
      <c r="H12" s="373"/>
      <c r="I12" s="373"/>
      <c r="J12" s="374"/>
    </row>
    <row r="13" spans="1:10" ht="15" x14ac:dyDescent="0.2">
      <c r="A13" s="381"/>
      <c r="B13" s="245" t="s">
        <v>163</v>
      </c>
      <c r="C13" s="372"/>
      <c r="D13" s="373"/>
      <c r="E13" s="373"/>
      <c r="F13" s="373"/>
      <c r="G13" s="373"/>
      <c r="H13" s="373"/>
      <c r="I13" s="373"/>
      <c r="J13" s="374"/>
    </row>
    <row r="14" spans="1:10" ht="9.75" customHeight="1" x14ac:dyDescent="0.2">
      <c r="A14" s="381"/>
      <c r="B14" s="244"/>
      <c r="C14" s="372"/>
      <c r="D14" s="373"/>
      <c r="E14" s="373"/>
      <c r="F14" s="373"/>
      <c r="G14" s="373"/>
      <c r="H14" s="373"/>
      <c r="I14" s="373"/>
      <c r="J14" s="374"/>
    </row>
    <row r="15" spans="1:10" ht="15" x14ac:dyDescent="0.2">
      <c r="A15" s="381"/>
      <c r="B15" s="245" t="s">
        <v>259</v>
      </c>
      <c r="C15" s="372"/>
      <c r="D15" s="373"/>
      <c r="E15" s="373"/>
      <c r="F15" s="373"/>
      <c r="G15" s="373"/>
      <c r="H15" s="373"/>
      <c r="I15" s="373"/>
      <c r="J15" s="374"/>
    </row>
    <row r="16" spans="1:10" ht="9.75" customHeight="1" x14ac:dyDescent="0.2">
      <c r="A16" s="381"/>
      <c r="B16" s="244"/>
      <c r="C16" s="372"/>
      <c r="D16" s="373"/>
      <c r="E16" s="373"/>
      <c r="F16" s="373"/>
      <c r="G16" s="373"/>
      <c r="H16" s="373"/>
      <c r="I16" s="373"/>
      <c r="J16" s="374"/>
    </row>
    <row r="17" spans="1:10" ht="15" x14ac:dyDescent="0.2">
      <c r="A17" s="381"/>
      <c r="B17" s="245" t="s">
        <v>260</v>
      </c>
      <c r="C17" s="372"/>
      <c r="D17" s="373"/>
      <c r="E17" s="373"/>
      <c r="F17" s="373"/>
      <c r="G17" s="373"/>
      <c r="H17" s="373"/>
      <c r="I17" s="373"/>
      <c r="J17" s="374"/>
    </row>
    <row r="18" spans="1:10" ht="8.25" customHeight="1" x14ac:dyDescent="0.2">
      <c r="A18" s="381"/>
      <c r="B18" s="244"/>
      <c r="C18" s="372"/>
      <c r="D18" s="373"/>
      <c r="E18" s="373"/>
      <c r="F18" s="373"/>
      <c r="G18" s="373"/>
      <c r="H18" s="373"/>
      <c r="I18" s="373"/>
      <c r="J18" s="374"/>
    </row>
    <row r="19" spans="1:10" ht="15" x14ac:dyDescent="0.2">
      <c r="A19" s="381"/>
      <c r="B19" s="245" t="s">
        <v>261</v>
      </c>
      <c r="C19" s="372"/>
      <c r="D19" s="373"/>
      <c r="E19" s="373"/>
      <c r="F19" s="373"/>
      <c r="G19" s="373"/>
      <c r="H19" s="373"/>
      <c r="I19" s="373"/>
      <c r="J19" s="374"/>
    </row>
    <row r="20" spans="1:10" ht="9.75" customHeight="1" x14ac:dyDescent="0.2">
      <c r="A20" s="381"/>
      <c r="B20" s="244"/>
      <c r="C20" s="372"/>
      <c r="D20" s="373"/>
      <c r="E20" s="373"/>
      <c r="F20" s="373"/>
      <c r="G20" s="373"/>
      <c r="H20" s="373"/>
      <c r="I20" s="373"/>
      <c r="J20" s="374"/>
    </row>
    <row r="21" spans="1:10" ht="15" x14ac:dyDescent="0.2">
      <c r="A21" s="381"/>
      <c r="B21" s="245" t="s">
        <v>262</v>
      </c>
      <c r="C21" s="372"/>
      <c r="D21" s="373"/>
      <c r="E21" s="373"/>
      <c r="F21" s="373"/>
      <c r="G21" s="373"/>
      <c r="H21" s="373"/>
      <c r="I21" s="373"/>
      <c r="J21" s="374"/>
    </row>
    <row r="22" spans="1:10" ht="8.25" customHeight="1" x14ac:dyDescent="0.2">
      <c r="A22" s="381"/>
      <c r="B22" s="244"/>
      <c r="C22" s="372"/>
      <c r="D22" s="373"/>
      <c r="E22" s="373"/>
      <c r="F22" s="373"/>
      <c r="G22" s="373"/>
      <c r="H22" s="373"/>
      <c r="I22" s="373"/>
      <c r="J22" s="374"/>
    </row>
    <row r="23" spans="1:10" ht="15" x14ac:dyDescent="0.2">
      <c r="A23" s="381"/>
      <c r="B23" s="245" t="s">
        <v>263</v>
      </c>
      <c r="C23" s="372"/>
      <c r="D23" s="375" t="s">
        <v>268</v>
      </c>
      <c r="E23" s="375"/>
      <c r="F23" s="373"/>
      <c r="G23" s="373"/>
      <c r="H23" s="373"/>
      <c r="I23" s="373"/>
      <c r="J23" s="374"/>
    </row>
    <row r="24" spans="1:10" ht="8.25" customHeight="1" x14ac:dyDescent="0.2">
      <c r="A24" s="381"/>
      <c r="B24" s="244"/>
      <c r="C24" s="372"/>
      <c r="D24" s="373"/>
      <c r="E24" s="373"/>
      <c r="F24" s="373"/>
      <c r="G24" s="373"/>
      <c r="H24" s="373"/>
      <c r="I24" s="373"/>
      <c r="J24" s="374"/>
    </row>
    <row r="25" spans="1:10" ht="15" x14ac:dyDescent="0.2">
      <c r="A25" s="381"/>
      <c r="B25" s="245" t="s">
        <v>264</v>
      </c>
      <c r="C25" s="372"/>
      <c r="D25" s="373" t="s">
        <v>270</v>
      </c>
      <c r="E25" s="373"/>
      <c r="F25" s="373"/>
      <c r="G25" s="373"/>
      <c r="H25" s="373"/>
      <c r="I25" s="373"/>
      <c r="J25" s="374"/>
    </row>
    <row r="26" spans="1:10" ht="9.75" customHeight="1" x14ac:dyDescent="0.2">
      <c r="A26" s="381"/>
      <c r="B26" s="245"/>
      <c r="C26" s="372"/>
      <c r="D26" s="373"/>
      <c r="E26" s="373"/>
      <c r="F26" s="373"/>
      <c r="G26" s="373"/>
      <c r="H26" s="373"/>
      <c r="I26" s="373"/>
      <c r="J26" s="374"/>
    </row>
    <row r="27" spans="1:10" ht="15" x14ac:dyDescent="0.2">
      <c r="A27" s="381"/>
      <c r="B27" s="245" t="s">
        <v>274</v>
      </c>
      <c r="C27" s="372"/>
      <c r="D27" s="373" t="s">
        <v>269</v>
      </c>
      <c r="E27" s="373"/>
      <c r="F27" s="373"/>
      <c r="G27" s="373"/>
      <c r="H27" s="373"/>
      <c r="I27" s="373"/>
      <c r="J27" s="374"/>
    </row>
    <row r="28" spans="1:10" ht="9.75" customHeight="1" x14ac:dyDescent="0.2">
      <c r="A28" s="381"/>
      <c r="B28" s="329"/>
      <c r="C28" s="367"/>
      <c r="D28" s="373"/>
      <c r="E28" s="373"/>
      <c r="F28" s="373"/>
      <c r="G28" s="373"/>
      <c r="H28" s="373"/>
      <c r="I28" s="373"/>
      <c r="J28" s="374"/>
    </row>
    <row r="29" spans="1:10" ht="15" x14ac:dyDescent="0.2">
      <c r="A29" s="381"/>
      <c r="B29" s="330" t="s">
        <v>266</v>
      </c>
      <c r="C29" s="367"/>
      <c r="D29" s="373" t="s">
        <v>271</v>
      </c>
      <c r="E29" s="373"/>
      <c r="F29" s="373"/>
      <c r="G29" s="373"/>
      <c r="H29" s="373"/>
      <c r="I29" s="373"/>
      <c r="J29" s="374"/>
    </row>
    <row r="30" spans="1:10" ht="7.5" customHeight="1" x14ac:dyDescent="0.2">
      <c r="A30" s="381"/>
      <c r="B30" s="329"/>
      <c r="C30" s="367"/>
      <c r="D30" s="373"/>
      <c r="E30" s="373"/>
      <c r="F30" s="373"/>
      <c r="G30" s="373"/>
      <c r="H30" s="373"/>
      <c r="I30" s="373"/>
      <c r="J30" s="374"/>
    </row>
    <row r="31" spans="1:10" ht="15" x14ac:dyDescent="0.2">
      <c r="A31" s="381"/>
      <c r="B31" s="328" t="s">
        <v>265</v>
      </c>
      <c r="C31" s="367"/>
      <c r="D31" s="373"/>
      <c r="E31" s="373"/>
      <c r="F31" s="373"/>
      <c r="G31" s="373"/>
      <c r="H31" s="373"/>
      <c r="I31" s="373"/>
      <c r="J31" s="374"/>
    </row>
    <row r="32" spans="1:10" ht="20.25" customHeight="1" thickBot="1" x14ac:dyDescent="0.25">
      <c r="A32" s="381"/>
      <c r="B32" s="331" t="s">
        <v>404</v>
      </c>
      <c r="C32" s="367"/>
      <c r="D32" s="373"/>
      <c r="E32" s="373"/>
      <c r="F32" s="373"/>
      <c r="G32" s="373"/>
      <c r="H32" s="373"/>
      <c r="I32" s="373"/>
      <c r="J32" s="374"/>
    </row>
    <row r="33" spans="1:10" ht="13.5" thickTop="1" x14ac:dyDescent="0.2">
      <c r="A33" s="381"/>
      <c r="B33" s="215"/>
      <c r="C33" s="215"/>
      <c r="D33" s="373"/>
      <c r="E33" s="373"/>
      <c r="F33" s="373"/>
      <c r="G33" s="373"/>
      <c r="H33" s="373"/>
      <c r="I33" s="373"/>
      <c r="J33" s="374"/>
    </row>
    <row r="34" spans="1:10" ht="13.5" thickBot="1" x14ac:dyDescent="0.25">
      <c r="A34" s="382"/>
      <c r="B34" s="376"/>
      <c r="C34" s="376"/>
      <c r="D34" s="377"/>
      <c r="E34" s="377"/>
      <c r="F34" s="377"/>
      <c r="G34" s="377"/>
      <c r="H34" s="377"/>
      <c r="I34" s="377"/>
      <c r="J34" s="378"/>
    </row>
  </sheetData>
  <mergeCells count="4">
    <mergeCell ref="A1:A34"/>
    <mergeCell ref="F3:G3"/>
    <mergeCell ref="F5:G5"/>
    <mergeCell ref="F7:G7"/>
  </mergeCells>
  <hyperlinks>
    <hyperlink ref="B1" location="Annual!A1" display="Annual GDP and GDPR"/>
    <hyperlink ref="B3" location="Quarterly!A1" display="Quarterly GDP and GDPR"/>
    <hyperlink ref="B5" location="Seasonal!A1" display="Seasonally adjusted and annualised quarterly GDP and GDPR"/>
    <hyperlink ref="B7" location="'Growth Rates Annualised'!A1" display="Year-on-Year Growth Rates per Sector"/>
    <hyperlink ref="B9" location="'Growth Rates SeaAdj'!A1" display="Seasonally adjusted and annualised quarterly Rates per Sector"/>
    <hyperlink ref="B11" location="'Prov Contributions'!A1" display="Yearly Provincial Contribution Rates per Sector"/>
    <hyperlink ref="B13" location="'National Contributions'!A1" display="Yearly Provincial Sector as a % of National Sector GDP "/>
    <hyperlink ref="B15" location="'GDP Durban'!A1" display="Ethekwini Municipal Area GDP"/>
    <hyperlink ref="B17" location="'GDP PMB'!A1" display="Msunduzi Municipal Area GDP"/>
    <hyperlink ref="B19" location="'GDP RBay'!A1" display="Mthlatuze Municipal Area GDP"/>
    <hyperlink ref="B21" location="'GDP Port Shepstone'!A1" display="Hibiscus Coast Municipal GDP"/>
    <hyperlink ref="B23" location="'GDP Newcastle'!A1" display="Newcastle Municipal GDP"/>
    <hyperlink ref="B25" location="'Growth Rates'!A1" display="Comparitive Growth Rates"/>
    <hyperlink ref="B29" location="Budget!A1" display="KZN GDP and Provincial Government Budget"/>
    <hyperlink ref="B31" location="SocioEcon!A1" display="KZN Socio Economic Analysis"/>
    <hyperlink ref="B27" location="'Contr Rates'!A1" display="Comparitive Contribution Rates"/>
    <hyperlink ref="F3:G3" location="Summary!A1" display="SUMMARY PAGE"/>
    <hyperlink ref="F5:G5" location="'Sector Summary'!A1" display="SUMMARY PAGE"/>
    <hyperlink ref="F7:G7" location="'Sector Ratings'!A1" display="Sector Ratings"/>
    <hyperlink ref="B32" location="Economics!A1" display="KZN Economic Analysi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1"/>
  <sheetViews>
    <sheetView workbookViewId="0">
      <selection sqref="A1:N1"/>
    </sheetView>
  </sheetViews>
  <sheetFormatPr defaultRowHeight="12.75" x14ac:dyDescent="0.2"/>
  <cols>
    <col min="1" max="1" width="9.625" customWidth="1"/>
    <col min="2" max="2" width="11.625" customWidth="1"/>
    <col min="3" max="3" width="10.875" customWidth="1"/>
    <col min="4" max="4" width="10.5" customWidth="1"/>
    <col min="5" max="5" width="10.625" customWidth="1"/>
    <col min="6" max="6" width="12.625" customWidth="1"/>
    <col min="7" max="7" width="11.125" customWidth="1"/>
    <col min="8" max="8" width="11.375" customWidth="1"/>
    <col min="9" max="9" width="10.375" customWidth="1"/>
    <col min="10" max="10" width="10.5" customWidth="1"/>
    <col min="11" max="11" width="14" customWidth="1"/>
    <col min="12" max="12" width="10.375" customWidth="1"/>
    <col min="14" max="14" width="11.25" customWidth="1"/>
    <col min="15" max="16384" width="9" style="215"/>
  </cols>
  <sheetData>
    <row r="1" spans="1:237" ht="54" customHeight="1" thickBot="1" x14ac:dyDescent="0.25">
      <c r="A1" s="406" t="s">
        <v>163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  <c r="N1" s="409"/>
    </row>
    <row r="2" spans="1:237" s="204" customFormat="1" ht="64.5" thickBot="1" x14ac:dyDescent="0.25">
      <c r="A2" s="201"/>
      <c r="B2" s="202" t="s">
        <v>0</v>
      </c>
      <c r="C2" s="203" t="s">
        <v>1</v>
      </c>
      <c r="D2" s="203" t="s">
        <v>2</v>
      </c>
      <c r="E2" s="202" t="s">
        <v>3</v>
      </c>
      <c r="F2" s="203" t="s">
        <v>4</v>
      </c>
      <c r="G2" s="203" t="s">
        <v>5</v>
      </c>
      <c r="H2" s="203" t="s">
        <v>6</v>
      </c>
      <c r="I2" s="202" t="s">
        <v>7</v>
      </c>
      <c r="J2" s="203" t="s">
        <v>8</v>
      </c>
      <c r="K2" s="203" t="s">
        <v>9</v>
      </c>
      <c r="L2" s="203" t="s">
        <v>10</v>
      </c>
      <c r="M2" s="203" t="s">
        <v>11</v>
      </c>
      <c r="N2" s="219" t="s">
        <v>12</v>
      </c>
      <c r="O2" s="216"/>
      <c r="P2" s="217"/>
      <c r="Q2" s="216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</row>
    <row r="3" spans="1:237" x14ac:dyDescent="0.2">
      <c r="A3" s="205">
        <v>1995</v>
      </c>
      <c r="B3" s="206">
        <v>9.9424283672306846</v>
      </c>
      <c r="C3" s="210">
        <v>31.219885239761684</v>
      </c>
      <c r="D3" s="210">
        <v>4.368765339010511</v>
      </c>
      <c r="E3" s="207">
        <v>20.25831072564549</v>
      </c>
      <c r="F3" s="210">
        <v>20.924039137211555</v>
      </c>
      <c r="G3" s="210">
        <v>17.394424395032733</v>
      </c>
      <c r="H3" s="210">
        <v>18.021026255675061</v>
      </c>
      <c r="I3" s="207">
        <v>15.682808530827982</v>
      </c>
      <c r="J3" s="210">
        <v>16.221638337702217</v>
      </c>
      <c r="K3" s="210">
        <v>23.298915716145348</v>
      </c>
      <c r="L3" s="210">
        <v>13.96366999336583</v>
      </c>
      <c r="M3" s="210">
        <v>16.393127682742588</v>
      </c>
      <c r="N3" s="214">
        <v>13.657638702721981</v>
      </c>
      <c r="P3" s="277"/>
    </row>
    <row r="4" spans="1:237" x14ac:dyDescent="0.2">
      <c r="A4" s="205">
        <f>A3+1</f>
        <v>1996</v>
      </c>
      <c r="B4" s="206">
        <v>11.846084932040066</v>
      </c>
      <c r="C4" s="210">
        <v>29.28963769979805</v>
      </c>
      <c r="D4" s="210">
        <v>6.1343775999025345</v>
      </c>
      <c r="E4" s="207">
        <v>20.2230596611364</v>
      </c>
      <c r="F4" s="210">
        <v>20.995846665370575</v>
      </c>
      <c r="G4" s="210">
        <v>17.437448848651616</v>
      </c>
      <c r="H4" s="210">
        <v>17.359219109142639</v>
      </c>
      <c r="I4" s="207">
        <v>15.683491898449317</v>
      </c>
      <c r="J4" s="210">
        <v>15.994350895442441</v>
      </c>
      <c r="K4" s="210">
        <v>22.940361987658573</v>
      </c>
      <c r="L4" s="210">
        <v>13.971525098825246</v>
      </c>
      <c r="M4" s="210">
        <v>16.38373416331515</v>
      </c>
      <c r="N4" s="214">
        <v>13.905927119607151</v>
      </c>
      <c r="P4" s="277"/>
    </row>
    <row r="5" spans="1:237" x14ac:dyDescent="0.2">
      <c r="A5" s="205">
        <f t="shared" ref="A5:A19" si="0">A4+1</f>
        <v>1997</v>
      </c>
      <c r="B5" s="206">
        <v>11.695543187640416</v>
      </c>
      <c r="C5" s="210">
        <v>28.92453081455869</v>
      </c>
      <c r="D5" s="210">
        <v>6.0984701370025842</v>
      </c>
      <c r="E5" s="207">
        <v>20.240021581749932</v>
      </c>
      <c r="F5" s="210">
        <v>20.985825312423927</v>
      </c>
      <c r="G5" s="210">
        <v>17.360777291784693</v>
      </c>
      <c r="H5" s="210">
        <v>17.741225030152609</v>
      </c>
      <c r="I5" s="207">
        <v>15.525520215199643</v>
      </c>
      <c r="J5" s="210">
        <v>16.018920192772622</v>
      </c>
      <c r="K5" s="210">
        <v>22.505408413821069</v>
      </c>
      <c r="L5" s="210">
        <v>13.909301706717011</v>
      </c>
      <c r="M5" s="210">
        <v>16.37237357809774</v>
      </c>
      <c r="N5" s="214">
        <v>13.463213711045732</v>
      </c>
      <c r="P5" s="277"/>
    </row>
    <row r="6" spans="1:237" x14ac:dyDescent="0.2">
      <c r="A6" s="205">
        <f t="shared" si="0"/>
        <v>1998</v>
      </c>
      <c r="B6" s="206">
        <v>11.86075224054712</v>
      </c>
      <c r="C6" s="210">
        <v>30.820293094463185</v>
      </c>
      <c r="D6" s="210">
        <v>6.0220877142669469</v>
      </c>
      <c r="E6" s="207">
        <v>20.137868099074325</v>
      </c>
      <c r="F6" s="210">
        <v>20.933221406863463</v>
      </c>
      <c r="G6" s="210">
        <v>17.395691743275385</v>
      </c>
      <c r="H6" s="210">
        <v>16.730717828698115</v>
      </c>
      <c r="I6" s="207">
        <v>15.63943960914686</v>
      </c>
      <c r="J6" s="210">
        <v>15.95265306467798</v>
      </c>
      <c r="K6" s="210">
        <v>22.298198069022995</v>
      </c>
      <c r="L6" s="210">
        <v>13.926272136340042</v>
      </c>
      <c r="M6" s="210">
        <v>16.373798743141759</v>
      </c>
      <c r="N6" s="214">
        <v>13.824963758222243</v>
      </c>
      <c r="P6" s="277"/>
    </row>
    <row r="7" spans="1:237" x14ac:dyDescent="0.2">
      <c r="A7" s="205">
        <f t="shared" si="0"/>
        <v>1999</v>
      </c>
      <c r="B7" s="206">
        <v>10.36136669605661</v>
      </c>
      <c r="C7" s="210">
        <v>28.257792407700549</v>
      </c>
      <c r="D7" s="210">
        <v>4.4252885359751204</v>
      </c>
      <c r="E7" s="207">
        <v>20.253183466265948</v>
      </c>
      <c r="F7" s="210">
        <v>21.141974358104061</v>
      </c>
      <c r="G7" s="210">
        <v>17.493376540370143</v>
      </c>
      <c r="H7" s="210">
        <v>15.994736511913807</v>
      </c>
      <c r="I7" s="207">
        <v>15.546708185361025</v>
      </c>
      <c r="J7" s="210">
        <v>15.886446309168086</v>
      </c>
      <c r="K7" s="210">
        <v>21.94878675011271</v>
      </c>
      <c r="L7" s="210">
        <v>14.054891981405232</v>
      </c>
      <c r="M7" s="210">
        <v>16.346473787300845</v>
      </c>
      <c r="N7" s="214">
        <v>13.458471855703719</v>
      </c>
      <c r="P7" s="277"/>
    </row>
    <row r="8" spans="1:237" x14ac:dyDescent="0.2">
      <c r="A8" s="205">
        <f t="shared" si="0"/>
        <v>2000</v>
      </c>
      <c r="B8" s="206">
        <v>10.503663420698331</v>
      </c>
      <c r="C8" s="210">
        <v>28.002506571344831</v>
      </c>
      <c r="D8" s="210">
        <v>4.3590716181944229</v>
      </c>
      <c r="E8" s="207">
        <v>20.376978155416424</v>
      </c>
      <c r="F8" s="210">
        <v>21.237797622631735</v>
      </c>
      <c r="G8" s="210">
        <v>17.96297050774983</v>
      </c>
      <c r="H8" s="210">
        <v>15.736125154649914</v>
      </c>
      <c r="I8" s="207">
        <v>15.510131030045008</v>
      </c>
      <c r="J8" s="210">
        <v>15.907644363038081</v>
      </c>
      <c r="K8" s="210">
        <v>21.574755848773226</v>
      </c>
      <c r="L8" s="210">
        <v>13.784242501565606</v>
      </c>
      <c r="M8" s="210">
        <v>16.329207295355932</v>
      </c>
      <c r="N8" s="214">
        <v>13.544797370282682</v>
      </c>
      <c r="P8" s="277"/>
    </row>
    <row r="9" spans="1:237" x14ac:dyDescent="0.2">
      <c r="A9" s="205">
        <f t="shared" si="0"/>
        <v>2001</v>
      </c>
      <c r="B9" s="206">
        <v>10.409914079734786</v>
      </c>
      <c r="C9" s="210">
        <v>28.855298944900348</v>
      </c>
      <c r="D9" s="210">
        <v>4.1404213103185707</v>
      </c>
      <c r="E9" s="207">
        <v>20.838659882512491</v>
      </c>
      <c r="F9" s="210">
        <v>21.191725942724304</v>
      </c>
      <c r="G9" s="210">
        <v>18.624138114185424</v>
      </c>
      <c r="H9" s="210">
        <v>20.11282426500772</v>
      </c>
      <c r="I9" s="207">
        <v>15.645274114802918</v>
      </c>
      <c r="J9" s="210">
        <v>16.830560217380356</v>
      </c>
      <c r="K9" s="210">
        <v>21.251602756521976</v>
      </c>
      <c r="L9" s="210">
        <v>13.469803844116612</v>
      </c>
      <c r="M9" s="210">
        <v>16.342478909775245</v>
      </c>
      <c r="N9" s="214">
        <v>13.799913170715916</v>
      </c>
      <c r="P9" s="277"/>
    </row>
    <row r="10" spans="1:237" x14ac:dyDescent="0.2">
      <c r="A10" s="205">
        <f t="shared" si="0"/>
        <v>2002</v>
      </c>
      <c r="B10" s="206">
        <v>10.177247512535439</v>
      </c>
      <c r="C10" s="210">
        <v>28.355033534876423</v>
      </c>
      <c r="D10" s="210">
        <v>3.6622552322715274</v>
      </c>
      <c r="E10" s="207">
        <v>20.407725215820907</v>
      </c>
      <c r="F10" s="210">
        <v>21.157836666166858</v>
      </c>
      <c r="G10" s="210">
        <v>19.740467884872988</v>
      </c>
      <c r="H10" s="210">
        <v>15.015438752176033</v>
      </c>
      <c r="I10" s="207">
        <v>15.634785417504638</v>
      </c>
      <c r="J10" s="210">
        <v>16.855170126072348</v>
      </c>
      <c r="K10" s="210">
        <v>21.320844334825697</v>
      </c>
      <c r="L10" s="210">
        <v>13.314979553431696</v>
      </c>
      <c r="M10" s="210">
        <v>16.334138374740981</v>
      </c>
      <c r="N10" s="214">
        <v>13.758766379982374</v>
      </c>
      <c r="P10" s="277"/>
    </row>
    <row r="11" spans="1:237" x14ac:dyDescent="0.2">
      <c r="A11" s="205">
        <f t="shared" si="0"/>
        <v>2003</v>
      </c>
      <c r="B11" s="206">
        <v>10.443497195207005</v>
      </c>
      <c r="C11" s="210">
        <v>29.623191182371016</v>
      </c>
      <c r="D11" s="210">
        <v>3.7499384385689067</v>
      </c>
      <c r="E11" s="207">
        <v>20.134161984705692</v>
      </c>
      <c r="F11" s="210">
        <v>21.28418387808674</v>
      </c>
      <c r="G11" s="210">
        <v>16.967710933151565</v>
      </c>
      <c r="H11" s="210">
        <v>14.605835703544892</v>
      </c>
      <c r="I11" s="207">
        <v>15.711259063797081</v>
      </c>
      <c r="J11" s="210">
        <v>16.986962752050193</v>
      </c>
      <c r="K11" s="210">
        <v>21.449794927729119</v>
      </c>
      <c r="L11" s="210">
        <v>13.41534993650925</v>
      </c>
      <c r="M11" s="210">
        <v>16.336224473785794</v>
      </c>
      <c r="N11" s="214">
        <v>13.682483003389892</v>
      </c>
      <c r="P11" s="277"/>
    </row>
    <row r="12" spans="1:237" x14ac:dyDescent="0.2">
      <c r="A12" s="205">
        <f t="shared" si="0"/>
        <v>2004</v>
      </c>
      <c r="B12" s="206">
        <v>10.383122889776661</v>
      </c>
      <c r="C12" s="210">
        <v>29.459835816877096</v>
      </c>
      <c r="D12" s="210">
        <v>3.7681572693470091</v>
      </c>
      <c r="E12" s="207">
        <v>20.086364962642573</v>
      </c>
      <c r="F12" s="210">
        <v>21.24472540096157</v>
      </c>
      <c r="G12" s="210">
        <v>17.052465721431251</v>
      </c>
      <c r="H12" s="210">
        <v>14.642918571793631</v>
      </c>
      <c r="I12" s="207">
        <v>15.687997731333111</v>
      </c>
      <c r="J12" s="210">
        <v>16.993236568060045</v>
      </c>
      <c r="K12" s="210">
        <v>21.366280723176697</v>
      </c>
      <c r="L12" s="210">
        <v>13.436753359847534</v>
      </c>
      <c r="M12" s="210">
        <v>16.339683662393629</v>
      </c>
      <c r="N12" s="214">
        <v>13.606767511955873</v>
      </c>
      <c r="P12" s="277"/>
    </row>
    <row r="13" spans="1:237" x14ac:dyDescent="0.2">
      <c r="A13" s="205">
        <f t="shared" si="0"/>
        <v>2005</v>
      </c>
      <c r="B13" s="206">
        <v>9.6216352260559095</v>
      </c>
      <c r="C13" s="210">
        <v>26.979340608424479</v>
      </c>
      <c r="D13" s="210">
        <v>3.4964844527192112</v>
      </c>
      <c r="E13" s="207">
        <v>20.09462074400215</v>
      </c>
      <c r="F13" s="210">
        <v>21.237621938431619</v>
      </c>
      <c r="G13" s="210">
        <v>17.240679122709739</v>
      </c>
      <c r="H13" s="210">
        <v>14.857223348632001</v>
      </c>
      <c r="I13" s="207">
        <v>15.889513706493135</v>
      </c>
      <c r="J13" s="210">
        <v>16.90144103752883</v>
      </c>
      <c r="K13" s="210">
        <v>21.492249286116643</v>
      </c>
      <c r="L13" s="210">
        <v>14.055413500864061</v>
      </c>
      <c r="M13" s="210">
        <v>16.273727924244959</v>
      </c>
      <c r="N13" s="214">
        <v>13.632314779023188</v>
      </c>
      <c r="P13" s="277"/>
    </row>
    <row r="14" spans="1:237" x14ac:dyDescent="0.2">
      <c r="A14" s="205">
        <f t="shared" si="0"/>
        <v>2006</v>
      </c>
      <c r="B14" s="206">
        <v>9.7546037958733649</v>
      </c>
      <c r="C14" s="210">
        <v>28.691048151637666</v>
      </c>
      <c r="D14" s="210">
        <v>3.3997566632450966</v>
      </c>
      <c r="E14" s="207">
        <v>19.968995411389962</v>
      </c>
      <c r="F14" s="210">
        <v>21.157398050326908</v>
      </c>
      <c r="G14" s="210">
        <v>17.221401107738014</v>
      </c>
      <c r="H14" s="210">
        <v>14.475115133338415</v>
      </c>
      <c r="I14" s="207">
        <v>15.810172063846984</v>
      </c>
      <c r="J14" s="210">
        <v>16.971881425563641</v>
      </c>
      <c r="K14" s="210">
        <v>21.509593894127963</v>
      </c>
      <c r="L14" s="210">
        <v>13.805495378872623</v>
      </c>
      <c r="M14" s="210">
        <v>16.286643012727431</v>
      </c>
      <c r="N14" s="214">
        <v>13.621477002832988</v>
      </c>
      <c r="P14" s="277"/>
    </row>
    <row r="15" spans="1:237" x14ac:dyDescent="0.2">
      <c r="A15" s="205">
        <f t="shared" si="0"/>
        <v>2007</v>
      </c>
      <c r="B15" s="206">
        <v>10.046867427820711</v>
      </c>
      <c r="C15" s="210">
        <v>29.087349622328428</v>
      </c>
      <c r="D15" s="210">
        <v>3.485435261469251</v>
      </c>
      <c r="E15" s="207">
        <v>19.910983739303383</v>
      </c>
      <c r="F15" s="210">
        <v>21.168502088615178</v>
      </c>
      <c r="G15" s="210">
        <v>17.213096978064851</v>
      </c>
      <c r="H15" s="210">
        <v>14.402203941806956</v>
      </c>
      <c r="I15" s="207">
        <v>15.836812548210224</v>
      </c>
      <c r="J15" s="210">
        <v>17.017461053830267</v>
      </c>
      <c r="K15" s="210">
        <v>21.616175231127357</v>
      </c>
      <c r="L15" s="210">
        <v>13.791428825878343</v>
      </c>
      <c r="M15" s="210">
        <v>16.278713374167843</v>
      </c>
      <c r="N15" s="214">
        <v>13.626079563241811</v>
      </c>
      <c r="P15" s="277"/>
    </row>
    <row r="16" spans="1:237" x14ac:dyDescent="0.2">
      <c r="A16" s="205">
        <f t="shared" si="0"/>
        <v>2008</v>
      </c>
      <c r="B16" s="206">
        <v>10.971332096135303</v>
      </c>
      <c r="C16" s="210">
        <v>28.693253093475381</v>
      </c>
      <c r="D16" s="210">
        <v>3.4522192633484292</v>
      </c>
      <c r="E16" s="207">
        <v>19.85075308536242</v>
      </c>
      <c r="F16" s="210">
        <v>21.15252492934664</v>
      </c>
      <c r="G16" s="210">
        <v>17.049907925228304</v>
      </c>
      <c r="H16" s="210">
        <v>14.272454576972216</v>
      </c>
      <c r="I16" s="207">
        <v>15.820470399130542</v>
      </c>
      <c r="J16" s="210">
        <v>17.060201889916073</v>
      </c>
      <c r="K16" s="210">
        <v>21.77175607528735</v>
      </c>
      <c r="L16" s="210">
        <v>13.801119878409713</v>
      </c>
      <c r="M16" s="210">
        <v>16.25379051540866</v>
      </c>
      <c r="N16" s="214">
        <v>13.674654375216305</v>
      </c>
      <c r="P16" s="277"/>
    </row>
    <row r="17" spans="1:16" x14ac:dyDescent="0.2">
      <c r="A17" s="205">
        <f t="shared" si="0"/>
        <v>2009</v>
      </c>
      <c r="B17" s="206">
        <v>11.245735434067127</v>
      </c>
      <c r="C17" s="210">
        <v>28.370064394701039</v>
      </c>
      <c r="D17" s="210">
        <v>3.4154551484738156</v>
      </c>
      <c r="E17" s="207">
        <v>19.555651721834064</v>
      </c>
      <c r="F17" s="210">
        <v>21.193880777712803</v>
      </c>
      <c r="G17" s="210">
        <v>16.61842129875582</v>
      </c>
      <c r="H17" s="210">
        <v>14.489632945304971</v>
      </c>
      <c r="I17" s="207">
        <v>15.856954642300828</v>
      </c>
      <c r="J17" s="210">
        <v>17.250963180855209</v>
      </c>
      <c r="K17" s="210">
        <v>21.804528997398211</v>
      </c>
      <c r="L17" s="210">
        <v>13.879640600543915</v>
      </c>
      <c r="M17" s="210">
        <v>16.390382360697977</v>
      </c>
      <c r="N17" s="214">
        <v>13.745297620253449</v>
      </c>
      <c r="P17" s="277"/>
    </row>
    <row r="18" spans="1:16" x14ac:dyDescent="0.2">
      <c r="A18" s="205">
        <f t="shared" si="0"/>
        <v>2010</v>
      </c>
      <c r="B18" s="206">
        <v>11.04008835574364</v>
      </c>
      <c r="C18" s="210">
        <v>28.888606230804381</v>
      </c>
      <c r="D18" s="210">
        <v>3.5387985307674041</v>
      </c>
      <c r="E18" s="207">
        <v>19.841237221310159</v>
      </c>
      <c r="F18" s="210">
        <v>21.318164035521704</v>
      </c>
      <c r="G18" s="210">
        <v>16.477618060164037</v>
      </c>
      <c r="H18" s="210">
        <v>14.623594356112839</v>
      </c>
      <c r="I18" s="207">
        <v>15.901285858872741</v>
      </c>
      <c r="J18" s="210">
        <v>17.253363198802496</v>
      </c>
      <c r="K18" s="210">
        <v>21.970674946996326</v>
      </c>
      <c r="L18" s="210">
        <v>13.720314395480917</v>
      </c>
      <c r="M18" s="210">
        <v>16.354410329297462</v>
      </c>
      <c r="N18" s="214">
        <v>13.805778862747594</v>
      </c>
      <c r="P18" s="277"/>
    </row>
    <row r="19" spans="1:16" x14ac:dyDescent="0.2">
      <c r="A19" s="205">
        <f t="shared" si="0"/>
        <v>2011</v>
      </c>
      <c r="B19" s="206">
        <v>11.250972290953799</v>
      </c>
      <c r="C19" s="210">
        <v>29.407148066907723</v>
      </c>
      <c r="D19" s="210">
        <v>3.6621419130609922</v>
      </c>
      <c r="E19" s="207">
        <v>19.958826947652486</v>
      </c>
      <c r="F19" s="210">
        <v>21.442447293330602</v>
      </c>
      <c r="G19" s="210">
        <v>16.336814821572254</v>
      </c>
      <c r="H19" s="210">
        <v>14.757555766920708</v>
      </c>
      <c r="I19" s="207">
        <v>15.880108031306465</v>
      </c>
      <c r="J19" s="210">
        <v>17.255763216749788</v>
      </c>
      <c r="K19" s="210">
        <v>22.13682089659444</v>
      </c>
      <c r="L19" s="210">
        <v>13.56098819041792</v>
      </c>
      <c r="M19" s="210">
        <v>16.318438297896947</v>
      </c>
      <c r="N19" s="214">
        <v>13.866260105241738</v>
      </c>
    </row>
    <row r="20" spans="1:16" ht="51.75" thickBot="1" x14ac:dyDescent="0.25">
      <c r="A20" s="205" t="s">
        <v>20</v>
      </c>
      <c r="B20" s="208">
        <f>AVERAGE(B3:B19)</f>
        <v>10.67969736165394</v>
      </c>
      <c r="C20" s="209">
        <f t="shared" ref="C20:N20" si="1">AVERAGE(C3:C19)</f>
        <v>28.995577380878295</v>
      </c>
      <c r="D20" s="209">
        <f t="shared" si="1"/>
        <v>4.1870073192907249</v>
      </c>
      <c r="E20" s="209">
        <f t="shared" si="1"/>
        <v>20.12572956504852</v>
      </c>
      <c r="F20" s="209">
        <f t="shared" si="1"/>
        <v>21.162806794342956</v>
      </c>
      <c r="G20" s="209">
        <f t="shared" si="1"/>
        <v>17.387494782043451</v>
      </c>
      <c r="H20" s="209">
        <f t="shared" si="1"/>
        <v>15.755167485402504</v>
      </c>
      <c r="I20" s="209">
        <f t="shared" si="1"/>
        <v>15.721337238036972</v>
      </c>
      <c r="J20" s="209">
        <f t="shared" si="1"/>
        <v>16.668156342918277</v>
      </c>
      <c r="K20" s="209">
        <f t="shared" si="1"/>
        <v>21.89745581502563</v>
      </c>
      <c r="L20" s="209">
        <f t="shared" si="1"/>
        <v>13.756540640152444</v>
      </c>
      <c r="M20" s="209">
        <f t="shared" si="1"/>
        <v>16.335726263828878</v>
      </c>
      <c r="N20" s="283">
        <f t="shared" si="1"/>
        <v>13.686753228952035</v>
      </c>
    </row>
    <row r="21" spans="1:16" x14ac:dyDescent="0.2"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</sheetData>
  <mergeCells count="1">
    <mergeCell ref="A1:N1"/>
  </mergeCells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1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10" style="7" hidden="1" customWidth="1"/>
    <col min="10" max="10" width="7.875" style="7" hidden="1" customWidth="1"/>
    <col min="11" max="11" width="9.375" style="7" hidden="1" customWidth="1"/>
    <col min="12" max="12" width="12" hidden="1" customWidth="1"/>
    <col min="13" max="13" width="18.25" bestFit="1" customWidth="1"/>
    <col min="14" max="14" width="14.5" customWidth="1"/>
    <col min="15" max="15" width="12.5" customWidth="1"/>
    <col min="19" max="19" width="16.5" bestFit="1" customWidth="1"/>
    <col min="20" max="21" width="9" customWidth="1"/>
  </cols>
  <sheetData>
    <row r="1" spans="1:20" ht="28.5" customHeight="1" thickBot="1" x14ac:dyDescent="0.25">
      <c r="D1" s="410" t="s">
        <v>232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/>
    </row>
    <row r="2" spans="1:20" ht="39" thickBot="1" x14ac:dyDescent="0.25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272</v>
      </c>
      <c r="I2" s="240" t="s">
        <v>273</v>
      </c>
      <c r="J2" s="240" t="s">
        <v>217</v>
      </c>
      <c r="K2" s="240" t="s">
        <v>218</v>
      </c>
      <c r="L2" s="240" t="s">
        <v>219</v>
      </c>
      <c r="M2" s="240" t="s">
        <v>220</v>
      </c>
      <c r="N2" s="240" t="s">
        <v>221</v>
      </c>
      <c r="O2" s="241" t="s">
        <v>222</v>
      </c>
    </row>
    <row r="3" spans="1:20" hidden="1" x14ac:dyDescent="0.2">
      <c r="A3" t="s">
        <v>197</v>
      </c>
      <c r="B3" s="236">
        <v>52513.785574425521</v>
      </c>
      <c r="C3" s="236">
        <v>322910.91006036982</v>
      </c>
      <c r="D3" s="235">
        <f>C3*1000000</f>
        <v>322910910060.36981</v>
      </c>
      <c r="E3" s="235">
        <f>B3*1000000</f>
        <v>52513785574.425522</v>
      </c>
    </row>
    <row r="4" spans="1:20" hidden="1" x14ac:dyDescent="0.2">
      <c r="A4" t="s">
        <v>198</v>
      </c>
      <c r="B4" s="236">
        <v>55248.344021382967</v>
      </c>
      <c r="C4" s="236">
        <v>334720.11281865573</v>
      </c>
      <c r="D4" s="235">
        <f t="shared" ref="D4:D40" si="0">C4*1000000</f>
        <v>334720112818.65576</v>
      </c>
      <c r="E4" s="235">
        <f t="shared" ref="E4:E40" si="1">B4*1000000</f>
        <v>55248344021.382965</v>
      </c>
    </row>
    <row r="5" spans="1:20" hidden="1" x14ac:dyDescent="0.2">
      <c r="A5" t="s">
        <v>199</v>
      </c>
      <c r="B5" s="236">
        <v>55639.048975850361</v>
      </c>
      <c r="C5" s="236">
        <v>338640.97850102925</v>
      </c>
      <c r="D5" s="235">
        <f t="shared" si="0"/>
        <v>338640978501.02924</v>
      </c>
      <c r="E5" s="235">
        <f t="shared" si="1"/>
        <v>55639048975.850365</v>
      </c>
    </row>
    <row r="6" spans="1:20" hidden="1" x14ac:dyDescent="0.2">
      <c r="A6" t="s">
        <v>196</v>
      </c>
      <c r="B6" s="236">
        <v>55758.173321719718</v>
      </c>
      <c r="C6" s="236">
        <v>342446.6683487093</v>
      </c>
      <c r="D6" s="235">
        <f t="shared" si="0"/>
        <v>342446668348.70929</v>
      </c>
      <c r="E6" s="235">
        <f t="shared" si="1"/>
        <v>55758173321.719719</v>
      </c>
    </row>
    <row r="7" spans="1:20" hidden="1" x14ac:dyDescent="0.2">
      <c r="A7" t="s">
        <v>193</v>
      </c>
      <c r="B7" s="236">
        <v>53541.924463459938</v>
      </c>
      <c r="C7" s="236">
        <v>333305.5904309589</v>
      </c>
      <c r="D7" s="235">
        <f t="shared" si="0"/>
        <v>333305590430.95892</v>
      </c>
      <c r="E7" s="235">
        <f t="shared" si="1"/>
        <v>53541924463.459938</v>
      </c>
      <c r="F7" s="236">
        <v>4118958622</v>
      </c>
      <c r="G7" s="236">
        <v>674878797</v>
      </c>
      <c r="H7" s="93">
        <f>E7/D7*100</f>
        <v>16.063914317857993</v>
      </c>
      <c r="I7" s="93">
        <f>G7/F7*100</f>
        <v>16.384694747729856</v>
      </c>
      <c r="J7" s="93">
        <f>D7/F7</f>
        <v>80.919868592687919</v>
      </c>
      <c r="K7" s="93">
        <f>E7/G7</f>
        <v>79.335615078539703</v>
      </c>
      <c r="M7" s="235">
        <f>E7*$L$26</f>
        <v>30643923922.265591</v>
      </c>
    </row>
    <row r="8" spans="1:20" hidden="1" x14ac:dyDescent="0.2">
      <c r="A8" t="s">
        <v>194</v>
      </c>
      <c r="B8" s="236">
        <v>56761.421952243865</v>
      </c>
      <c r="C8" s="236">
        <v>347204.32913722796</v>
      </c>
      <c r="D8" s="235">
        <f t="shared" si="0"/>
        <v>347204329137.22797</v>
      </c>
      <c r="E8" s="235">
        <f t="shared" si="1"/>
        <v>56761421952.243866</v>
      </c>
      <c r="F8" s="236">
        <v>4128329079</v>
      </c>
      <c r="G8" s="236">
        <v>697677279</v>
      </c>
      <c r="H8" s="93">
        <f t="shared" ref="H8:H43" si="2">E8/D8*100</f>
        <v>16.348131975569249</v>
      </c>
      <c r="I8" s="93">
        <f t="shared" ref="I8:I36" si="3">G8/F8*100</f>
        <v>16.899749648082743</v>
      </c>
      <c r="J8" s="93">
        <f t="shared" ref="J8:J36" si="4">D8/F8</f>
        <v>84.102871281116677</v>
      </c>
      <c r="K8" s="93">
        <f t="shared" ref="K8:K36" si="5">E8/G8</f>
        <v>81.357704573096555</v>
      </c>
      <c r="M8" s="235">
        <f t="shared" ref="M8:M30" si="6">E8*$L$26</f>
        <v>32486555413.435646</v>
      </c>
      <c r="N8" s="93">
        <f>(M8-M7)/M7*100</f>
        <v>6.0130402876741789</v>
      </c>
    </row>
    <row r="9" spans="1:20" hidden="1" x14ac:dyDescent="0.2">
      <c r="A9" t="s">
        <v>195</v>
      </c>
      <c r="B9" s="236">
        <v>56894.031533402405</v>
      </c>
      <c r="C9" s="236">
        <v>350396.66989296593</v>
      </c>
      <c r="D9" s="235">
        <f t="shared" si="0"/>
        <v>350396669892.96594</v>
      </c>
      <c r="E9" s="235">
        <f t="shared" si="1"/>
        <v>56894031533.402405</v>
      </c>
      <c r="F9" s="236">
        <v>4479766142</v>
      </c>
      <c r="G9" s="236">
        <v>748604188</v>
      </c>
      <c r="H9" s="93">
        <f t="shared" si="2"/>
        <v>16.237035457780337</v>
      </c>
      <c r="I9" s="93">
        <f t="shared" si="3"/>
        <v>16.71078722126741</v>
      </c>
      <c r="J9" s="93">
        <f t="shared" si="4"/>
        <v>78.217625381786263</v>
      </c>
      <c r="K9" s="93">
        <f t="shared" si="5"/>
        <v>76.000151275405912</v>
      </c>
      <c r="M9" s="235">
        <f t="shared" si="6"/>
        <v>32562452534.37606</v>
      </c>
      <c r="N9" s="93">
        <f t="shared" ref="N9:N39" si="7">(M9-M8)/M8*100</f>
        <v>0.23362624930381273</v>
      </c>
    </row>
    <row r="10" spans="1:20" ht="13.5" hidden="1" thickBot="1" x14ac:dyDescent="0.25">
      <c r="A10" t="s">
        <v>192</v>
      </c>
      <c r="B10" s="236">
        <v>57325.635367883653</v>
      </c>
      <c r="C10" s="236">
        <v>355528.42053884722</v>
      </c>
      <c r="D10" s="235">
        <f t="shared" si="0"/>
        <v>355528420538.84723</v>
      </c>
      <c r="E10" s="235">
        <f t="shared" si="1"/>
        <v>57325635367.883652</v>
      </c>
      <c r="F10" s="236">
        <v>4393645140</v>
      </c>
      <c r="G10" s="236">
        <v>741841930</v>
      </c>
      <c r="H10" s="93">
        <f t="shared" si="2"/>
        <v>16.124065491304343</v>
      </c>
      <c r="I10" s="93">
        <f t="shared" si="3"/>
        <v>16.884429815376485</v>
      </c>
      <c r="J10" s="93">
        <f t="shared" si="4"/>
        <v>80.918783654623326</v>
      </c>
      <c r="K10" s="93">
        <f t="shared" si="5"/>
        <v>77.274730706962941</v>
      </c>
      <c r="M10" s="235">
        <f t="shared" si="6"/>
        <v>32809474568.061604</v>
      </c>
      <c r="N10" s="93">
        <f t="shared" si="7"/>
        <v>0.75861003843234109</v>
      </c>
    </row>
    <row r="11" spans="1:20" ht="15.75" thickBot="1" x14ac:dyDescent="0.25">
      <c r="A11" t="s">
        <v>189</v>
      </c>
      <c r="B11" s="236">
        <v>55181.319296232286</v>
      </c>
      <c r="C11" s="236">
        <v>343994.75999999995</v>
      </c>
      <c r="D11" s="235">
        <f t="shared" si="0"/>
        <v>343994759999.99994</v>
      </c>
      <c r="E11" s="235">
        <f t="shared" si="1"/>
        <v>55181319296.232285</v>
      </c>
      <c r="F11" s="236">
        <v>4324510166.1150007</v>
      </c>
      <c r="G11" s="236">
        <v>733454143.19999993</v>
      </c>
      <c r="H11" s="93">
        <f t="shared" si="2"/>
        <v>16.041325541189146</v>
      </c>
      <c r="I11" s="93">
        <f t="shared" si="3"/>
        <v>16.960398172885121</v>
      </c>
      <c r="J11" s="93">
        <f t="shared" si="4"/>
        <v>79.545369715024549</v>
      </c>
      <c r="K11" s="93">
        <f t="shared" si="5"/>
        <v>75.234859340327318</v>
      </c>
      <c r="M11" s="235">
        <f t="shared" si="6"/>
        <v>31582207165.489616</v>
      </c>
      <c r="N11" s="93">
        <f t="shared" si="7"/>
        <v>-3.7405884084674463</v>
      </c>
      <c r="O11" s="93">
        <f>(M11-M7)/M7*100</f>
        <v>3.061890003395674</v>
      </c>
      <c r="R11" s="413" t="s">
        <v>347</v>
      </c>
      <c r="S11" s="414"/>
      <c r="T11" s="415"/>
    </row>
    <row r="12" spans="1:20" x14ac:dyDescent="0.2">
      <c r="A12" t="s">
        <v>190</v>
      </c>
      <c r="B12" s="236">
        <v>58708.809733408663</v>
      </c>
      <c r="C12" s="236">
        <v>358345.1</v>
      </c>
      <c r="D12" s="235">
        <f t="shared" si="0"/>
        <v>358345100000</v>
      </c>
      <c r="E12" s="235">
        <f t="shared" si="1"/>
        <v>58708809733.408661</v>
      </c>
      <c r="F12" s="236">
        <v>4344832650.1500006</v>
      </c>
      <c r="G12" s="236">
        <v>733104993.00000012</v>
      </c>
      <c r="H12" s="93">
        <f t="shared" si="2"/>
        <v>16.383315896717622</v>
      </c>
      <c r="I12" s="93">
        <f t="shared" si="3"/>
        <v>16.873031760491177</v>
      </c>
      <c r="J12" s="93">
        <f t="shared" si="4"/>
        <v>82.476157047758448</v>
      </c>
      <c r="K12" s="93">
        <f t="shared" si="5"/>
        <v>80.082403331017346</v>
      </c>
      <c r="M12" s="235">
        <f t="shared" si="6"/>
        <v>33601113838.654182</v>
      </c>
      <c r="N12" s="93">
        <f t="shared" si="7"/>
        <v>6.3925445824149287</v>
      </c>
      <c r="O12" s="93">
        <f t="shared" ref="O12:O36" si="8">(M12-M8)/M8*100</f>
        <v>3.4308298033887032</v>
      </c>
      <c r="R12" s="7">
        <v>2001</v>
      </c>
    </row>
    <row r="13" spans="1:20" x14ac:dyDescent="0.2">
      <c r="A13" t="s">
        <v>191</v>
      </c>
      <c r="B13" s="236">
        <v>58465.584415631965</v>
      </c>
      <c r="C13" s="236">
        <v>360923</v>
      </c>
      <c r="D13" s="235">
        <f t="shared" si="0"/>
        <v>360923000000</v>
      </c>
      <c r="E13" s="235">
        <f t="shared" si="1"/>
        <v>58465584415.631966</v>
      </c>
      <c r="F13" s="236">
        <v>4469507962.3999996</v>
      </c>
      <c r="G13" s="236">
        <v>755965791.00000012</v>
      </c>
      <c r="H13" s="93">
        <f t="shared" si="2"/>
        <v>16.198907915436799</v>
      </c>
      <c r="I13" s="93">
        <f t="shared" si="3"/>
        <v>16.913848176569036</v>
      </c>
      <c r="J13" s="93">
        <f t="shared" si="4"/>
        <v>80.752289298125461</v>
      </c>
      <c r="K13" s="93">
        <f t="shared" si="5"/>
        <v>77.338928707730318</v>
      </c>
      <c r="M13" s="235">
        <f t="shared" si="6"/>
        <v>33461907446.493126</v>
      </c>
      <c r="N13" s="93">
        <f t="shared" si="7"/>
        <v>-0.41429100484435638</v>
      </c>
      <c r="O13" s="93">
        <f t="shared" si="8"/>
        <v>2.7622455991836432</v>
      </c>
      <c r="R13" s="7">
        <f>R12+1</f>
        <v>2002</v>
      </c>
      <c r="S13" s="285">
        <f>SUM(M7:M10)</f>
        <v>128502406438.1389</v>
      </c>
    </row>
    <row r="14" spans="1:20" x14ac:dyDescent="0.2">
      <c r="A14" t="s">
        <v>188</v>
      </c>
      <c r="B14" s="236">
        <v>58326.558673118285</v>
      </c>
      <c r="C14" s="236">
        <v>364059.16</v>
      </c>
      <c r="D14" s="235">
        <f t="shared" si="0"/>
        <v>364059160000</v>
      </c>
      <c r="E14" s="235">
        <f t="shared" si="1"/>
        <v>58326558673.118286</v>
      </c>
      <c r="F14" s="236">
        <v>4792454884.6540003</v>
      </c>
      <c r="G14" s="236">
        <v>792421454</v>
      </c>
      <c r="H14" s="93">
        <f t="shared" si="2"/>
        <v>16.021175974014302</v>
      </c>
      <c r="I14" s="93">
        <f t="shared" si="3"/>
        <v>16.534771282613971</v>
      </c>
      <c r="J14" s="93">
        <f t="shared" si="4"/>
        <v>75.965067749674574</v>
      </c>
      <c r="K14" s="93">
        <f t="shared" si="5"/>
        <v>73.60547645283502</v>
      </c>
      <c r="M14" s="235">
        <f t="shared" si="6"/>
        <v>33382338131.05447</v>
      </c>
      <c r="N14" s="93">
        <f t="shared" si="7"/>
        <v>-0.23779073433243531</v>
      </c>
      <c r="O14" s="93">
        <f t="shared" si="8"/>
        <v>1.7460308966682472</v>
      </c>
      <c r="R14" s="7">
        <f t="shared" ref="R14:R22" si="9">R13+1</f>
        <v>2003</v>
      </c>
      <c r="S14" s="285">
        <f>SUM(M11:M14)</f>
        <v>132027566581.69141</v>
      </c>
      <c r="T14" s="93">
        <f>(S14-S13)/S13*100</f>
        <v>2.7432639133100736</v>
      </c>
    </row>
    <row r="15" spans="1:20" x14ac:dyDescent="0.2">
      <c r="A15" t="s">
        <v>184</v>
      </c>
      <c r="B15" s="236">
        <v>57038.504253123036</v>
      </c>
      <c r="C15" s="236">
        <v>356887.07</v>
      </c>
      <c r="D15" s="235">
        <f t="shared" si="0"/>
        <v>356887070000</v>
      </c>
      <c r="E15" s="235">
        <f t="shared" si="1"/>
        <v>57038504253.123039</v>
      </c>
      <c r="F15" s="236">
        <v>4499340550.9499998</v>
      </c>
      <c r="G15" s="236">
        <v>735941631.61000013</v>
      </c>
      <c r="H15" s="93">
        <f t="shared" si="2"/>
        <v>15.982227726300938</v>
      </c>
      <c r="I15" s="93">
        <f t="shared" si="3"/>
        <v>16.356655453755593</v>
      </c>
      <c r="J15" s="93">
        <f t="shared" si="4"/>
        <v>79.319861646090814</v>
      </c>
      <c r="K15" s="93">
        <f t="shared" si="5"/>
        <v>77.504114189519896</v>
      </c>
      <c r="M15" s="235">
        <f t="shared" si="6"/>
        <v>32645139346.184319</v>
      </c>
      <c r="N15" s="93">
        <f t="shared" si="7"/>
        <v>-2.2083497626080306</v>
      </c>
      <c r="O15" s="93">
        <f t="shared" si="8"/>
        <v>3.3656044845915174</v>
      </c>
      <c r="R15" s="7">
        <f t="shared" si="9"/>
        <v>2004</v>
      </c>
      <c r="S15" s="285">
        <f>SUM(M15:M18)</f>
        <v>137964511623.28149</v>
      </c>
      <c r="T15" s="93">
        <f t="shared" ref="T15:T21" si="10">(S15-S14)/S14*100</f>
        <v>4.4967465471815942</v>
      </c>
    </row>
    <row r="16" spans="1:20" x14ac:dyDescent="0.2">
      <c r="A16" t="s">
        <v>186</v>
      </c>
      <c r="B16" s="236">
        <v>60603.400756932693</v>
      </c>
      <c r="C16" s="236">
        <v>371714</v>
      </c>
      <c r="D16" s="235">
        <f t="shared" si="0"/>
        <v>371714000000</v>
      </c>
      <c r="E16" s="235">
        <f t="shared" si="1"/>
        <v>60603400756.932693</v>
      </c>
      <c r="F16" s="236">
        <v>4543677182.2600002</v>
      </c>
      <c r="G16" s="236">
        <v>765181765.9000001</v>
      </c>
      <c r="H16" s="93">
        <f t="shared" si="2"/>
        <v>16.30377138255021</v>
      </c>
      <c r="I16" s="93">
        <f t="shared" si="3"/>
        <v>16.8405838532614</v>
      </c>
      <c r="J16" s="93">
        <f t="shared" si="4"/>
        <v>81.809068974198439</v>
      </c>
      <c r="K16" s="93">
        <f t="shared" si="5"/>
        <v>79.201313279664348</v>
      </c>
      <c r="M16" s="235">
        <f t="shared" si="6"/>
        <v>34685454825.095558</v>
      </c>
      <c r="N16" s="93">
        <f t="shared" si="7"/>
        <v>6.2499824469265715</v>
      </c>
      <c r="O16" s="93">
        <f t="shared" si="8"/>
        <v>3.2270983386091427</v>
      </c>
      <c r="R16" s="7">
        <f t="shared" si="9"/>
        <v>2005</v>
      </c>
      <c r="S16" s="285">
        <f>SUM(M19:M22)</f>
        <v>145910307199.60873</v>
      </c>
      <c r="T16" s="93">
        <f t="shared" si="10"/>
        <v>5.7593039563852502</v>
      </c>
    </row>
    <row r="17" spans="1:20" x14ac:dyDescent="0.2">
      <c r="A17" t="s">
        <v>187</v>
      </c>
      <c r="B17" s="236">
        <v>61506.354018692837</v>
      </c>
      <c r="C17" s="236">
        <v>379044</v>
      </c>
      <c r="D17" s="235">
        <f t="shared" si="0"/>
        <v>379044000000</v>
      </c>
      <c r="E17" s="235">
        <f t="shared" si="1"/>
        <v>61506354018.692833</v>
      </c>
      <c r="F17" s="236">
        <v>4775490888.2999992</v>
      </c>
      <c r="G17" s="236">
        <v>793665970.39999986</v>
      </c>
      <c r="H17" s="93">
        <f t="shared" si="2"/>
        <v>16.226705611668521</v>
      </c>
      <c r="I17" s="93">
        <f t="shared" si="3"/>
        <v>16.619568311699421</v>
      </c>
      <c r="J17" s="93">
        <f t="shared" si="4"/>
        <v>79.372782582134462</v>
      </c>
      <c r="K17" s="93">
        <f t="shared" si="5"/>
        <v>77.496524120461203</v>
      </c>
      <c r="M17" s="235">
        <f t="shared" si="6"/>
        <v>35202246691.208305</v>
      </c>
      <c r="N17" s="93">
        <f t="shared" si="7"/>
        <v>1.4899382715859297</v>
      </c>
      <c r="O17" s="93">
        <f t="shared" si="8"/>
        <v>5.2009564831235293</v>
      </c>
      <c r="Q17" s="292"/>
      <c r="R17" s="7">
        <f t="shared" si="9"/>
        <v>2006</v>
      </c>
      <c r="S17" s="285">
        <f>SUM(M23:M26)</f>
        <v>153983999837.17267</v>
      </c>
      <c r="T17" s="93">
        <f t="shared" si="10"/>
        <v>5.5333257756211376</v>
      </c>
    </row>
    <row r="18" spans="1:20" x14ac:dyDescent="0.2">
      <c r="A18" t="s">
        <v>185</v>
      </c>
      <c r="B18" s="236">
        <v>61907.210196086431</v>
      </c>
      <c r="C18" s="236">
        <v>384685.19</v>
      </c>
      <c r="D18" s="235">
        <f t="shared" si="0"/>
        <v>384685190000</v>
      </c>
      <c r="E18" s="235">
        <f t="shared" si="1"/>
        <v>61907210196.086433</v>
      </c>
      <c r="F18" s="236">
        <v>4830257034.4000006</v>
      </c>
      <c r="G18" s="236">
        <v>826240651</v>
      </c>
      <c r="H18" s="93">
        <f t="shared" si="2"/>
        <v>16.092953876411627</v>
      </c>
      <c r="I18" s="93">
        <f t="shared" si="3"/>
        <v>17.105521406328908</v>
      </c>
      <c r="J18" s="93">
        <f t="shared" si="4"/>
        <v>79.640728694220385</v>
      </c>
      <c r="K18" s="93">
        <f t="shared" si="5"/>
        <v>74.926366938203856</v>
      </c>
      <c r="L18">
        <f>L31/G31</f>
        <v>0.58440941989797135</v>
      </c>
      <c r="M18" s="235">
        <f t="shared" si="6"/>
        <v>35431670760.793304</v>
      </c>
      <c r="N18" s="93">
        <f t="shared" si="7"/>
        <v>0.65173132725729499</v>
      </c>
      <c r="O18" s="93">
        <f t="shared" si="8"/>
        <v>6.1389727157320024</v>
      </c>
      <c r="Q18" s="292"/>
      <c r="R18" s="7">
        <f t="shared" si="9"/>
        <v>2007</v>
      </c>
      <c r="S18" s="285">
        <f>SUM(M27:M30)</f>
        <v>163002819838.53333</v>
      </c>
      <c r="T18" s="93">
        <f t="shared" si="10"/>
        <v>5.8569851483903719</v>
      </c>
    </row>
    <row r="19" spans="1:20" x14ac:dyDescent="0.2">
      <c r="A19" t="s">
        <v>181</v>
      </c>
      <c r="B19" s="236">
        <v>60432.134879402256</v>
      </c>
      <c r="C19" s="236">
        <v>376326.85000000003</v>
      </c>
      <c r="D19" s="235">
        <f t="shared" si="0"/>
        <v>376326850000.00006</v>
      </c>
      <c r="E19" s="235">
        <f t="shared" si="1"/>
        <v>60432134879.40226</v>
      </c>
      <c r="F19" s="236">
        <v>4690209425</v>
      </c>
      <c r="G19" s="236">
        <v>774740717</v>
      </c>
      <c r="H19" s="93">
        <f t="shared" si="2"/>
        <v>16.05841700622803</v>
      </c>
      <c r="I19" s="93">
        <f t="shared" si="3"/>
        <v>16.51825423552382</v>
      </c>
      <c r="J19" s="93">
        <f t="shared" si="4"/>
        <v>80.236683674311635</v>
      </c>
      <c r="K19" s="93">
        <f t="shared" si="5"/>
        <v>78.003044829515858</v>
      </c>
      <c r="L19">
        <f t="shared" ref="L19:L24" si="11">L32/G32</f>
        <v>0.58543455033832625</v>
      </c>
      <c r="M19" s="235">
        <f t="shared" si="6"/>
        <v>34587433348.017265</v>
      </c>
      <c r="N19" s="93">
        <f t="shared" si="7"/>
        <v>-2.3827197381564766</v>
      </c>
      <c r="O19" s="93">
        <f t="shared" si="8"/>
        <v>5.9497188271612291</v>
      </c>
      <c r="Q19" s="292"/>
      <c r="R19" s="7">
        <f t="shared" si="9"/>
        <v>2008</v>
      </c>
      <c r="S19" s="285">
        <f>SUM(M31:M34)</f>
        <v>171469226322.44168</v>
      </c>
      <c r="T19" s="93">
        <f t="shared" si="10"/>
        <v>5.1940245526396254</v>
      </c>
    </row>
    <row r="20" spans="1:20" x14ac:dyDescent="0.2">
      <c r="A20" t="s">
        <v>182</v>
      </c>
      <c r="B20" s="236">
        <v>63723.235446259059</v>
      </c>
      <c r="C20" s="236">
        <v>391001.70000000007</v>
      </c>
      <c r="D20" s="235">
        <f t="shared" si="0"/>
        <v>391001700000.00006</v>
      </c>
      <c r="E20" s="235">
        <f t="shared" si="1"/>
        <v>63723235446.259056</v>
      </c>
      <c r="F20" s="236">
        <v>4760343407</v>
      </c>
      <c r="G20" s="236">
        <v>805551748</v>
      </c>
      <c r="H20" s="93">
        <f t="shared" si="2"/>
        <v>16.297431813278319</v>
      </c>
      <c r="I20" s="93">
        <f t="shared" si="3"/>
        <v>16.922135214351357</v>
      </c>
      <c r="J20" s="93">
        <f t="shared" si="4"/>
        <v>82.137288546250474</v>
      </c>
      <c r="K20" s="93">
        <f t="shared" si="5"/>
        <v>79.105079970925786</v>
      </c>
      <c r="L20">
        <f t="shared" si="11"/>
        <v>0.58087081840123489</v>
      </c>
      <c r="M20" s="235">
        <f t="shared" si="6"/>
        <v>36471045795.681747</v>
      </c>
      <c r="N20" s="93">
        <f t="shared" si="7"/>
        <v>5.4459445681084651</v>
      </c>
      <c r="O20" s="93">
        <f t="shared" si="8"/>
        <v>5.1479531682377759</v>
      </c>
      <c r="Q20" s="292"/>
      <c r="R20" s="7">
        <f t="shared" si="9"/>
        <v>2009</v>
      </c>
      <c r="S20" s="285">
        <f>SUM(M35:M38)</f>
        <v>164120132070.11377</v>
      </c>
      <c r="T20" s="93">
        <f t="shared" si="10"/>
        <v>-4.2859552177066487</v>
      </c>
    </row>
    <row r="21" spans="1:20" x14ac:dyDescent="0.2">
      <c r="A21" t="s">
        <v>183</v>
      </c>
      <c r="B21" s="236">
        <v>65295.540740616612</v>
      </c>
      <c r="C21" s="236">
        <v>399721.69999999995</v>
      </c>
      <c r="D21" s="235">
        <f t="shared" si="0"/>
        <v>399721699999.99994</v>
      </c>
      <c r="E21" s="235">
        <f t="shared" si="1"/>
        <v>65295540740.616615</v>
      </c>
      <c r="F21" s="236">
        <v>4824982237</v>
      </c>
      <c r="G21" s="236">
        <v>802738840</v>
      </c>
      <c r="H21" s="93">
        <f t="shared" si="2"/>
        <v>16.335250435644756</v>
      </c>
      <c r="I21" s="93">
        <f t="shared" si="3"/>
        <v>16.637135652941058</v>
      </c>
      <c r="J21" s="93">
        <f t="shared" si="4"/>
        <v>82.844180634441571</v>
      </c>
      <c r="K21" s="93">
        <f t="shared" si="5"/>
        <v>81.340951112589266</v>
      </c>
      <c r="L21">
        <f t="shared" si="11"/>
        <v>0.56311469509910428</v>
      </c>
      <c r="M21" s="235">
        <f t="shared" si="6"/>
        <v>37370931339.686623</v>
      </c>
      <c r="N21" s="93">
        <f t="shared" si="7"/>
        <v>2.4673971485386459</v>
      </c>
      <c r="O21" s="93">
        <f t="shared" si="8"/>
        <v>6.1606427211929686</v>
      </c>
      <c r="Q21" s="291"/>
      <c r="R21" s="7">
        <f t="shared" si="9"/>
        <v>2010</v>
      </c>
      <c r="S21" s="285">
        <f>SUM(M39:M42)</f>
        <v>171771494147.31024</v>
      </c>
      <c r="T21" s="93">
        <f t="shared" si="10"/>
        <v>4.662049670985966</v>
      </c>
    </row>
    <row r="22" spans="1:20" x14ac:dyDescent="0.2">
      <c r="A22" t="s">
        <v>180</v>
      </c>
      <c r="B22" s="236">
        <v>65487.675334706073</v>
      </c>
      <c r="C22" s="236">
        <v>404031.95</v>
      </c>
      <c r="D22" s="235">
        <f t="shared" si="0"/>
        <v>404031950000</v>
      </c>
      <c r="E22" s="235">
        <f t="shared" si="1"/>
        <v>65487675334.70607</v>
      </c>
      <c r="F22" s="236">
        <v>5011501336</v>
      </c>
      <c r="G22" s="236">
        <v>832010091</v>
      </c>
      <c r="H22" s="93">
        <f t="shared" si="2"/>
        <v>16.208538788753231</v>
      </c>
      <c r="I22" s="93">
        <f t="shared" si="3"/>
        <v>16.602012754606594</v>
      </c>
      <c r="J22" s="93">
        <f t="shared" si="4"/>
        <v>80.620940295405319</v>
      </c>
      <c r="K22" s="93">
        <f t="shared" si="5"/>
        <v>78.710193593921289</v>
      </c>
      <c r="L22">
        <f t="shared" si="11"/>
        <v>0.56498434357946659</v>
      </c>
      <c r="M22" s="235">
        <f t="shared" si="6"/>
        <v>37480896716.223114</v>
      </c>
      <c r="N22" s="93">
        <f t="shared" si="7"/>
        <v>0.29425377584773227</v>
      </c>
      <c r="O22" s="93">
        <f t="shared" si="8"/>
        <v>5.7835995634091519</v>
      </c>
      <c r="Q22" s="291"/>
      <c r="R22" s="7">
        <f t="shared" si="9"/>
        <v>2011</v>
      </c>
      <c r="S22" s="285">
        <f>SUM(M43:M46)</f>
        <v>177348898970.66565</v>
      </c>
      <c r="T22" s="93">
        <f t="shared" ref="T22" si="12">(S22-S21)/S21*100</f>
        <v>3.246990923052842</v>
      </c>
    </row>
    <row r="23" spans="1:20" x14ac:dyDescent="0.2">
      <c r="A23" t="s">
        <v>176</v>
      </c>
      <c r="B23" s="236">
        <v>63682.020363006945</v>
      </c>
      <c r="C23" s="236">
        <v>395450.14999999997</v>
      </c>
      <c r="D23" s="235">
        <f t="shared" si="0"/>
        <v>395450149999.99994</v>
      </c>
      <c r="E23" s="235">
        <f t="shared" si="1"/>
        <v>63682020363.006943</v>
      </c>
      <c r="F23" s="236">
        <v>4675546289</v>
      </c>
      <c r="G23" s="236">
        <v>750919883</v>
      </c>
      <c r="H23" s="93">
        <f t="shared" si="2"/>
        <v>16.103678393599534</v>
      </c>
      <c r="I23" s="93">
        <f t="shared" si="3"/>
        <v>16.060580659134182</v>
      </c>
      <c r="J23" s="93">
        <f t="shared" si="4"/>
        <v>84.578384119597359</v>
      </c>
      <c r="K23" s="93">
        <f t="shared" si="5"/>
        <v>84.805345822767279</v>
      </c>
      <c r="L23">
        <f t="shared" si="11"/>
        <v>0.56386607347301743</v>
      </c>
      <c r="M23" s="235">
        <f t="shared" si="6"/>
        <v>36447456955.940109</v>
      </c>
      <c r="N23" s="93">
        <f t="shared" si="7"/>
        <v>-2.7572439584554922</v>
      </c>
      <c r="O23" s="93">
        <f t="shared" si="8"/>
        <v>5.3777439603782291</v>
      </c>
      <c r="Q23" s="291"/>
    </row>
    <row r="24" spans="1:20" x14ac:dyDescent="0.2">
      <c r="A24" t="s">
        <v>178</v>
      </c>
      <c r="B24" s="236">
        <v>66827.741328154807</v>
      </c>
      <c r="C24" s="236">
        <v>410299.05</v>
      </c>
      <c r="D24" s="235">
        <f t="shared" si="0"/>
        <v>410299050000</v>
      </c>
      <c r="E24" s="235">
        <f t="shared" si="1"/>
        <v>66827741328.154808</v>
      </c>
      <c r="F24" s="236">
        <v>4859349229</v>
      </c>
      <c r="G24" s="236">
        <v>811777848</v>
      </c>
      <c r="H24" s="93">
        <f t="shared" si="2"/>
        <v>16.287569110421973</v>
      </c>
      <c r="I24" s="93">
        <f t="shared" si="3"/>
        <v>16.705484824087335</v>
      </c>
      <c r="J24" s="93">
        <f t="shared" si="4"/>
        <v>84.434978978540087</v>
      </c>
      <c r="K24" s="93">
        <f t="shared" si="5"/>
        <v>82.322696403702324</v>
      </c>
      <c r="L24">
        <f t="shared" si="11"/>
        <v>0.56366596005589387</v>
      </c>
      <c r="M24" s="235">
        <f t="shared" si="6"/>
        <v>38247863551.382042</v>
      </c>
      <c r="N24" s="93">
        <f t="shared" si="7"/>
        <v>4.9397317283847073</v>
      </c>
      <c r="O24" s="93">
        <f t="shared" si="8"/>
        <v>4.871858530337712</v>
      </c>
      <c r="Q24" s="291"/>
    </row>
    <row r="25" spans="1:20" x14ac:dyDescent="0.2">
      <c r="A25" t="s">
        <v>179</v>
      </c>
      <c r="B25" s="236">
        <v>68605.359667688565</v>
      </c>
      <c r="C25" s="236">
        <v>420695.75</v>
      </c>
      <c r="D25" s="235">
        <f t="shared" si="0"/>
        <v>420695750000</v>
      </c>
      <c r="E25" s="235">
        <f t="shared" si="1"/>
        <v>68605359667.688568</v>
      </c>
      <c r="F25" s="236">
        <v>4906222423</v>
      </c>
      <c r="G25" s="236">
        <v>827883368</v>
      </c>
      <c r="H25" s="93">
        <f t="shared" si="2"/>
        <v>16.307595136791512</v>
      </c>
      <c r="I25" s="93">
        <f t="shared" si="3"/>
        <v>16.874150754334849</v>
      </c>
      <c r="J25" s="93">
        <f t="shared" si="4"/>
        <v>85.747386426634492</v>
      </c>
      <c r="K25" s="93">
        <f t="shared" si="5"/>
        <v>82.86838740754672</v>
      </c>
      <c r="M25" s="235">
        <f t="shared" si="6"/>
        <v>39265256962.346794</v>
      </c>
      <c r="N25" s="93">
        <f t="shared" si="7"/>
        <v>2.6600006287880356</v>
      </c>
      <c r="O25" s="93">
        <f t="shared" si="8"/>
        <v>5.0689815713756747</v>
      </c>
      <c r="Q25" s="291"/>
    </row>
    <row r="26" spans="1:20" x14ac:dyDescent="0.2">
      <c r="A26" t="s">
        <v>177</v>
      </c>
      <c r="B26" s="236">
        <v>69930.04755546349</v>
      </c>
      <c r="C26" s="236">
        <v>432676.71</v>
      </c>
      <c r="D26" s="235">
        <f t="shared" si="0"/>
        <v>432676710000</v>
      </c>
      <c r="E26" s="235">
        <f t="shared" si="1"/>
        <v>69930047555.463486</v>
      </c>
      <c r="F26" s="236">
        <v>5280826192</v>
      </c>
      <c r="G26" s="236">
        <v>873224453</v>
      </c>
      <c r="H26" s="93">
        <f t="shared" si="2"/>
        <v>16.162193605351092</v>
      </c>
      <c r="I26" s="93">
        <f t="shared" si="3"/>
        <v>16.535754468171294</v>
      </c>
      <c r="J26" s="93">
        <f t="shared" si="4"/>
        <v>81.933525980360457</v>
      </c>
      <c r="K26" s="93">
        <f t="shared" si="5"/>
        <v>80.082557600415115</v>
      </c>
      <c r="L26">
        <f>AVERAGE(L18:L24)</f>
        <v>0.57233512297785916</v>
      </c>
      <c r="M26" s="235">
        <f t="shared" si="6"/>
        <v>40023422367.503731</v>
      </c>
      <c r="N26" s="93">
        <f t="shared" si="7"/>
        <v>1.9308810480572562</v>
      </c>
      <c r="O26" s="93">
        <f t="shared" si="8"/>
        <v>6.7835240723579533</v>
      </c>
      <c r="Q26" s="290">
        <f>M26/E26</f>
        <v>0.57233512297785916</v>
      </c>
    </row>
    <row r="27" spans="1:20" x14ac:dyDescent="0.2">
      <c r="A27" t="s">
        <v>173</v>
      </c>
      <c r="B27" s="236">
        <v>68114.592948263176</v>
      </c>
      <c r="C27" s="236">
        <v>421784.96</v>
      </c>
      <c r="D27" s="235">
        <f t="shared" si="0"/>
        <v>421784960000</v>
      </c>
      <c r="E27" s="235">
        <f t="shared" si="1"/>
        <v>68114592948.263176</v>
      </c>
      <c r="F27" s="236">
        <v>5154329343</v>
      </c>
      <c r="G27" s="236">
        <v>833477953</v>
      </c>
      <c r="H27" s="93">
        <f t="shared" si="2"/>
        <v>16.149127969916989</v>
      </c>
      <c r="I27" s="93">
        <f t="shared" si="3"/>
        <v>16.170444252498747</v>
      </c>
      <c r="J27" s="93">
        <f t="shared" si="4"/>
        <v>81.831200905471519</v>
      </c>
      <c r="K27" s="93">
        <f t="shared" si="5"/>
        <v>81.72332897720112</v>
      </c>
      <c r="M27" s="235">
        <f t="shared" si="6"/>
        <v>38984373931.63102</v>
      </c>
      <c r="N27" s="93">
        <f t="shared" si="7"/>
        <v>-2.596100918936775</v>
      </c>
      <c r="O27" s="93">
        <f t="shared" si="8"/>
        <v>6.9604773215253104</v>
      </c>
      <c r="Q27" s="290">
        <f t="shared" ref="Q27:Q38" si="13">M27/E27</f>
        <v>0.57233512297785916</v>
      </c>
    </row>
    <row r="28" spans="1:20" x14ac:dyDescent="0.2">
      <c r="A28" t="s">
        <v>174</v>
      </c>
      <c r="B28" s="236">
        <v>70775.717532948052</v>
      </c>
      <c r="C28" s="236">
        <v>433014.5</v>
      </c>
      <c r="D28" s="235">
        <f t="shared" si="0"/>
        <v>433014500000</v>
      </c>
      <c r="E28" s="235">
        <f t="shared" si="1"/>
        <v>70775717532.948059</v>
      </c>
      <c r="F28" s="236">
        <v>5056692012</v>
      </c>
      <c r="G28" s="236">
        <v>821281896</v>
      </c>
      <c r="H28" s="93">
        <f t="shared" si="2"/>
        <v>16.344883954913303</v>
      </c>
      <c r="I28" s="93">
        <f t="shared" si="3"/>
        <v>16.241485422703654</v>
      </c>
      <c r="J28" s="93">
        <f t="shared" si="4"/>
        <v>85.631970262854921</v>
      </c>
      <c r="K28" s="93">
        <f t="shared" si="5"/>
        <v>86.177130991997487</v>
      </c>
      <c r="M28" s="235">
        <f t="shared" si="6"/>
        <v>40507428998.066048</v>
      </c>
      <c r="N28" s="93">
        <f t="shared" si="7"/>
        <v>3.9068347464194018</v>
      </c>
      <c r="O28" s="93">
        <f t="shared" si="8"/>
        <v>5.9076906181923432</v>
      </c>
      <c r="Q28" s="290">
        <f>M28/E28</f>
        <v>0.57233512297785916</v>
      </c>
    </row>
    <row r="29" spans="1:20" x14ac:dyDescent="0.2">
      <c r="A29" t="s">
        <v>175</v>
      </c>
      <c r="B29" s="236">
        <v>72242.406447996036</v>
      </c>
      <c r="C29" s="236">
        <v>442196.5</v>
      </c>
      <c r="D29" s="235">
        <f t="shared" si="0"/>
        <v>442196500000</v>
      </c>
      <c r="E29" s="235">
        <f t="shared" si="1"/>
        <v>72242406447.996033</v>
      </c>
      <c r="F29" s="236">
        <v>5400223668</v>
      </c>
      <c r="G29" s="236">
        <v>898105429</v>
      </c>
      <c r="H29" s="93">
        <f t="shared" si="2"/>
        <v>16.337172828820677</v>
      </c>
      <c r="I29" s="93">
        <f t="shared" si="3"/>
        <v>16.630893166923542</v>
      </c>
      <c r="J29" s="93">
        <f t="shared" si="4"/>
        <v>81.884849070292248</v>
      </c>
      <c r="K29" s="93">
        <f t="shared" si="5"/>
        <v>80.438670244355052</v>
      </c>
      <c r="M29" s="235">
        <f t="shared" si="6"/>
        <v>41346866578.630295</v>
      </c>
      <c r="N29" s="93">
        <f t="shared" si="7"/>
        <v>2.0723052569056519</v>
      </c>
      <c r="O29" s="93">
        <f t="shared" si="8"/>
        <v>5.3014032692556912</v>
      </c>
      <c r="Q29" s="290">
        <f t="shared" si="13"/>
        <v>0.57233512297785916</v>
      </c>
    </row>
    <row r="30" spans="1:20" x14ac:dyDescent="0.2">
      <c r="A30" t="s">
        <v>22</v>
      </c>
      <c r="B30" s="236">
        <v>73670.38757087964</v>
      </c>
      <c r="C30" s="236">
        <v>454168.72</v>
      </c>
      <c r="D30" s="235">
        <f t="shared" si="0"/>
        <v>454168720000</v>
      </c>
      <c r="E30" s="235">
        <f t="shared" si="1"/>
        <v>73670387570.879639</v>
      </c>
      <c r="F30" s="236">
        <v>5579296845</v>
      </c>
      <c r="G30" s="236">
        <v>902642355</v>
      </c>
      <c r="H30" s="93">
        <f t="shared" si="2"/>
        <v>16.220929431441171</v>
      </c>
      <c r="I30" s="93">
        <f t="shared" si="3"/>
        <v>16.178424989323183</v>
      </c>
      <c r="J30" s="93">
        <f t="shared" si="4"/>
        <v>81.402501536911856</v>
      </c>
      <c r="K30" s="93">
        <f t="shared" si="5"/>
        <v>81.616364624147991</v>
      </c>
      <c r="M30" s="235">
        <f t="shared" si="6"/>
        <v>42164150330.205948</v>
      </c>
      <c r="N30" s="93">
        <f t="shared" si="7"/>
        <v>1.976652208992441</v>
      </c>
      <c r="O30" s="93">
        <f t="shared" si="8"/>
        <v>5.348687933394574</v>
      </c>
      <c r="Q30" s="290">
        <f t="shared" si="13"/>
        <v>0.57233512297785916</v>
      </c>
    </row>
    <row r="31" spans="1:20" x14ac:dyDescent="0.2">
      <c r="A31" s="237" t="s">
        <v>227</v>
      </c>
      <c r="B31" s="236">
        <v>71190.743599349051</v>
      </c>
      <c r="C31" s="236">
        <v>437680.50800000003</v>
      </c>
      <c r="D31" s="235">
        <f t="shared" si="0"/>
        <v>437680508000.00006</v>
      </c>
      <c r="E31" s="235">
        <f t="shared" si="1"/>
        <v>71190743599.349045</v>
      </c>
      <c r="F31" s="236">
        <v>5543646776</v>
      </c>
      <c r="G31" s="236">
        <v>903773016</v>
      </c>
      <c r="H31" s="93">
        <f t="shared" si="2"/>
        <v>16.265459004482107</v>
      </c>
      <c r="I31" s="93">
        <f t="shared" si="3"/>
        <v>16.302860779526693</v>
      </c>
      <c r="J31" s="93">
        <f t="shared" si="4"/>
        <v>78.951730816408002</v>
      </c>
      <c r="K31" s="93">
        <f t="shared" si="5"/>
        <v>78.770600957341529</v>
      </c>
      <c r="L31" s="236">
        <v>528173464</v>
      </c>
      <c r="M31" s="235">
        <f t="shared" ref="M31:M38" si="14">L31*K31</f>
        <v>41604541169.000793</v>
      </c>
      <c r="N31" s="93">
        <f t="shared" si="7"/>
        <v>-1.3272155535510848</v>
      </c>
      <c r="O31" s="93">
        <f t="shared" si="8"/>
        <v>6.7210704523943399</v>
      </c>
      <c r="Q31" s="290">
        <f t="shared" si="13"/>
        <v>0.58440941989797135</v>
      </c>
    </row>
    <row r="32" spans="1:20" x14ac:dyDescent="0.2">
      <c r="A32" s="237" t="s">
        <v>228</v>
      </c>
      <c r="B32" s="236">
        <v>74786.030786347968</v>
      </c>
      <c r="C32" s="236">
        <v>454893.11999999994</v>
      </c>
      <c r="D32" s="235">
        <f t="shared" si="0"/>
        <v>454893119999.99994</v>
      </c>
      <c r="E32" s="235">
        <f t="shared" si="1"/>
        <v>74786030786.347961</v>
      </c>
      <c r="F32" s="236">
        <v>5265926862</v>
      </c>
      <c r="G32" s="236">
        <v>890535459</v>
      </c>
      <c r="H32" s="93">
        <f t="shared" si="2"/>
        <v>16.44035213949773</v>
      </c>
      <c r="I32" s="93">
        <f t="shared" si="3"/>
        <v>16.911276634437996</v>
      </c>
      <c r="J32" s="93">
        <f t="shared" si="4"/>
        <v>86.384245721793306</v>
      </c>
      <c r="K32" s="93">
        <f t="shared" si="5"/>
        <v>83.978723172153849</v>
      </c>
      <c r="L32" s="236">
        <v>521350226</v>
      </c>
      <c r="M32" s="235">
        <f t="shared" si="14"/>
        <v>43782326304.993843</v>
      </c>
      <c r="N32" s="93">
        <f t="shared" si="7"/>
        <v>5.2344890120208794</v>
      </c>
      <c r="O32" s="93">
        <f t="shared" si="8"/>
        <v>8.084683199924017</v>
      </c>
      <c r="Q32" s="290">
        <f t="shared" si="13"/>
        <v>0.58543455033832625</v>
      </c>
    </row>
    <row r="33" spans="1:17" x14ac:dyDescent="0.2">
      <c r="A33" s="237" t="s">
        <v>229</v>
      </c>
      <c r="B33" s="236">
        <v>75493.727364151244</v>
      </c>
      <c r="C33" s="236">
        <v>459649.64200000005</v>
      </c>
      <c r="D33" s="235">
        <f t="shared" si="0"/>
        <v>459649642000.00006</v>
      </c>
      <c r="E33" s="235">
        <f t="shared" si="1"/>
        <v>75493727364.151245</v>
      </c>
      <c r="F33" s="236">
        <v>5202135900</v>
      </c>
      <c r="G33" s="236">
        <v>869534795</v>
      </c>
      <c r="H33" s="93">
        <f t="shared" si="2"/>
        <v>16.424189309855102</v>
      </c>
      <c r="I33" s="93">
        <f t="shared" si="3"/>
        <v>16.714957312053304</v>
      </c>
      <c r="J33" s="93">
        <f t="shared" si="4"/>
        <v>88.35786892841459</v>
      </c>
      <c r="K33" s="93">
        <f t="shared" si="5"/>
        <v>86.820823960415808</v>
      </c>
      <c r="L33" s="236">
        <v>505087388</v>
      </c>
      <c r="M33" s="235">
        <f t="shared" si="14"/>
        <v>43852103198.174232</v>
      </c>
      <c r="N33" s="93">
        <f t="shared" si="7"/>
        <v>0.15937228345134918</v>
      </c>
      <c r="O33" s="93">
        <f t="shared" si="8"/>
        <v>6.0590724929050452</v>
      </c>
      <c r="Q33" s="290">
        <f t="shared" si="13"/>
        <v>0.58087081840123489</v>
      </c>
    </row>
    <row r="34" spans="1:17" x14ac:dyDescent="0.2">
      <c r="A34" s="237" t="s">
        <v>230</v>
      </c>
      <c r="B34" s="236">
        <v>74994.057192630353</v>
      </c>
      <c r="C34" s="236">
        <v>462308.80699999997</v>
      </c>
      <c r="D34" s="235">
        <f t="shared" si="0"/>
        <v>462308807000</v>
      </c>
      <c r="E34" s="235">
        <f t="shared" si="1"/>
        <v>74994057192.630356</v>
      </c>
      <c r="F34" s="236">
        <v>5460259824</v>
      </c>
      <c r="G34" s="236">
        <v>899511198</v>
      </c>
      <c r="H34" s="93">
        <f t="shared" si="2"/>
        <v>16.221637151859483</v>
      </c>
      <c r="I34" s="93">
        <f t="shared" si="3"/>
        <v>16.473780131236477</v>
      </c>
      <c r="J34" s="93">
        <f t="shared" si="4"/>
        <v>84.667913597805381</v>
      </c>
      <c r="K34" s="93">
        <f t="shared" si="5"/>
        <v>83.372010664652507</v>
      </c>
      <c r="L34" s="236">
        <v>506527974</v>
      </c>
      <c r="M34" s="235">
        <f t="shared" si="14"/>
        <v>42230255650.272827</v>
      </c>
      <c r="N34" s="93">
        <f t="shared" si="7"/>
        <v>-3.6984487165234308</v>
      </c>
      <c r="O34" s="93">
        <f t="shared" si="8"/>
        <v>0.15678086608927139</v>
      </c>
      <c r="Q34" s="290">
        <f t="shared" si="13"/>
        <v>0.56311469509910428</v>
      </c>
    </row>
    <row r="35" spans="1:17" x14ac:dyDescent="0.2">
      <c r="A35" s="239" t="s">
        <v>224</v>
      </c>
      <c r="B35" s="236">
        <v>70294.544427560788</v>
      </c>
      <c r="C35" s="236">
        <v>433848.83500000002</v>
      </c>
      <c r="D35" s="235">
        <f t="shared" si="0"/>
        <v>433848835000</v>
      </c>
      <c r="E35" s="235">
        <f t="shared" si="1"/>
        <v>70294544427.560791</v>
      </c>
      <c r="F35" s="236">
        <v>5083035776</v>
      </c>
      <c r="G35" s="287">
        <v>823636857</v>
      </c>
      <c r="H35" s="93">
        <f t="shared" si="2"/>
        <v>16.202543087976899</v>
      </c>
      <c r="I35" s="93">
        <f t="shared" si="3"/>
        <v>16.203640763043097</v>
      </c>
      <c r="J35" s="93">
        <f t="shared" si="4"/>
        <v>85.352307974784551</v>
      </c>
      <c r="K35" s="93">
        <f t="shared" si="5"/>
        <v>85.346525996420766</v>
      </c>
      <c r="L35" s="236">
        <v>465341929</v>
      </c>
      <c r="M35" s="235">
        <f t="shared" si="14"/>
        <v>39715317040.623085</v>
      </c>
      <c r="N35" s="93">
        <f t="shared" si="7"/>
        <v>-5.9553004615388687</v>
      </c>
      <c r="O35" s="93">
        <f t="shared" si="8"/>
        <v>-4.5409084568521916</v>
      </c>
      <c r="Q35" s="290">
        <f t="shared" si="13"/>
        <v>0.56498434357946659</v>
      </c>
    </row>
    <row r="36" spans="1:17" x14ac:dyDescent="0.2">
      <c r="A36" s="239" t="s">
        <v>225</v>
      </c>
      <c r="B36" s="236">
        <v>72558.444641741517</v>
      </c>
      <c r="C36" s="236">
        <v>442656.0469999999</v>
      </c>
      <c r="D36" s="235">
        <f t="shared" si="0"/>
        <v>442656046999.99988</v>
      </c>
      <c r="E36" s="235">
        <f t="shared" si="1"/>
        <v>72558444641.741516</v>
      </c>
      <c r="F36" s="236">
        <v>4994646966</v>
      </c>
      <c r="G36" s="236">
        <v>831381344</v>
      </c>
      <c r="H36" s="93">
        <f t="shared" si="2"/>
        <v>16.391608142143269</v>
      </c>
      <c r="I36" s="93">
        <f t="shared" si="3"/>
        <v>16.645447609399667</v>
      </c>
      <c r="J36" s="93">
        <f t="shared" si="4"/>
        <v>88.626093097928049</v>
      </c>
      <c r="K36" s="93">
        <f t="shared" si="5"/>
        <v>87.274564392608639</v>
      </c>
      <c r="L36" s="236">
        <v>468787734</v>
      </c>
      <c r="M36" s="235">
        <f t="shared" si="14"/>
        <v>40913245277.44809</v>
      </c>
      <c r="N36" s="93">
        <f t="shared" si="7"/>
        <v>3.0162877350310349</v>
      </c>
      <c r="O36" s="93">
        <f t="shared" si="8"/>
        <v>-6.5530575227075225</v>
      </c>
      <c r="Q36" s="290">
        <f t="shared" si="13"/>
        <v>0.56386607347301743</v>
      </c>
    </row>
    <row r="37" spans="1:17" x14ac:dyDescent="0.2">
      <c r="A37" s="237" t="s">
        <v>226</v>
      </c>
      <c r="B37" s="236">
        <v>73895.412439972686</v>
      </c>
      <c r="C37" s="236">
        <v>450481.038</v>
      </c>
      <c r="D37" s="235">
        <f t="shared" si="0"/>
        <v>450481038000</v>
      </c>
      <c r="E37" s="235">
        <f t="shared" si="1"/>
        <v>73895412439.972687</v>
      </c>
      <c r="F37" s="236">
        <v>5002707417</v>
      </c>
      <c r="G37" s="236">
        <v>835393434</v>
      </c>
      <c r="H37" s="93">
        <f t="shared" si="2"/>
        <v>16.403667681118396</v>
      </c>
      <c r="I37" s="93">
        <f>G37/F37*100</f>
        <v>16.698826542627685</v>
      </c>
      <c r="J37" s="93">
        <f t="shared" ref="J37:K39" si="15">D37/F37</f>
        <v>90.047448401478249</v>
      </c>
      <c r="K37" s="93">
        <f t="shared" si="15"/>
        <v>88.455821451874954</v>
      </c>
      <c r="L37" s="236">
        <v>470882842</v>
      </c>
      <c r="M37" s="235">
        <f t="shared" si="14"/>
        <v>41652328596.703445</v>
      </c>
      <c r="N37" s="93">
        <f t="shared" si="7"/>
        <v>1.8064646650329352</v>
      </c>
      <c r="O37" s="93">
        <f t="shared" ref="O37:O41" si="16">(M37-M33)/M33*100</f>
        <v>-5.0163491395832844</v>
      </c>
      <c r="Q37" s="290">
        <f t="shared" si="13"/>
        <v>0.56366596005589387</v>
      </c>
    </row>
    <row r="38" spans="1:17" x14ac:dyDescent="0.2">
      <c r="A38" s="237" t="s">
        <v>346</v>
      </c>
      <c r="B38" s="236">
        <v>74813.180657141012</v>
      </c>
      <c r="C38" s="236">
        <v>459650.859</v>
      </c>
      <c r="D38" s="235">
        <f t="shared" si="0"/>
        <v>459650859000</v>
      </c>
      <c r="E38" s="235">
        <f t="shared" si="1"/>
        <v>74813180657.141006</v>
      </c>
      <c r="F38" s="236">
        <v>5074816265</v>
      </c>
      <c r="G38" s="236">
        <v>901763015</v>
      </c>
      <c r="H38" s="93">
        <f t="shared" si="2"/>
        <v>16.276088512028867</v>
      </c>
      <c r="I38" s="93">
        <f>G38/F38*100</f>
        <v>17.769372680924043</v>
      </c>
      <c r="J38" s="93">
        <f t="shared" si="15"/>
        <v>90.574877000005046</v>
      </c>
      <c r="K38" s="93">
        <f>E38/G38</f>
        <v>82.963239135662491</v>
      </c>
      <c r="L38" s="236">
        <v>504310603</v>
      </c>
      <c r="M38" s="235">
        <f t="shared" si="14"/>
        <v>41839241155.339149</v>
      </c>
      <c r="N38" s="93">
        <f t="shared" si="7"/>
        <v>0.44874455986716943</v>
      </c>
      <c r="O38" s="93">
        <f t="shared" si="16"/>
        <v>-0.92591079289654155</v>
      </c>
      <c r="Q38" s="290">
        <f t="shared" si="13"/>
        <v>0.5592495973013486</v>
      </c>
    </row>
    <row r="39" spans="1:17" x14ac:dyDescent="0.2">
      <c r="A39" s="288" t="s">
        <v>348</v>
      </c>
      <c r="B39" s="236">
        <v>72066.43393892415</v>
      </c>
      <c r="C39" s="236">
        <v>443452.04000000004</v>
      </c>
      <c r="D39" s="235">
        <f t="shared" si="0"/>
        <v>443452040000.00006</v>
      </c>
      <c r="E39" s="235">
        <f t="shared" si="1"/>
        <v>72066433938.924149</v>
      </c>
      <c r="F39" s="236"/>
      <c r="G39" s="236"/>
      <c r="H39" s="93">
        <f t="shared" si="2"/>
        <v>16.25123518180774</v>
      </c>
      <c r="I39" s="93" t="e">
        <f>G39/F39*100</f>
        <v>#DIV/0!</v>
      </c>
      <c r="J39" s="93" t="e">
        <f t="shared" si="15"/>
        <v>#DIV/0!</v>
      </c>
      <c r="K39" s="93" t="e">
        <f t="shared" si="15"/>
        <v>#DIV/0!</v>
      </c>
      <c r="L39" s="236"/>
      <c r="M39" s="289">
        <f t="shared" ref="M39:M43" si="17">E39*Q39</f>
        <v>41359620352.156029</v>
      </c>
      <c r="N39" s="93">
        <f t="shared" si="7"/>
        <v>-1.1463420223191974</v>
      </c>
      <c r="O39" s="93">
        <f t="shared" si="16"/>
        <v>4.1402245633619312</v>
      </c>
      <c r="Q39" s="290">
        <f>(Q27+Q31+Q35)/3</f>
        <v>0.57390962881843233</v>
      </c>
    </row>
    <row r="40" spans="1:17" x14ac:dyDescent="0.2">
      <c r="A40" s="288" t="s">
        <v>349</v>
      </c>
      <c r="B40" s="236">
        <v>75320.111896359202</v>
      </c>
      <c r="C40" s="236">
        <v>456846.38050000003</v>
      </c>
      <c r="D40" s="235">
        <f t="shared" si="0"/>
        <v>456846380500</v>
      </c>
      <c r="E40" s="235">
        <f t="shared" si="1"/>
        <v>75320111896.359207</v>
      </c>
      <c r="F40" s="236"/>
      <c r="G40" s="236"/>
      <c r="H40" s="93">
        <f t="shared" si="2"/>
        <v>16.486966978686439</v>
      </c>
      <c r="I40" s="93"/>
      <c r="J40" s="93"/>
      <c r="K40" s="93"/>
      <c r="L40" s="236"/>
      <c r="M40" s="289">
        <f t="shared" si="17"/>
        <v>43224599030.978241</v>
      </c>
      <c r="N40" s="93">
        <f t="shared" ref="N40:N41" si="18">(M40-M39)/M39*100</f>
        <v>4.5091774608733637</v>
      </c>
      <c r="O40" s="93">
        <f t="shared" si="16"/>
        <v>5.649402138246411</v>
      </c>
      <c r="Q40" s="290">
        <f t="shared" ref="Q40:Q41" si="19">(Q28+Q32+Q36)/3</f>
        <v>0.57387858226306765</v>
      </c>
    </row>
    <row r="41" spans="1:17" x14ac:dyDescent="0.2">
      <c r="A41" s="288" t="s">
        <v>350</v>
      </c>
      <c r="B41" s="236">
        <v>76267.83853211427</v>
      </c>
      <c r="C41" s="236">
        <v>464512.83775000001</v>
      </c>
      <c r="D41" s="235">
        <f t="shared" ref="D41" si="20">C41*1000000</f>
        <v>464512837750</v>
      </c>
      <c r="E41" s="235">
        <f t="shared" ref="E41" si="21">B41*1000000</f>
        <v>76267838532.114273</v>
      </c>
      <c r="F41" s="236"/>
      <c r="G41" s="236"/>
      <c r="H41" s="93">
        <f t="shared" si="2"/>
        <v>16.418887129479398</v>
      </c>
      <c r="I41" s="93"/>
      <c r="J41" s="93"/>
      <c r="K41" s="93"/>
      <c r="L41" s="236"/>
      <c r="M41" s="289">
        <f t="shared" si="17"/>
        <v>43647369652.98922</v>
      </c>
      <c r="N41" s="93">
        <f t="shared" si="18"/>
        <v>0.97807875952299084</v>
      </c>
      <c r="O41" s="93">
        <f t="shared" si="16"/>
        <v>4.7897467524628885</v>
      </c>
      <c r="Q41" s="290">
        <f t="shared" si="19"/>
        <v>0.57229063381166256</v>
      </c>
    </row>
    <row r="42" spans="1:17" x14ac:dyDescent="0.2">
      <c r="A42" s="288" t="s">
        <v>405</v>
      </c>
      <c r="B42" s="236">
        <v>77075.447213983716</v>
      </c>
      <c r="C42" s="236">
        <v>473452.837</v>
      </c>
      <c r="D42" s="235">
        <f t="shared" ref="D42" si="22">C42*1000000</f>
        <v>473452837000</v>
      </c>
      <c r="E42" s="235">
        <f t="shared" ref="E42" si="23">B42*1000000</f>
        <v>77075447213.983719</v>
      </c>
      <c r="F42" s="236"/>
      <c r="G42" s="236"/>
      <c r="H42" s="93">
        <f t="shared" ref="H42" si="24">E42/D42*100</f>
        <v>16.279435075807502</v>
      </c>
      <c r="I42" s="93"/>
      <c r="J42" s="93"/>
      <c r="K42" s="93"/>
      <c r="L42" s="236"/>
      <c r="M42" s="289">
        <f t="shared" si="17"/>
        <v>43539905111.186722</v>
      </c>
      <c r="N42" s="93">
        <f>(M42-M41)/M41*100</f>
        <v>-0.24621080870823583</v>
      </c>
      <c r="O42" s="93">
        <f>(M42-M38)/M38*100</f>
        <v>4.0647581286988723</v>
      </c>
      <c r="Q42" s="290">
        <f>(Q30+Q34+Q38)/3</f>
        <v>0.56489980512610405</v>
      </c>
    </row>
    <row r="43" spans="1:17" x14ac:dyDescent="0.2">
      <c r="A43" s="288" t="s">
        <v>413</v>
      </c>
      <c r="B43" s="236">
        <v>74707.188767733576</v>
      </c>
      <c r="C43" s="236">
        <v>458355</v>
      </c>
      <c r="D43" s="235">
        <f t="shared" ref="D43" si="25">C43*1000000</f>
        <v>458355000000</v>
      </c>
      <c r="E43" s="235">
        <f t="shared" ref="E43" si="26">B43*1000000</f>
        <v>74707188767.733582</v>
      </c>
      <c r="F43" s="236"/>
      <c r="G43" s="236"/>
      <c r="H43" s="93">
        <f t="shared" si="2"/>
        <v>16.298979779370484</v>
      </c>
      <c r="I43" s="93"/>
      <c r="J43" s="93"/>
      <c r="K43" s="93"/>
      <c r="L43" s="236"/>
      <c r="M43" s="289">
        <f t="shared" si="17"/>
        <v>42914383944.10775</v>
      </c>
      <c r="N43" s="93">
        <f>(M43-M42)/M42*100</f>
        <v>-1.4366617600143932</v>
      </c>
      <c r="O43" s="93">
        <f>(M43-M39)/M39*100</f>
        <v>3.7591340991858817</v>
      </c>
      <c r="Q43" s="290">
        <f>(Q31+Q35+Q39)/3</f>
        <v>0.57443446409862353</v>
      </c>
    </row>
    <row r="44" spans="1:17" x14ac:dyDescent="0.2">
      <c r="A44" s="288" t="s">
        <v>415</v>
      </c>
      <c r="B44" s="236">
        <v>77581.860898321844</v>
      </c>
      <c r="C44" s="236">
        <v>471729</v>
      </c>
      <c r="D44" s="235">
        <f t="shared" ref="D44:D45" si="27">C44*1000000</f>
        <v>471729000000</v>
      </c>
      <c r="E44" s="235">
        <f t="shared" ref="E44:E45" si="28">B44*1000000</f>
        <v>77581860898.321838</v>
      </c>
      <c r="F44" s="236"/>
      <c r="G44" s="236"/>
      <c r="H44" s="93">
        <f t="shared" ref="H44" si="29">E44/D44*100</f>
        <v>16.446277608186445</v>
      </c>
      <c r="I44" s="93"/>
      <c r="J44" s="93"/>
      <c r="K44" s="93"/>
      <c r="L44" s="236"/>
      <c r="M44" s="289">
        <f t="shared" ref="M44:M45" si="30">E44*Q44</f>
        <v>44562483156.181877</v>
      </c>
      <c r="N44" s="93">
        <f t="shared" ref="N44:N45" si="31">(M44-M43)/M43*100</f>
        <v>3.8404354451892706</v>
      </c>
      <c r="O44" s="93">
        <f t="shared" ref="O44:O45" si="32">(M44-M40)/M40*100</f>
        <v>3.0951915233379039</v>
      </c>
      <c r="Q44" s="290">
        <f t="shared" ref="Q44" si="33">(Q32+Q36+Q40)/3</f>
        <v>0.57439306869147044</v>
      </c>
    </row>
    <row r="45" spans="1:17" x14ac:dyDescent="0.2">
      <c r="A45" s="288" t="s">
        <v>417</v>
      </c>
      <c r="B45" s="236">
        <v>78779.171820506235</v>
      </c>
      <c r="C45" s="236">
        <v>478409</v>
      </c>
      <c r="D45" s="235">
        <f t="shared" si="27"/>
        <v>478409000000</v>
      </c>
      <c r="E45" s="235">
        <f t="shared" si="28"/>
        <v>78779171820.506241</v>
      </c>
      <c r="F45" s="236"/>
      <c r="G45" s="236"/>
      <c r="H45" s="93">
        <f>E45/D45*100</f>
        <v>16.466908402748746</v>
      </c>
      <c r="I45" s="93"/>
      <c r="J45" s="93"/>
      <c r="K45" s="93"/>
      <c r="L45" s="236"/>
      <c r="M45" s="289">
        <f t="shared" si="30"/>
        <v>45083413899.092735</v>
      </c>
      <c r="N45" s="93">
        <f t="shared" si="31"/>
        <v>1.168989486257102</v>
      </c>
      <c r="O45" s="93">
        <f t="shared" si="32"/>
        <v>3.2901048964016257</v>
      </c>
      <c r="Q45" s="290">
        <f>(Q33+Q37+Q41)/3</f>
        <v>0.57227580408959711</v>
      </c>
    </row>
    <row r="46" spans="1:17" x14ac:dyDescent="0.2">
      <c r="A46" s="288" t="s">
        <v>418</v>
      </c>
      <c r="B46" s="236">
        <v>79635.342274409457</v>
      </c>
      <c r="C46" s="236">
        <v>487175</v>
      </c>
      <c r="D46" s="235">
        <f t="shared" ref="D46" si="34">C46*1000000</f>
        <v>487175000000</v>
      </c>
      <c r="E46" s="235">
        <f t="shared" ref="E46" si="35">B46*1000000</f>
        <v>79635342274.409454</v>
      </c>
      <c r="F46" s="236"/>
      <c r="G46" s="236"/>
      <c r="H46" s="93">
        <f>E46/D46*100</f>
        <v>16.346352393782411</v>
      </c>
      <c r="I46" s="93"/>
      <c r="J46" s="93"/>
      <c r="K46" s="93"/>
      <c r="L46" s="236"/>
      <c r="M46" s="289">
        <f>E46*Q46</f>
        <v>44788617971.28331</v>
      </c>
      <c r="N46" s="93">
        <f t="shared" ref="N46" si="36">(M46-M45)/M45*100</f>
        <v>-0.65388998372937746</v>
      </c>
      <c r="O46" s="93">
        <f t="shared" ref="O46" si="37">(M46-M42)/M42*100</f>
        <v>2.8679733153018652</v>
      </c>
      <c r="Q46" s="290">
        <f>(Q34+Q38+Q42)/3</f>
        <v>0.56242136584218561</v>
      </c>
    </row>
    <row r="47" spans="1:17" x14ac:dyDescent="0.2">
      <c r="K47" s="238"/>
      <c r="L47" s="238"/>
      <c r="M47" s="93"/>
      <c r="Q47" s="365"/>
    </row>
    <row r="48" spans="1:17" x14ac:dyDescent="0.2">
      <c r="M48" s="93"/>
    </row>
    <row r="49" spans="13:13" x14ac:dyDescent="0.2">
      <c r="M49" s="93"/>
    </row>
    <row r="50" spans="13:13" x14ac:dyDescent="0.2">
      <c r="M50" s="93"/>
    </row>
    <row r="51" spans="13:13" x14ac:dyDescent="0.2">
      <c r="M51" s="93"/>
    </row>
  </sheetData>
  <mergeCells count="2">
    <mergeCell ref="D1:O1"/>
    <mergeCell ref="R11:T1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8.25" bestFit="1" customWidth="1"/>
    <col min="14" max="14" width="14.5" customWidth="1"/>
    <col min="15" max="15" width="12.5" customWidth="1"/>
    <col min="18" max="18" width="9" style="7"/>
    <col min="19" max="19" width="16.5" bestFit="1" customWidth="1"/>
  </cols>
  <sheetData>
    <row r="1" spans="1:20" ht="28.5" customHeight="1" thickBot="1" x14ac:dyDescent="0.25">
      <c r="D1" s="410" t="s">
        <v>233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/>
    </row>
    <row r="2" spans="1:20" ht="39" thickBot="1" x14ac:dyDescent="0.25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215</v>
      </c>
      <c r="I2" s="240" t="s">
        <v>216</v>
      </c>
      <c r="J2" s="240" t="s">
        <v>217</v>
      </c>
      <c r="K2" s="240" t="s">
        <v>218</v>
      </c>
      <c r="L2" s="240" t="s">
        <v>237</v>
      </c>
      <c r="M2" s="240" t="s">
        <v>234</v>
      </c>
      <c r="N2" s="240" t="s">
        <v>235</v>
      </c>
      <c r="O2" s="241" t="s">
        <v>236</v>
      </c>
    </row>
    <row r="3" spans="1:20" hidden="1" x14ac:dyDescent="0.2">
      <c r="A3" t="s">
        <v>197</v>
      </c>
      <c r="B3" s="7">
        <v>37676.73632361889</v>
      </c>
      <c r="C3" s="7">
        <v>228114.65100000001</v>
      </c>
      <c r="D3" s="235">
        <f>'GDP Durban'!D3</f>
        <v>322910910060.36981</v>
      </c>
      <c r="E3" s="235">
        <f>'GDP Durban'!E3</f>
        <v>52513785574.425522</v>
      </c>
    </row>
    <row r="4" spans="1:20" hidden="1" x14ac:dyDescent="0.2">
      <c r="A4" t="s">
        <v>198</v>
      </c>
      <c r="B4" s="7">
        <v>39785.998991779808</v>
      </c>
      <c r="C4" s="7">
        <v>237077.625</v>
      </c>
      <c r="D4" s="235">
        <f>'GDP Durban'!D4</f>
        <v>334720112818.65576</v>
      </c>
      <c r="E4" s="235">
        <f>'GDP Durban'!E4</f>
        <v>55248344021.382965</v>
      </c>
    </row>
    <row r="5" spans="1:20" hidden="1" x14ac:dyDescent="0.2">
      <c r="A5" t="s">
        <v>199</v>
      </c>
      <c r="B5" s="7">
        <v>40039.788367970163</v>
      </c>
      <c r="C5" s="7">
        <v>239764.666</v>
      </c>
      <c r="D5" s="235">
        <f>'GDP Durban'!D5</f>
        <v>338640978501.02924</v>
      </c>
      <c r="E5" s="235">
        <f>'GDP Durban'!E5</f>
        <v>55639048975.850365</v>
      </c>
    </row>
    <row r="6" spans="1:20" hidden="1" x14ac:dyDescent="0.2">
      <c r="A6" t="s">
        <v>196</v>
      </c>
      <c r="B6" s="7">
        <v>40074.592176024802</v>
      </c>
      <c r="C6" s="7">
        <v>242416.25599999999</v>
      </c>
      <c r="D6" s="235">
        <f>'GDP Durban'!D6</f>
        <v>342446668348.70929</v>
      </c>
      <c r="E6" s="235">
        <f>'GDP Durban'!E6</f>
        <v>55758173321.719719</v>
      </c>
    </row>
    <row r="7" spans="1:20" hidden="1" x14ac:dyDescent="0.2">
      <c r="A7" t="s">
        <v>193</v>
      </c>
      <c r="B7" s="7">
        <v>38164.553783353913</v>
      </c>
      <c r="C7" s="7">
        <v>234422.22595000002</v>
      </c>
      <c r="D7" s="235">
        <f>'GDP Durban'!D7</f>
        <v>333305590430.95892</v>
      </c>
      <c r="E7" s="235">
        <f>'GDP Durban'!E7</f>
        <v>53541924463.459938</v>
      </c>
      <c r="F7" s="236">
        <v>4118958622</v>
      </c>
      <c r="G7" s="236">
        <v>674878797</v>
      </c>
      <c r="H7" s="93">
        <f>E7/D7*100</f>
        <v>16.063914317857993</v>
      </c>
      <c r="I7" s="93">
        <f>G7/F7*100</f>
        <v>16.384694747729856</v>
      </c>
      <c r="J7" s="93">
        <f>D7/F7</f>
        <v>80.919868592687919</v>
      </c>
      <c r="K7" s="93">
        <f>E7/G7</f>
        <v>79.335615078539703</v>
      </c>
      <c r="M7" s="235">
        <f>E7*$L$23</f>
        <v>4300105870.4671488</v>
      </c>
    </row>
    <row r="8" spans="1:20" hidden="1" x14ac:dyDescent="0.2">
      <c r="A8" t="s">
        <v>194</v>
      </c>
      <c r="B8" s="7">
        <v>40899.509629239452</v>
      </c>
      <c r="C8" s="7">
        <v>246691.99999189001</v>
      </c>
      <c r="D8" s="235">
        <f>'GDP Durban'!D8</f>
        <v>347204329137.22797</v>
      </c>
      <c r="E8" s="235">
        <f>'GDP Durban'!E8</f>
        <v>56761421952.243866</v>
      </c>
      <c r="F8" s="236">
        <v>4128329079</v>
      </c>
      <c r="G8" s="236">
        <v>697677279</v>
      </c>
      <c r="H8" s="93">
        <f t="shared" ref="H8:H39" si="0">E8/D8*100</f>
        <v>16.348131975569249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81.357704573096555</v>
      </c>
      <c r="M8" s="235">
        <f t="shared" ref="M8:M30" si="3">E8*$L$23</f>
        <v>4558672968.8709812</v>
      </c>
      <c r="N8" s="93">
        <f>(M8-M7)/M7*100</f>
        <v>6.0130402876741869</v>
      </c>
    </row>
    <row r="9" spans="1:20" hidden="1" x14ac:dyDescent="0.2">
      <c r="A9" t="s">
        <v>195</v>
      </c>
      <c r="B9" s="7">
        <v>40843.515709009815</v>
      </c>
      <c r="C9" s="7">
        <v>248774.73830440003</v>
      </c>
      <c r="D9" s="235">
        <f>'GDP Durban'!D9</f>
        <v>350396669892.96594</v>
      </c>
      <c r="E9" s="235">
        <f>'GDP Durban'!E9</f>
        <v>56894031533.402405</v>
      </c>
      <c r="F9" s="236">
        <v>4479766142</v>
      </c>
      <c r="G9" s="236">
        <v>748604188</v>
      </c>
      <c r="H9" s="93">
        <f t="shared" si="0"/>
        <v>16.237035457780337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76.000151275405912</v>
      </c>
      <c r="M9" s="235">
        <f t="shared" si="3"/>
        <v>4569323225.5461817</v>
      </c>
      <c r="N9" s="93">
        <f t="shared" ref="N9:N36" si="4">(M9-M8)/M8*100</f>
        <v>0.233626249303822</v>
      </c>
    </row>
    <row r="10" spans="1:20" ht="13.5" hidden="1" thickBot="1" x14ac:dyDescent="0.25">
      <c r="A10" t="s">
        <v>192</v>
      </c>
      <c r="B10" s="7">
        <v>41049.652983244421</v>
      </c>
      <c r="C10" s="7">
        <v>252232.9458972</v>
      </c>
      <c r="D10" s="235">
        <f>'GDP Durban'!D10</f>
        <v>355528420538.84723</v>
      </c>
      <c r="E10" s="235">
        <f>'GDP Durban'!E10</f>
        <v>57325635367.883652</v>
      </c>
      <c r="F10" s="236">
        <v>4393645140</v>
      </c>
      <c r="G10" s="236">
        <v>741841930</v>
      </c>
      <c r="H10" s="93">
        <f t="shared" si="0"/>
        <v>16.124065491304343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77.274730706962941</v>
      </c>
      <c r="M10" s="235">
        <f t="shared" si="3"/>
        <v>4603986570.2235947</v>
      </c>
      <c r="N10" s="93">
        <f t="shared" si="4"/>
        <v>0.75861003843232377</v>
      </c>
    </row>
    <row r="11" spans="1:20" ht="15.75" thickBot="1" x14ac:dyDescent="0.25">
      <c r="A11" t="s">
        <v>189</v>
      </c>
      <c r="B11" s="7">
        <v>39679.286244765506</v>
      </c>
      <c r="C11" s="7">
        <v>242968.67667019999</v>
      </c>
      <c r="D11" s="235">
        <f>'GDP Durban'!D11</f>
        <v>343994759999.99994</v>
      </c>
      <c r="E11" s="235">
        <f>'GDP Durban'!E11</f>
        <v>55181319296.232285</v>
      </c>
      <c r="F11" s="236">
        <v>4324510166.1150007</v>
      </c>
      <c r="G11" s="236">
        <v>733454143.19999993</v>
      </c>
      <c r="H11" s="93">
        <f t="shared" si="0"/>
        <v>16.041325541189146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75.234859340327318</v>
      </c>
      <c r="M11" s="235">
        <f t="shared" si="3"/>
        <v>4431770382.2504129</v>
      </c>
      <c r="N11" s="93">
        <f t="shared" si="4"/>
        <v>-3.7405884084674463</v>
      </c>
      <c r="O11" s="93">
        <f>(M11-M7)/M7*100</f>
        <v>3.061890003395674</v>
      </c>
      <c r="R11" s="413" t="s">
        <v>347</v>
      </c>
      <c r="S11" s="414"/>
      <c r="T11" s="415"/>
    </row>
    <row r="12" spans="1:20" x14ac:dyDescent="0.2">
      <c r="A12" t="s">
        <v>190</v>
      </c>
      <c r="B12" s="7">
        <v>42428.908098434826</v>
      </c>
      <c r="C12" s="7">
        <v>254647.49008620001</v>
      </c>
      <c r="D12" s="235">
        <f>'GDP Durban'!D12</f>
        <v>358345100000</v>
      </c>
      <c r="E12" s="235">
        <f>'GDP Durban'!E12</f>
        <v>58708809733.408661</v>
      </c>
      <c r="F12" s="236">
        <v>4344832650.1500006</v>
      </c>
      <c r="G12" s="236">
        <v>733104993.00000012</v>
      </c>
      <c r="H12" s="93">
        <f t="shared" si="0"/>
        <v>16.383315896717622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80.082403331017346</v>
      </c>
      <c r="M12" s="235">
        <f t="shared" si="3"/>
        <v>4715073279.7260313</v>
      </c>
      <c r="N12" s="93">
        <f t="shared" si="4"/>
        <v>6.3925445824149332</v>
      </c>
      <c r="O12" s="93">
        <f t="shared" ref="O12:O36" si="5">(M12-M8)/M8*100</f>
        <v>3.4308298033886997</v>
      </c>
      <c r="R12" s="7">
        <v>2001</v>
      </c>
    </row>
    <row r="13" spans="1:20" x14ac:dyDescent="0.2">
      <c r="A13" t="s">
        <v>191</v>
      </c>
      <c r="B13" s="7">
        <v>42149.48137805095</v>
      </c>
      <c r="C13" s="7">
        <v>256275.03476719998</v>
      </c>
      <c r="D13" s="235">
        <f>'GDP Durban'!D13</f>
        <v>360923000000</v>
      </c>
      <c r="E13" s="235">
        <f>'GDP Durban'!E13</f>
        <v>58465584415.631966</v>
      </c>
      <c r="F13" s="236">
        <v>4469507962.3999996</v>
      </c>
      <c r="G13" s="236">
        <v>755965791.00000012</v>
      </c>
      <c r="H13" s="93">
        <f t="shared" si="0"/>
        <v>16.198907915436799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77.338928707730318</v>
      </c>
      <c r="M13" s="235">
        <f t="shared" si="3"/>
        <v>4695539155.2563066</v>
      </c>
      <c r="N13" s="93">
        <f t="shared" si="4"/>
        <v>-0.41429100484435494</v>
      </c>
      <c r="O13" s="93">
        <f t="shared" si="5"/>
        <v>2.7622455991836317</v>
      </c>
      <c r="R13" s="7">
        <f>R12+1</f>
        <v>2002</v>
      </c>
      <c r="S13" s="285">
        <f>SUM(M7:M10)</f>
        <v>18032088635.107906</v>
      </c>
    </row>
    <row r="14" spans="1:20" x14ac:dyDescent="0.2">
      <c r="A14" t="s">
        <v>188</v>
      </c>
      <c r="B14" s="7">
        <v>42100.346979449736</v>
      </c>
      <c r="C14" s="7">
        <v>258872.64112069999</v>
      </c>
      <c r="D14" s="235">
        <f>'GDP Durban'!D14</f>
        <v>364059160000</v>
      </c>
      <c r="E14" s="235">
        <f>'GDP Durban'!E14</f>
        <v>58326558673.118286</v>
      </c>
      <c r="F14" s="236">
        <v>4792454884.6540003</v>
      </c>
      <c r="G14" s="236">
        <v>792421454</v>
      </c>
      <c r="H14" s="93">
        <f t="shared" si="0"/>
        <v>16.021175974014302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73.60547645283502</v>
      </c>
      <c r="L14">
        <f>L31/G31</f>
        <v>8.1954277173082804E-2</v>
      </c>
      <c r="M14" s="235">
        <f t="shared" si="3"/>
        <v>4684373598.2181559</v>
      </c>
      <c r="N14" s="93">
        <f t="shared" si="4"/>
        <v>-0.23779073433243075</v>
      </c>
      <c r="O14" s="93">
        <f t="shared" si="5"/>
        <v>1.7460308966682578</v>
      </c>
      <c r="R14" s="7">
        <f t="shared" ref="R14:R22" si="6">R13+1</f>
        <v>2003</v>
      </c>
      <c r="S14" s="285">
        <f>SUM(M11:M14)</f>
        <v>18526756415.450905</v>
      </c>
      <c r="T14" s="93">
        <f>(S14-S13)/S13*100</f>
        <v>2.7432639133100531</v>
      </c>
    </row>
    <row r="15" spans="1:20" x14ac:dyDescent="0.2">
      <c r="A15" t="s">
        <v>184</v>
      </c>
      <c r="B15" s="7">
        <v>40825.253019522192</v>
      </c>
      <c r="C15" s="7">
        <v>251444.37829999998</v>
      </c>
      <c r="D15" s="235">
        <f>'GDP Durban'!D15</f>
        <v>356887070000</v>
      </c>
      <c r="E15" s="235">
        <f>'GDP Durban'!E15</f>
        <v>57038504253.123039</v>
      </c>
      <c r="F15" s="236">
        <v>4499340550.9499998</v>
      </c>
      <c r="G15" s="236">
        <v>735941631.61000013</v>
      </c>
      <c r="H15" s="93">
        <f t="shared" si="0"/>
        <v>15.982227726300938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77.504114189519896</v>
      </c>
      <c r="L15">
        <f t="shared" ref="L15:L20" si="7">L32/G32</f>
        <v>7.573159189140187E-2</v>
      </c>
      <c r="M15" s="235">
        <f t="shared" si="3"/>
        <v>4580926244.9822311</v>
      </c>
      <c r="N15" s="93">
        <f t="shared" si="4"/>
        <v>-2.2083497626080479</v>
      </c>
      <c r="O15" s="93">
        <f t="shared" si="5"/>
        <v>3.3656044845915098</v>
      </c>
      <c r="R15" s="7">
        <f t="shared" si="6"/>
        <v>2004</v>
      </c>
      <c r="S15" s="285">
        <f>SUM(M15:M18)</f>
        <v>19359857694.867439</v>
      </c>
      <c r="T15" s="93">
        <f t="shared" ref="T15:T21" si="8">(S15-S14)/S14*100</f>
        <v>4.4967465471816013</v>
      </c>
    </row>
    <row r="16" spans="1:20" x14ac:dyDescent="0.2">
      <c r="A16" t="s">
        <v>186</v>
      </c>
      <c r="B16" s="7">
        <v>43839.245304415505</v>
      </c>
      <c r="C16" s="7">
        <v>264778.94630000001</v>
      </c>
      <c r="D16" s="235">
        <f>'GDP Durban'!D16</f>
        <v>371714000000</v>
      </c>
      <c r="E16" s="235">
        <f>'GDP Durban'!E16</f>
        <v>60603400756.932693</v>
      </c>
      <c r="F16" s="236">
        <v>4543677182.2600002</v>
      </c>
      <c r="G16" s="236">
        <v>765181765.9000001</v>
      </c>
      <c r="H16" s="93">
        <f t="shared" si="0"/>
        <v>16.30377138255021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79.201313279664348</v>
      </c>
      <c r="L16">
        <f t="shared" si="7"/>
        <v>7.7303872407602364E-2</v>
      </c>
      <c r="M16" s="235">
        <f t="shared" si="3"/>
        <v>4867233331.2002735</v>
      </c>
      <c r="N16" s="93">
        <f t="shared" si="4"/>
        <v>6.2499824469265803</v>
      </c>
      <c r="O16" s="93">
        <f t="shared" si="5"/>
        <v>3.2270983386091392</v>
      </c>
      <c r="R16" s="7">
        <f t="shared" si="6"/>
        <v>2005</v>
      </c>
      <c r="S16" s="285">
        <f>SUM(M19:M22)</f>
        <v>20474850745.038498</v>
      </c>
      <c r="T16" s="93">
        <f t="shared" si="8"/>
        <v>5.7593039563852706</v>
      </c>
    </row>
    <row r="17" spans="1:20" x14ac:dyDescent="0.2">
      <c r="A17" t="s">
        <v>187</v>
      </c>
      <c r="B17" s="7">
        <v>44543.65678666599</v>
      </c>
      <c r="C17" s="7">
        <v>270547.82851100003</v>
      </c>
      <c r="D17" s="235">
        <f>'GDP Durban'!D17</f>
        <v>379044000000</v>
      </c>
      <c r="E17" s="235">
        <f>'GDP Durban'!E17</f>
        <v>61506354018.692833</v>
      </c>
      <c r="F17" s="236">
        <v>4775490888.2999992</v>
      </c>
      <c r="G17" s="236">
        <v>793665970.39999986</v>
      </c>
      <c r="H17" s="93">
        <f t="shared" si="0"/>
        <v>16.226705611668521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77.496524120461203</v>
      </c>
      <c r="L17">
        <f t="shared" si="7"/>
        <v>8.1540819678682028E-2</v>
      </c>
      <c r="M17" s="235">
        <f t="shared" si="3"/>
        <v>4939752103.3692131</v>
      </c>
      <c r="N17" s="93">
        <f t="shared" si="4"/>
        <v>1.4899382715859288</v>
      </c>
      <c r="O17" s="93">
        <f t="shared" si="5"/>
        <v>5.200956483123524</v>
      </c>
      <c r="R17" s="7">
        <f t="shared" si="6"/>
        <v>2006</v>
      </c>
      <c r="S17" s="285">
        <f>SUM(M23:M26)</f>
        <v>21607790938.833672</v>
      </c>
      <c r="T17" s="93">
        <f t="shared" si="8"/>
        <v>5.5333257756211474</v>
      </c>
    </row>
    <row r="18" spans="1:20" x14ac:dyDescent="0.2">
      <c r="A18" t="s">
        <v>185</v>
      </c>
      <c r="B18" s="7">
        <v>44924.845565797143</v>
      </c>
      <c r="C18" s="7">
        <v>275256.89010000002</v>
      </c>
      <c r="D18" s="235">
        <f>'GDP Durban'!D18</f>
        <v>384685190000</v>
      </c>
      <c r="E18" s="235">
        <f>'GDP Durban'!E18</f>
        <v>61907210196.086433</v>
      </c>
      <c r="F18" s="236">
        <v>4830257034.4000006</v>
      </c>
      <c r="G18" s="236">
        <v>826240651</v>
      </c>
      <c r="H18" s="93">
        <f t="shared" si="0"/>
        <v>16.092953876411627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74.926366938203856</v>
      </c>
      <c r="L18">
        <f t="shared" si="7"/>
        <v>8.0220365454144252E-2</v>
      </c>
      <c r="M18" s="235">
        <f t="shared" si="3"/>
        <v>4971946015.3157215</v>
      </c>
      <c r="N18" s="93">
        <f t="shared" si="4"/>
        <v>0.65173132725729677</v>
      </c>
      <c r="O18" s="93">
        <f t="shared" si="5"/>
        <v>6.1389727157319935</v>
      </c>
      <c r="R18" s="7">
        <f t="shared" si="6"/>
        <v>2007</v>
      </c>
      <c r="S18" s="285">
        <f>SUM(M27:M30)</f>
        <v>22873356045.016392</v>
      </c>
      <c r="T18" s="93">
        <f t="shared" si="8"/>
        <v>5.8569851483903328</v>
      </c>
    </row>
    <row r="19" spans="1:20" x14ac:dyDescent="0.2">
      <c r="A19" t="s">
        <v>181</v>
      </c>
      <c r="B19" s="7">
        <v>43267.60531097796</v>
      </c>
      <c r="C19" s="7">
        <v>265766.29472999997</v>
      </c>
      <c r="D19" s="235">
        <f>'GDP Durban'!D19</f>
        <v>376326850000.00006</v>
      </c>
      <c r="E19" s="235">
        <f>'GDP Durban'!E19</f>
        <v>60432134879.40226</v>
      </c>
      <c r="F19" s="236">
        <v>4690209425</v>
      </c>
      <c r="G19" s="236">
        <v>774740717</v>
      </c>
      <c r="H19" s="93">
        <f t="shared" si="0"/>
        <v>16.05841700622803</v>
      </c>
      <c r="I19" s="93">
        <f t="shared" si="1"/>
        <v>16.51825423552382</v>
      </c>
      <c r="J19" s="93">
        <f t="shared" si="2"/>
        <v>80.236683674311635</v>
      </c>
      <c r="K19" s="93">
        <f t="shared" si="2"/>
        <v>78.003044829515858</v>
      </c>
      <c r="L19">
        <f t="shared" si="7"/>
        <v>8.3003445408079787E-2</v>
      </c>
      <c r="M19" s="235">
        <f t="shared" si="3"/>
        <v>4853478476.2383099</v>
      </c>
      <c r="N19" s="93">
        <f t="shared" si="4"/>
        <v>-2.3827197381564669</v>
      </c>
      <c r="O19" s="93">
        <f t="shared" si="5"/>
        <v>5.9497188271612504</v>
      </c>
      <c r="R19" s="7">
        <f t="shared" si="6"/>
        <v>2008</v>
      </c>
      <c r="S19" s="285">
        <f>SUM(M31:M34)</f>
        <v>23449085458.038147</v>
      </c>
      <c r="T19" s="93">
        <f t="shared" si="8"/>
        <v>2.5170307841520008</v>
      </c>
    </row>
    <row r="20" spans="1:20" x14ac:dyDescent="0.2">
      <c r="A20" t="s">
        <v>182</v>
      </c>
      <c r="B20" s="7">
        <v>45920.174696248054</v>
      </c>
      <c r="C20" s="7">
        <v>277268.90181000001</v>
      </c>
      <c r="D20" s="235">
        <f>'GDP Durban'!D20</f>
        <v>391001700000.00006</v>
      </c>
      <c r="E20" s="235">
        <f>'GDP Durban'!E20</f>
        <v>63723235446.259056</v>
      </c>
      <c r="F20" s="236">
        <v>4760343407</v>
      </c>
      <c r="G20" s="236">
        <v>805551748</v>
      </c>
      <c r="H20" s="93">
        <f t="shared" si="0"/>
        <v>16.297431813278319</v>
      </c>
      <c r="I20" s="93">
        <f t="shared" si="1"/>
        <v>16.922135214351357</v>
      </c>
      <c r="J20" s="93">
        <f t="shared" si="2"/>
        <v>82.137288546250474</v>
      </c>
      <c r="K20" s="93">
        <f t="shared" si="2"/>
        <v>79.105079970925786</v>
      </c>
      <c r="L20">
        <f t="shared" si="7"/>
        <v>8.2435750865621479E-2</v>
      </c>
      <c r="M20" s="235">
        <f t="shared" si="3"/>
        <v>5117796223.6793242</v>
      </c>
      <c r="N20" s="93">
        <f t="shared" si="4"/>
        <v>5.4459445681084766</v>
      </c>
      <c r="O20" s="93">
        <f t="shared" si="5"/>
        <v>5.147953168237799</v>
      </c>
      <c r="R20" s="7">
        <f t="shared" si="6"/>
        <v>2009</v>
      </c>
      <c r="S20" s="285">
        <f>SUM(M35:M38)</f>
        <v>24604569541.325996</v>
      </c>
      <c r="T20" s="93">
        <f t="shared" si="8"/>
        <v>4.9276296312518202</v>
      </c>
    </row>
    <row r="21" spans="1:20" x14ac:dyDescent="0.2">
      <c r="A21" t="s">
        <v>183</v>
      </c>
      <c r="B21" s="7">
        <v>47037.654231843975</v>
      </c>
      <c r="C21" s="7">
        <v>283831.22172999999</v>
      </c>
      <c r="D21" s="235">
        <f>'GDP Durban'!D21</f>
        <v>399721699999.99994</v>
      </c>
      <c r="E21" s="235">
        <f>'GDP Durban'!E21</f>
        <v>65295540740.616615</v>
      </c>
      <c r="F21" s="236">
        <v>4824982237</v>
      </c>
      <c r="G21" s="236">
        <v>802738840</v>
      </c>
      <c r="H21" s="93">
        <f t="shared" si="0"/>
        <v>16.335250435644756</v>
      </c>
      <c r="I21" s="93">
        <f t="shared" si="1"/>
        <v>16.637135652941058</v>
      </c>
      <c r="J21" s="93">
        <f t="shared" si="2"/>
        <v>82.844180634441571</v>
      </c>
      <c r="K21" s="93">
        <f t="shared" si="2"/>
        <v>81.340951112589266</v>
      </c>
      <c r="M21" s="235">
        <f t="shared" si="3"/>
        <v>5244072581.7704058</v>
      </c>
      <c r="N21" s="93">
        <f t="shared" si="4"/>
        <v>2.4673971485386357</v>
      </c>
      <c r="O21" s="93">
        <f t="shared" si="5"/>
        <v>6.160642721192982</v>
      </c>
      <c r="R21" s="7">
        <f t="shared" si="6"/>
        <v>2010</v>
      </c>
      <c r="S21" s="285">
        <f>SUM(M39:M42)</f>
        <v>24440674429.238182</v>
      </c>
      <c r="T21" s="93">
        <f t="shared" si="8"/>
        <v>-0.66611655941606718</v>
      </c>
    </row>
    <row r="22" spans="1:20" x14ac:dyDescent="0.2">
      <c r="A22" t="s">
        <v>180</v>
      </c>
      <c r="B22" s="7">
        <v>47137.581046113184</v>
      </c>
      <c r="C22" s="7">
        <v>287892.13373</v>
      </c>
      <c r="D22" s="235">
        <f>'GDP Durban'!D22</f>
        <v>404031950000</v>
      </c>
      <c r="E22" s="235">
        <f>'GDP Durban'!E22</f>
        <v>65487675334.70607</v>
      </c>
      <c r="F22" s="236">
        <v>5011501336</v>
      </c>
      <c r="G22" s="236">
        <v>832010091</v>
      </c>
      <c r="H22" s="93">
        <f t="shared" si="0"/>
        <v>16.208538788753231</v>
      </c>
      <c r="I22" s="93">
        <f t="shared" si="1"/>
        <v>16.602012754606594</v>
      </c>
      <c r="J22" s="93">
        <f t="shared" si="2"/>
        <v>80.620940295405319</v>
      </c>
      <c r="K22" s="93">
        <f t="shared" si="2"/>
        <v>78.710193593921289</v>
      </c>
      <c r="M22" s="235">
        <f t="shared" si="3"/>
        <v>5259503463.3504601</v>
      </c>
      <c r="N22" s="93">
        <f t="shared" si="4"/>
        <v>0.29425377584771717</v>
      </c>
      <c r="O22" s="93">
        <f t="shared" si="5"/>
        <v>5.7835995634091466</v>
      </c>
      <c r="R22" s="7">
        <f t="shared" si="6"/>
        <v>2011</v>
      </c>
      <c r="S22" s="285">
        <f>SUM(M43:M46)</f>
        <v>25350902007.950745</v>
      </c>
      <c r="T22" s="93">
        <f t="shared" ref="T22" si="9">(S22-S21)/S21*100</f>
        <v>3.7242326571138502</v>
      </c>
    </row>
    <row r="23" spans="1:20" x14ac:dyDescent="0.2">
      <c r="A23" t="s">
        <v>176</v>
      </c>
      <c r="B23" s="7">
        <v>45515.077116805645</v>
      </c>
      <c r="C23" s="7">
        <v>278720.45539999998</v>
      </c>
      <c r="D23" s="235">
        <f>'GDP Durban'!D23</f>
        <v>395450149999.99994</v>
      </c>
      <c r="E23" s="235">
        <f>'GDP Durban'!E23</f>
        <v>63682020363.006943</v>
      </c>
      <c r="F23" s="236">
        <v>4675546289</v>
      </c>
      <c r="G23" s="236">
        <v>750919883</v>
      </c>
      <c r="H23" s="93">
        <f t="shared" si="0"/>
        <v>16.103678393599534</v>
      </c>
      <c r="I23" s="93">
        <f t="shared" si="1"/>
        <v>16.060580659134182</v>
      </c>
      <c r="J23" s="93">
        <f t="shared" si="2"/>
        <v>84.578384119597359</v>
      </c>
      <c r="K23" s="93">
        <f t="shared" si="2"/>
        <v>84.805345822767279</v>
      </c>
      <c r="L23">
        <f>AVERAGE(L14:L20)</f>
        <v>8.0312874696944939E-2</v>
      </c>
      <c r="M23" s="235">
        <f t="shared" si="3"/>
        <v>5114486121.8624725</v>
      </c>
      <c r="N23" s="93">
        <f t="shared" si="4"/>
        <v>-2.7572439584554842</v>
      </c>
      <c r="O23" s="93">
        <f t="shared" si="5"/>
        <v>5.377743960378222</v>
      </c>
    </row>
    <row r="24" spans="1:20" x14ac:dyDescent="0.2">
      <c r="A24" t="s">
        <v>178</v>
      </c>
      <c r="B24" s="7">
        <v>48049.392570885168</v>
      </c>
      <c r="C24" s="7">
        <v>290944.85600000003</v>
      </c>
      <c r="D24" s="235">
        <f>'GDP Durban'!D24</f>
        <v>410299050000</v>
      </c>
      <c r="E24" s="235">
        <f>'GDP Durban'!E24</f>
        <v>66827741328.154808</v>
      </c>
      <c r="F24" s="236">
        <v>4859349229</v>
      </c>
      <c r="G24" s="236">
        <v>811777848</v>
      </c>
      <c r="H24" s="93">
        <f t="shared" si="0"/>
        <v>16.287569110421973</v>
      </c>
      <c r="I24" s="93">
        <f t="shared" si="1"/>
        <v>16.705484824087335</v>
      </c>
      <c r="J24" s="93">
        <f t="shared" si="2"/>
        <v>84.434978978540087</v>
      </c>
      <c r="K24" s="93">
        <f t="shared" si="2"/>
        <v>82.322696403702324</v>
      </c>
      <c r="M24" s="235">
        <f t="shared" si="3"/>
        <v>5367128015.5679455</v>
      </c>
      <c r="N24" s="93">
        <f t="shared" si="4"/>
        <v>4.9397317283847038</v>
      </c>
      <c r="O24" s="93">
        <f t="shared" si="5"/>
        <v>4.8718585303376898</v>
      </c>
      <c r="S24" s="285"/>
    </row>
    <row r="25" spans="1:20" x14ac:dyDescent="0.2">
      <c r="A25" t="s">
        <v>179</v>
      </c>
      <c r="B25" s="7">
        <v>49171.989963167063</v>
      </c>
      <c r="C25" s="7">
        <v>297456.96679999999</v>
      </c>
      <c r="D25" s="235">
        <f>'GDP Durban'!D25</f>
        <v>420695750000</v>
      </c>
      <c r="E25" s="235">
        <f>'GDP Durban'!E25</f>
        <v>68605359667.688568</v>
      </c>
      <c r="F25" s="236">
        <v>4906222423</v>
      </c>
      <c r="G25" s="236">
        <v>827883368</v>
      </c>
      <c r="H25" s="93">
        <f t="shared" si="0"/>
        <v>16.307595136791512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82.86838740754672</v>
      </c>
      <c r="M25" s="235">
        <f t="shared" si="3"/>
        <v>5509893654.529912</v>
      </c>
      <c r="N25" s="93">
        <f t="shared" si="4"/>
        <v>2.6600006287880418</v>
      </c>
      <c r="O25" s="93">
        <f t="shared" si="5"/>
        <v>5.0689815713756703</v>
      </c>
      <c r="S25" s="285"/>
    </row>
    <row r="26" spans="1:20" x14ac:dyDescent="0.2">
      <c r="A26" t="s">
        <v>177</v>
      </c>
      <c r="B26" s="7">
        <v>50201.911274013575</v>
      </c>
      <c r="C26" s="7">
        <v>306956.06460000004</v>
      </c>
      <c r="D26" s="235">
        <f>'GDP Durban'!D26</f>
        <v>432676710000</v>
      </c>
      <c r="E26" s="235">
        <f>'GDP Durban'!E26</f>
        <v>69930047555.463486</v>
      </c>
      <c r="F26" s="236">
        <v>5280826192</v>
      </c>
      <c r="G26" s="236">
        <v>873224453</v>
      </c>
      <c r="H26" s="93">
        <f t="shared" si="0"/>
        <v>16.162193605351092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80.082557600415115</v>
      </c>
      <c r="M26" s="235">
        <f t="shared" si="3"/>
        <v>5616283146.8733397</v>
      </c>
      <c r="N26" s="93">
        <f t="shared" si="4"/>
        <v>1.9308810480572605</v>
      </c>
      <c r="O26" s="93">
        <f t="shared" si="5"/>
        <v>6.7835240723579702</v>
      </c>
      <c r="Q26" s="290">
        <f>M26/E26</f>
        <v>8.0312874696944939E-2</v>
      </c>
    </row>
    <row r="27" spans="1:20" x14ac:dyDescent="0.2">
      <c r="A27" t="s">
        <v>173</v>
      </c>
      <c r="B27" s="7">
        <v>48194.136510043994</v>
      </c>
      <c r="C27" s="7">
        <v>294828.76199999999</v>
      </c>
      <c r="D27" s="235">
        <f>'GDP Durban'!D27</f>
        <v>421784960000</v>
      </c>
      <c r="E27" s="235">
        <f>'GDP Durban'!E27</f>
        <v>68114592948.263176</v>
      </c>
      <c r="F27" s="236">
        <v>5154329343</v>
      </c>
      <c r="G27" s="236">
        <v>833477953</v>
      </c>
      <c r="H27" s="93">
        <f t="shared" si="0"/>
        <v>16.149127969916989</v>
      </c>
      <c r="I27" s="93">
        <f t="shared" si="1"/>
        <v>16.170444252498747</v>
      </c>
      <c r="J27" s="93">
        <f t="shared" si="2"/>
        <v>81.831200905471519</v>
      </c>
      <c r="K27" s="93">
        <f t="shared" si="2"/>
        <v>81.72332897720112</v>
      </c>
      <c r="M27" s="235">
        <f t="shared" si="3"/>
        <v>5470478768.4872694</v>
      </c>
      <c r="N27" s="93">
        <f t="shared" si="4"/>
        <v>-2.5961009189367794</v>
      </c>
      <c r="O27" s="93">
        <f t="shared" si="5"/>
        <v>6.9604773215253131</v>
      </c>
      <c r="Q27" s="290">
        <f t="shared" ref="Q27:Q38" si="10">M27/E27</f>
        <v>8.0312874696944939E-2</v>
      </c>
    </row>
    <row r="28" spans="1:20" x14ac:dyDescent="0.2">
      <c r="A28" t="s">
        <v>174</v>
      </c>
      <c r="B28" s="7">
        <v>50488.786354107127</v>
      </c>
      <c r="C28" s="7">
        <v>305341.24400000001</v>
      </c>
      <c r="D28" s="235">
        <f>'GDP Durban'!D28</f>
        <v>433014500000</v>
      </c>
      <c r="E28" s="235">
        <f>'GDP Durban'!E28</f>
        <v>70775717532.948059</v>
      </c>
      <c r="F28" s="236">
        <v>5056692012</v>
      </c>
      <c r="G28" s="236">
        <v>821281896</v>
      </c>
      <c r="H28" s="93">
        <f t="shared" si="0"/>
        <v>16.344883954913303</v>
      </c>
      <c r="I28" s="93">
        <f t="shared" si="1"/>
        <v>16.241485422703654</v>
      </c>
      <c r="J28" s="93">
        <f t="shared" si="2"/>
        <v>85.631970262854921</v>
      </c>
      <c r="K28" s="93">
        <f t="shared" si="2"/>
        <v>86.177130991997487</v>
      </c>
      <c r="M28" s="235">
        <f t="shared" si="3"/>
        <v>5684201333.8100262</v>
      </c>
      <c r="N28" s="93">
        <f t="shared" si="4"/>
        <v>3.9068347464194004</v>
      </c>
      <c r="O28" s="93">
        <f t="shared" si="5"/>
        <v>5.9076906181923485</v>
      </c>
      <c r="Q28" s="290">
        <f>M28/E28</f>
        <v>8.0312874696944939E-2</v>
      </c>
    </row>
    <row r="29" spans="1:20" x14ac:dyDescent="0.2">
      <c r="A29" t="s">
        <v>175</v>
      </c>
      <c r="B29" s="7">
        <v>51623.876873712463</v>
      </c>
      <c r="C29" s="7">
        <v>312536.95279999997</v>
      </c>
      <c r="D29" s="235">
        <f>'GDP Durban'!D29</f>
        <v>442196500000</v>
      </c>
      <c r="E29" s="235">
        <f>'GDP Durban'!E29</f>
        <v>72242406447.996033</v>
      </c>
      <c r="F29" s="236">
        <v>5400223668</v>
      </c>
      <c r="G29" s="236">
        <v>898105429</v>
      </c>
      <c r="H29" s="93">
        <f t="shared" si="0"/>
        <v>16.337172828820677</v>
      </c>
      <c r="I29" s="93">
        <f t="shared" si="1"/>
        <v>16.630893166923542</v>
      </c>
      <c r="J29" s="93">
        <f t="shared" si="2"/>
        <v>81.884849070292248</v>
      </c>
      <c r="K29" s="93">
        <f t="shared" si="2"/>
        <v>80.438670244355052</v>
      </c>
      <c r="M29" s="235">
        <f t="shared" si="3"/>
        <v>5801995336.8636723</v>
      </c>
      <c r="N29" s="93">
        <f t="shared" si="4"/>
        <v>2.072305256905647</v>
      </c>
      <c r="O29" s="93">
        <f t="shared" si="5"/>
        <v>5.3014032692556849</v>
      </c>
      <c r="Q29" s="290">
        <f t="shared" si="10"/>
        <v>8.0312874696944939E-2</v>
      </c>
    </row>
    <row r="30" spans="1:20" x14ac:dyDescent="0.2">
      <c r="A30" t="s">
        <v>22</v>
      </c>
      <c r="B30" s="7">
        <v>52621.553323250911</v>
      </c>
      <c r="C30" s="7">
        <v>321222.86990000005</v>
      </c>
      <c r="D30" s="235">
        <f>'GDP Durban'!D30</f>
        <v>454168720000</v>
      </c>
      <c r="E30" s="235">
        <f>'GDP Durban'!E30</f>
        <v>73670387570.879639</v>
      </c>
      <c r="F30" s="236">
        <v>5579296845</v>
      </c>
      <c r="G30" s="236">
        <v>902642355</v>
      </c>
      <c r="H30" s="93">
        <f t="shared" si="0"/>
        <v>16.220929431441171</v>
      </c>
      <c r="I30" s="93">
        <f t="shared" si="1"/>
        <v>16.178424989323183</v>
      </c>
      <c r="J30" s="93">
        <f t="shared" si="2"/>
        <v>81.402501536911856</v>
      </c>
      <c r="K30" s="93">
        <f t="shared" si="2"/>
        <v>81.616364624147991</v>
      </c>
      <c r="M30" s="235">
        <f t="shared" si="3"/>
        <v>5916680605.8554258</v>
      </c>
      <c r="N30" s="93">
        <f t="shared" si="4"/>
        <v>1.9766522089924303</v>
      </c>
      <c r="O30" s="93">
        <f t="shared" si="5"/>
        <v>5.3486879333945527</v>
      </c>
      <c r="Q30" s="290">
        <f t="shared" si="10"/>
        <v>8.0312874696944939E-2</v>
      </c>
    </row>
    <row r="31" spans="1:20" x14ac:dyDescent="0.2">
      <c r="A31" s="237" t="s">
        <v>227</v>
      </c>
      <c r="B31" s="7">
        <v>50304.132188642834</v>
      </c>
      <c r="C31" s="7">
        <v>306287.391</v>
      </c>
      <c r="D31" s="235">
        <f>'GDP Durban'!D31</f>
        <v>437680508000.00006</v>
      </c>
      <c r="E31" s="235">
        <f>'GDP Durban'!E31</f>
        <v>71190743599.349045</v>
      </c>
      <c r="F31" s="236">
        <v>5543646776</v>
      </c>
      <c r="G31" s="236">
        <v>903654581</v>
      </c>
      <c r="H31" s="93">
        <f t="shared" si="0"/>
        <v>16.265459004482107</v>
      </c>
      <c r="I31" s="93">
        <f t="shared" si="1"/>
        <v>16.300724369961191</v>
      </c>
      <c r="J31" s="93">
        <f t="shared" si="2"/>
        <v>78.951730816408002</v>
      </c>
      <c r="K31" s="93">
        <f t="shared" si="2"/>
        <v>78.780924809309454</v>
      </c>
      <c r="L31" s="236">
        <v>74058358</v>
      </c>
      <c r="M31" s="235">
        <f t="shared" ref="M31:M38" si="11">L31*K31</f>
        <v>5834385933.0989208</v>
      </c>
      <c r="N31" s="93">
        <f t="shared" si="4"/>
        <v>-1.3908926007441118</v>
      </c>
      <c r="O31" s="93">
        <f t="shared" si="5"/>
        <v>6.6521995608125035</v>
      </c>
      <c r="Q31" s="290">
        <f t="shared" si="10"/>
        <v>8.195427717308279E-2</v>
      </c>
    </row>
    <row r="32" spans="1:20" x14ac:dyDescent="0.2">
      <c r="A32" s="237" t="s">
        <v>228</v>
      </c>
      <c r="B32" s="7">
        <v>52106.987321482666</v>
      </c>
      <c r="C32" s="7">
        <v>319011.06899999996</v>
      </c>
      <c r="D32" s="235">
        <f>'GDP Durban'!D32</f>
        <v>454893119999.99994</v>
      </c>
      <c r="E32" s="235">
        <f>'GDP Durban'!E32</f>
        <v>74786030786.347961</v>
      </c>
      <c r="F32" s="236">
        <v>5265926862</v>
      </c>
      <c r="G32" s="236">
        <v>890416751</v>
      </c>
      <c r="H32" s="93">
        <f t="shared" si="0"/>
        <v>16.44035213949773</v>
      </c>
      <c r="I32" s="93">
        <f t="shared" si="1"/>
        <v>16.909022368415872</v>
      </c>
      <c r="J32" s="93">
        <f t="shared" si="2"/>
        <v>86.384245721793306</v>
      </c>
      <c r="K32" s="93">
        <f t="shared" si="2"/>
        <v>83.989918992828962</v>
      </c>
      <c r="L32" s="236">
        <v>67432678</v>
      </c>
      <c r="M32" s="235">
        <f t="shared" si="11"/>
        <v>5663665162.6895199</v>
      </c>
      <c r="N32" s="93">
        <f t="shared" si="4"/>
        <v>-2.9261137738744512</v>
      </c>
      <c r="O32" s="93">
        <f t="shared" si="5"/>
        <v>-0.36128507620508982</v>
      </c>
      <c r="Q32" s="290">
        <f t="shared" si="10"/>
        <v>7.573159189140187E-2</v>
      </c>
    </row>
    <row r="33" spans="1:17" x14ac:dyDescent="0.2">
      <c r="A33" s="237" t="s">
        <v>229</v>
      </c>
      <c r="B33" s="7">
        <v>53105.277179895078</v>
      </c>
      <c r="C33" s="7">
        <v>322043.50599999999</v>
      </c>
      <c r="D33" s="235">
        <f>'GDP Durban'!D33</f>
        <v>459649642000.00006</v>
      </c>
      <c r="E33" s="235">
        <f>'GDP Durban'!E33</f>
        <v>75493727364.151245</v>
      </c>
      <c r="F33" s="236">
        <v>5202135900</v>
      </c>
      <c r="G33" s="236">
        <v>869415812</v>
      </c>
      <c r="H33" s="93">
        <f t="shared" si="0"/>
        <v>16.424189309855102</v>
      </c>
      <c r="I33" s="93">
        <f t="shared" si="1"/>
        <v>16.712670116903329</v>
      </c>
      <c r="J33" s="93">
        <f t="shared" si="2"/>
        <v>88.35786892841459</v>
      </c>
      <c r="K33" s="93">
        <f t="shared" si="2"/>
        <v>86.832705734308917</v>
      </c>
      <c r="L33" s="236">
        <v>67209209</v>
      </c>
      <c r="M33" s="235">
        <f t="shared" si="11"/>
        <v>5835957467.732666</v>
      </c>
      <c r="N33" s="93">
        <f t="shared" si="4"/>
        <v>3.0420637536652895</v>
      </c>
      <c r="O33" s="93">
        <f t="shared" si="5"/>
        <v>0.58535260539096423</v>
      </c>
      <c r="Q33" s="290">
        <f t="shared" si="10"/>
        <v>7.730387240760235E-2</v>
      </c>
    </row>
    <row r="34" spans="1:17" x14ac:dyDescent="0.2">
      <c r="A34" s="237" t="s">
        <v>230</v>
      </c>
      <c r="B34" s="7">
        <v>54606.740576335782</v>
      </c>
      <c r="C34" s="7">
        <v>324375.42606250005</v>
      </c>
      <c r="D34" s="235">
        <f>'GDP Durban'!D34</f>
        <v>462308807000</v>
      </c>
      <c r="E34" s="235">
        <f>'GDP Durban'!E34</f>
        <v>74994057192.630356</v>
      </c>
      <c r="F34" s="236">
        <v>5460259824</v>
      </c>
      <c r="G34" s="236">
        <v>899391940</v>
      </c>
      <c r="H34" s="93">
        <f t="shared" si="0"/>
        <v>16.221637151859483</v>
      </c>
      <c r="I34" s="93">
        <f t="shared" si="1"/>
        <v>16.47159602271703</v>
      </c>
      <c r="J34" s="93">
        <f t="shared" si="2"/>
        <v>84.667913597805381</v>
      </c>
      <c r="K34" s="93">
        <f t="shared" si="2"/>
        <v>83.383065666154792</v>
      </c>
      <c r="L34" s="236">
        <v>73337156</v>
      </c>
      <c r="M34" s="235">
        <f t="shared" si="11"/>
        <v>6115076894.5170383</v>
      </c>
      <c r="N34" s="93">
        <f t="shared" si="4"/>
        <v>4.7827529300485683</v>
      </c>
      <c r="O34" s="93">
        <f t="shared" si="5"/>
        <v>3.3531688099788619</v>
      </c>
      <c r="Q34" s="290">
        <f t="shared" si="10"/>
        <v>8.1540819678682028E-2</v>
      </c>
    </row>
    <row r="35" spans="1:17" x14ac:dyDescent="0.2">
      <c r="A35" s="239" t="s">
        <v>224</v>
      </c>
      <c r="B35" s="7">
        <v>49513.612728056825</v>
      </c>
      <c r="C35" s="7">
        <v>302489.23233921739</v>
      </c>
      <c r="D35" s="235">
        <f>'GDP Durban'!D35</f>
        <v>433848835000</v>
      </c>
      <c r="E35" s="235">
        <f>'GDP Durban'!E35</f>
        <v>70294544427.560791</v>
      </c>
      <c r="F35" s="236">
        <v>5206564996</v>
      </c>
      <c r="G35" s="236">
        <v>842784368</v>
      </c>
      <c r="H35" s="93">
        <f t="shared" si="0"/>
        <v>16.202543087976899</v>
      </c>
      <c r="I35" s="93">
        <f t="shared" si="1"/>
        <v>16.186955673221753</v>
      </c>
      <c r="J35" s="93">
        <f t="shared" si="2"/>
        <v>83.327267657910554</v>
      </c>
      <c r="K35" s="93">
        <f t="shared" si="2"/>
        <v>83.407508606710167</v>
      </c>
      <c r="L35" s="236">
        <v>67608470</v>
      </c>
      <c r="M35" s="235">
        <f t="shared" si="11"/>
        <v>5639054043.4115057</v>
      </c>
      <c r="N35" s="93">
        <f t="shared" si="4"/>
        <v>-7.7844131695604517</v>
      </c>
      <c r="O35" s="93">
        <f t="shared" si="5"/>
        <v>-3.34794255860385</v>
      </c>
      <c r="Q35" s="290">
        <f t="shared" si="10"/>
        <v>8.0220365454144252E-2</v>
      </c>
    </row>
    <row r="36" spans="1:17" x14ac:dyDescent="0.2">
      <c r="A36" s="239" t="s">
        <v>225</v>
      </c>
      <c r="B36" s="7">
        <v>51361.105636596607</v>
      </c>
      <c r="C36" s="7">
        <v>310058.42735320871</v>
      </c>
      <c r="D36" s="235">
        <f>'GDP Durban'!D36</f>
        <v>442656046999.99988</v>
      </c>
      <c r="E36" s="235">
        <f>'GDP Durban'!E36</f>
        <v>72558444641.741516</v>
      </c>
      <c r="F36" s="236">
        <v>4994646966</v>
      </c>
      <c r="G36" s="236">
        <v>831381344</v>
      </c>
      <c r="H36" s="93">
        <f t="shared" si="0"/>
        <v>16.391608142143269</v>
      </c>
      <c r="I36" s="93">
        <f t="shared" si="1"/>
        <v>16.645447609399667</v>
      </c>
      <c r="J36" s="93">
        <f t="shared" si="2"/>
        <v>88.626093097928049</v>
      </c>
      <c r="K36" s="93">
        <f t="shared" si="2"/>
        <v>87.274564392608639</v>
      </c>
      <c r="L36" s="236">
        <v>69007516</v>
      </c>
      <c r="M36" s="235">
        <f t="shared" si="11"/>
        <v>6022600898.715971</v>
      </c>
      <c r="N36" s="93">
        <f t="shared" si="4"/>
        <v>6.8016169441147563</v>
      </c>
      <c r="O36" s="93">
        <f t="shared" si="5"/>
        <v>6.3375168855498227</v>
      </c>
      <c r="Q36" s="290">
        <f t="shared" si="10"/>
        <v>8.3003445408079787E-2</v>
      </c>
    </row>
    <row r="37" spans="1:17" x14ac:dyDescent="0.2">
      <c r="A37" s="237" t="s">
        <v>226</v>
      </c>
      <c r="D37" s="235">
        <f>'GDP Durban'!D37</f>
        <v>450481038000</v>
      </c>
      <c r="E37" s="235">
        <f>'GDP Durban'!E37</f>
        <v>73895412439.972687</v>
      </c>
      <c r="F37" s="236">
        <v>5002707417</v>
      </c>
      <c r="G37" s="236">
        <v>835393434</v>
      </c>
      <c r="H37" s="93">
        <f t="shared" si="0"/>
        <v>16.403667681118396</v>
      </c>
      <c r="I37" s="93">
        <f t="shared" si="1"/>
        <v>16.698826542627685</v>
      </c>
      <c r="J37" s="93">
        <f>D37/F37</f>
        <v>90.047448401478249</v>
      </c>
      <c r="K37" s="93">
        <f>E37/G37</f>
        <v>88.455821451874954</v>
      </c>
      <c r="L37" s="236">
        <v>68866285</v>
      </c>
      <c r="M37" s="235">
        <f t="shared" si="11"/>
        <v>6091623810.0139341</v>
      </c>
      <c r="N37" s="93">
        <f t="shared" ref="N37:N43" si="12">(M37-M36)/M36*100</f>
        <v>1.1460648390744097</v>
      </c>
      <c r="O37" s="93">
        <f t="shared" ref="O37:O43" si="13">(M37-M33)/M33*100</f>
        <v>4.3808808356616984</v>
      </c>
      <c r="Q37" s="290">
        <f t="shared" si="10"/>
        <v>8.2435750865621479E-2</v>
      </c>
    </row>
    <row r="38" spans="1:17" x14ac:dyDescent="0.2">
      <c r="A38" s="237" t="s">
        <v>346</v>
      </c>
      <c r="D38" s="235">
        <f>'GDP Durban'!D38</f>
        <v>459650859000</v>
      </c>
      <c r="E38" s="235">
        <f>'GDP Durban'!E38</f>
        <v>74813180657.141006</v>
      </c>
      <c r="F38" s="236">
        <v>5074816265</v>
      </c>
      <c r="G38" s="236">
        <v>901763015</v>
      </c>
      <c r="H38" s="93">
        <f t="shared" si="0"/>
        <v>16.276088512028867</v>
      </c>
      <c r="I38" s="93">
        <f>G38/F38*100</f>
        <v>17.769372680924043</v>
      </c>
      <c r="J38" s="93">
        <f>D38/F38</f>
        <v>90.574877000005046</v>
      </c>
      <c r="K38" s="93">
        <f>E38/G38</f>
        <v>82.963239135662491</v>
      </c>
      <c r="L38" s="236">
        <v>82582248</v>
      </c>
      <c r="M38" s="235">
        <f t="shared" si="11"/>
        <v>6851290789.1845856</v>
      </c>
      <c r="N38" s="93">
        <f t="shared" si="12"/>
        <v>12.470681100199354</v>
      </c>
      <c r="O38" s="93">
        <f t="shared" si="13"/>
        <v>12.039323582793516</v>
      </c>
      <c r="Q38" s="290">
        <f t="shared" si="10"/>
        <v>9.1578659388686506E-2</v>
      </c>
    </row>
    <row r="39" spans="1:17" x14ac:dyDescent="0.2">
      <c r="A39" s="288" t="s">
        <v>348</v>
      </c>
      <c r="D39" s="235">
        <f>'GDP Durban'!D39</f>
        <v>443452040000.00006</v>
      </c>
      <c r="E39" s="235">
        <f>'GDP Durban'!E39</f>
        <v>72066433938.924149</v>
      </c>
      <c r="F39" s="236"/>
      <c r="G39" s="236"/>
      <c r="H39" s="93">
        <f t="shared" si="0"/>
        <v>16.25123518180774</v>
      </c>
      <c r="I39" s="93"/>
      <c r="J39" s="93"/>
      <c r="K39" s="93"/>
      <c r="L39" s="236"/>
      <c r="M39" s="289">
        <f>E39*Q39</f>
        <v>5825070216.0853872</v>
      </c>
      <c r="N39" s="93">
        <f t="shared" si="12"/>
        <v>-14.978499740796073</v>
      </c>
      <c r="O39" s="93">
        <f t="shared" si="13"/>
        <v>3.2987123592336736</v>
      </c>
      <c r="Q39" s="290">
        <f>(Q27+Q31+Q35)/3</f>
        <v>8.0829172441390651E-2</v>
      </c>
    </row>
    <row r="40" spans="1:17" x14ac:dyDescent="0.2">
      <c r="A40" s="288" t="s">
        <v>349</v>
      </c>
      <c r="D40" s="235">
        <f>'GDP Durban'!D40</f>
        <v>456846380500</v>
      </c>
      <c r="E40" s="235">
        <f>'GDP Durban'!E40</f>
        <v>75320111896.359207</v>
      </c>
      <c r="F40" s="236"/>
      <c r="G40" s="236"/>
      <c r="H40" s="93">
        <f t="shared" ref="H40" si="14">E40/D40*100</f>
        <v>16.486966978686439</v>
      </c>
      <c r="I40" s="93"/>
      <c r="J40" s="93"/>
      <c r="K40" s="93"/>
      <c r="L40" s="236"/>
      <c r="M40" s="289">
        <f>E40*Q40</f>
        <v>6001705160.0539598</v>
      </c>
      <c r="N40" s="93">
        <f t="shared" si="12"/>
        <v>3.0323230006878155</v>
      </c>
      <c r="O40" s="93">
        <f t="shared" si="13"/>
        <v>-0.34695539374800932</v>
      </c>
      <c r="Q40" s="290">
        <f t="shared" ref="Q40:Q46" si="15">(Q28+Q32+Q36)/3</f>
        <v>7.9682637332142203E-2</v>
      </c>
    </row>
    <row r="41" spans="1:17" x14ac:dyDescent="0.2">
      <c r="A41" s="288" t="s">
        <v>350</v>
      </c>
      <c r="D41" s="235">
        <f>'GDP Durban'!D41</f>
        <v>464512837750</v>
      </c>
      <c r="E41" s="235">
        <f>'GDP Durban'!E41</f>
        <v>76267838532.114273</v>
      </c>
      <c r="F41" s="236"/>
      <c r="G41" s="236"/>
      <c r="H41" s="93"/>
      <c r="I41" s="93"/>
      <c r="J41" s="93"/>
      <c r="K41" s="93"/>
      <c r="L41" s="236"/>
      <c r="M41" s="289">
        <f>E41*Q41</f>
        <v>6102761718.1398401</v>
      </c>
      <c r="N41" s="93">
        <f t="shared" si="12"/>
        <v>1.683797444074572</v>
      </c>
      <c r="O41" s="93">
        <f t="shared" si="13"/>
        <v>0.18283972341818844</v>
      </c>
      <c r="Q41" s="290">
        <f t="shared" si="15"/>
        <v>8.0017499323389585E-2</v>
      </c>
    </row>
    <row r="42" spans="1:17" x14ac:dyDescent="0.2">
      <c r="A42" s="288" t="s">
        <v>405</v>
      </c>
      <c r="D42" s="235">
        <f>'GDP Durban'!D42</f>
        <v>473452837000</v>
      </c>
      <c r="E42" s="235">
        <f>'GDP Durban'!E42</f>
        <v>77075447213.983719</v>
      </c>
      <c r="F42" s="236"/>
      <c r="G42" s="236"/>
      <c r="H42" s="93"/>
      <c r="I42" s="93"/>
      <c r="J42" s="93"/>
      <c r="K42" s="93"/>
      <c r="L42" s="236"/>
      <c r="M42" s="289">
        <f t="shared" ref="M42:M43" si="16">E42*Q42</f>
        <v>6511137334.9589977</v>
      </c>
      <c r="N42" s="93">
        <f t="shared" si="12"/>
        <v>6.6916526595705434</v>
      </c>
      <c r="O42" s="93">
        <f t="shared" si="13"/>
        <v>-4.9648083068164679</v>
      </c>
      <c r="Q42" s="290">
        <f t="shared" si="15"/>
        <v>8.4477451254771171E-2</v>
      </c>
    </row>
    <row r="43" spans="1:17" x14ac:dyDescent="0.2">
      <c r="A43" s="288" t="str">
        <f>'GDP Durban'!A43</f>
        <v>2011q1</v>
      </c>
      <c r="D43" s="235">
        <f>'GDP Durban'!D43</f>
        <v>458355000000</v>
      </c>
      <c r="E43" s="235">
        <f>'GDP Durban'!E43</f>
        <v>74707188767.733582</v>
      </c>
      <c r="F43" s="236"/>
      <c r="G43" s="236"/>
      <c r="H43" s="93"/>
      <c r="I43" s="93"/>
      <c r="J43" s="93"/>
      <c r="K43" s="93"/>
      <c r="L43" s="236"/>
      <c r="M43" s="289">
        <f t="shared" si="16"/>
        <v>6051377294.5368814</v>
      </c>
      <c r="N43" s="93">
        <f t="shared" si="12"/>
        <v>-7.0611325912850145</v>
      </c>
      <c r="O43" s="93">
        <f t="shared" si="13"/>
        <v>3.8850532277974672</v>
      </c>
      <c r="Q43" s="290">
        <f t="shared" si="15"/>
        <v>8.1001271689539231E-2</v>
      </c>
    </row>
    <row r="44" spans="1:17" x14ac:dyDescent="0.2">
      <c r="A44" s="288" t="str">
        <f>'GDP Durban'!A44</f>
        <v>2011q2</v>
      </c>
      <c r="D44" s="235">
        <f>'GDP Durban'!D44</f>
        <v>471729000000</v>
      </c>
      <c r="E44" s="235">
        <f>'GDP Durban'!E44</f>
        <v>77581860898.321838</v>
      </c>
      <c r="F44" s="236"/>
      <c r="G44" s="236"/>
      <c r="H44" s="93"/>
      <c r="I44" s="93"/>
      <c r="J44" s="93"/>
      <c r="K44" s="93"/>
      <c r="L44" s="236"/>
      <c r="M44" s="289">
        <f t="shared" ref="M44:M45" si="17">E44*Q44</f>
        <v>6165628956.3239994</v>
      </c>
      <c r="N44" s="93">
        <f t="shared" ref="N44:N45" si="18">(M44-M43)/M43*100</f>
        <v>1.888027406426354</v>
      </c>
      <c r="O44" s="93">
        <f t="shared" ref="O44:O45" si="19">(M44-M40)/M40*100</f>
        <v>2.7312870575695816</v>
      </c>
      <c r="Q44" s="290">
        <f t="shared" si="15"/>
        <v>7.9472558210541291E-2</v>
      </c>
    </row>
    <row r="45" spans="1:17" x14ac:dyDescent="0.2">
      <c r="A45" s="288" t="str">
        <f>'GDP Durban'!A45</f>
        <v>2011q3</v>
      </c>
      <c r="D45" s="235">
        <f>'GDP Durban'!D45</f>
        <v>478409000000</v>
      </c>
      <c r="E45" s="235">
        <f>'GDP Durban'!E45</f>
        <v>78779171820.506241</v>
      </c>
      <c r="F45" s="236"/>
      <c r="G45" s="236"/>
      <c r="H45" s="93"/>
      <c r="I45" s="93"/>
      <c r="J45" s="93"/>
      <c r="K45" s="93"/>
      <c r="L45" s="236"/>
      <c r="M45" s="289">
        <f t="shared" si="17"/>
        <v>6295955852.0762625</v>
      </c>
      <c r="N45" s="93">
        <f t="shared" si="18"/>
        <v>2.1137648190552984</v>
      </c>
      <c r="O45" s="93">
        <f t="shared" si="19"/>
        <v>3.1656837159834113</v>
      </c>
      <c r="Q45" s="290">
        <f t="shared" si="15"/>
        <v>7.9919040865537805E-2</v>
      </c>
    </row>
    <row r="46" spans="1:17" x14ac:dyDescent="0.2">
      <c r="A46" s="288" t="str">
        <f>'GDP Durban'!A46</f>
        <v>2011q4</v>
      </c>
      <c r="D46" s="235">
        <f>'GDP Durban'!D46</f>
        <v>487175000000</v>
      </c>
      <c r="E46" s="235">
        <f>'GDP Durban'!E46</f>
        <v>79635342274.409454</v>
      </c>
      <c r="F46" s="236"/>
      <c r="G46" s="236"/>
      <c r="H46" s="93"/>
      <c r="I46" s="93"/>
      <c r="J46" s="93"/>
      <c r="K46" s="93"/>
      <c r="L46" s="236"/>
      <c r="M46" s="289">
        <f t="shared" ref="M46" si="20">E46*Q46</f>
        <v>6837939905.0135994</v>
      </c>
      <c r="N46" s="93">
        <f t="shared" ref="N46" si="21">(M46-M45)/M45*100</f>
        <v>8.6084474807523144</v>
      </c>
      <c r="O46" s="93">
        <f t="shared" ref="O46" si="22">(M46-M42)/M42*100</f>
        <v>5.0191318849928637</v>
      </c>
      <c r="Q46" s="290">
        <f t="shared" si="15"/>
        <v>8.5865643440713235E-2</v>
      </c>
    </row>
    <row r="47" spans="1:17" x14ac:dyDescent="0.2">
      <c r="M47" s="93"/>
    </row>
    <row r="48" spans="1:17" x14ac:dyDescent="0.2">
      <c r="K48" s="238"/>
      <c r="L48" s="238"/>
      <c r="M48" s="93"/>
    </row>
    <row r="49" spans="13:13" x14ac:dyDescent="0.2">
      <c r="M49" s="93"/>
    </row>
    <row r="50" spans="13:13" x14ac:dyDescent="0.2">
      <c r="M50" s="93"/>
    </row>
    <row r="51" spans="13:13" x14ac:dyDescent="0.2">
      <c r="M51" s="93"/>
    </row>
    <row r="52" spans="13:13" x14ac:dyDescent="0.2">
      <c r="M52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8.25" bestFit="1" customWidth="1"/>
    <col min="14" max="14" width="14.5" customWidth="1"/>
    <col min="15" max="15" width="12.5" customWidth="1"/>
    <col min="19" max="19" width="15.5" bestFit="1" customWidth="1"/>
  </cols>
  <sheetData>
    <row r="1" spans="1:20" ht="28.5" customHeight="1" thickBot="1" x14ac:dyDescent="0.25">
      <c r="D1" s="410" t="s">
        <v>238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/>
    </row>
    <row r="2" spans="1:20" ht="39" thickBot="1" x14ac:dyDescent="0.25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215</v>
      </c>
      <c r="I2" s="240" t="s">
        <v>216</v>
      </c>
      <c r="J2" s="240" t="s">
        <v>217</v>
      </c>
      <c r="K2" s="240" t="s">
        <v>218</v>
      </c>
      <c r="L2" s="240" t="s">
        <v>242</v>
      </c>
      <c r="M2" s="240" t="s">
        <v>239</v>
      </c>
      <c r="N2" s="240" t="s">
        <v>240</v>
      </c>
      <c r="O2" s="241" t="s">
        <v>241</v>
      </c>
    </row>
    <row r="3" spans="1:20" hidden="1" x14ac:dyDescent="0.2">
      <c r="A3" t="s">
        <v>197</v>
      </c>
      <c r="B3" s="7">
        <v>37676.73632361889</v>
      </c>
      <c r="C3" s="7">
        <v>228114.65100000001</v>
      </c>
      <c r="D3" s="235">
        <v>322910910060.36981</v>
      </c>
      <c r="E3" s="235">
        <v>50112796216.986862</v>
      </c>
    </row>
    <row r="4" spans="1:20" hidden="1" x14ac:dyDescent="0.2">
      <c r="A4" t="s">
        <v>198</v>
      </c>
      <c r="B4" s="7">
        <v>39785.998991779808</v>
      </c>
      <c r="C4" s="7">
        <v>237077.625</v>
      </c>
      <c r="D4" s="235">
        <v>334720112818.65576</v>
      </c>
      <c r="E4" s="235">
        <v>52845129483.895035</v>
      </c>
    </row>
    <row r="5" spans="1:20" hidden="1" x14ac:dyDescent="0.2">
      <c r="A5" t="s">
        <v>199</v>
      </c>
      <c r="B5" s="7">
        <v>40039.788367970163</v>
      </c>
      <c r="C5" s="7">
        <v>239764.666</v>
      </c>
      <c r="D5" s="235">
        <v>338640978501.02924</v>
      </c>
      <c r="E5" s="235">
        <v>53165072537.585495</v>
      </c>
    </row>
    <row r="6" spans="1:20" hidden="1" x14ac:dyDescent="0.2">
      <c r="A6" t="s">
        <v>196</v>
      </c>
      <c r="B6" s="7">
        <v>40074.592176024802</v>
      </c>
      <c r="C6" s="7">
        <v>242416.25599999999</v>
      </c>
      <c r="D6" s="235">
        <v>342446668348.70929</v>
      </c>
      <c r="E6" s="235">
        <v>53231276652.014305</v>
      </c>
    </row>
    <row r="7" spans="1:20" hidden="1" x14ac:dyDescent="0.2">
      <c r="A7" t="s">
        <v>193</v>
      </c>
      <c r="B7" s="7">
        <v>38164.553783353913</v>
      </c>
      <c r="C7" s="7">
        <v>234422.22595000002</v>
      </c>
      <c r="D7" s="235">
        <v>333305590430.95892</v>
      </c>
      <c r="E7" s="235">
        <v>51711374534.346764</v>
      </c>
      <c r="F7" s="236">
        <v>4118958622</v>
      </c>
      <c r="G7" s="236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35">
        <f>E7*$L$26</f>
        <v>3204610900.4491315</v>
      </c>
    </row>
    <row r="8" spans="1:20" hidden="1" x14ac:dyDescent="0.2">
      <c r="A8" t="s">
        <v>194</v>
      </c>
      <c r="B8" s="7">
        <v>40899.509629239452</v>
      </c>
      <c r="C8" s="7">
        <v>246691.99999189001</v>
      </c>
      <c r="D8" s="235">
        <v>347204329137.22797</v>
      </c>
      <c r="E8" s="235">
        <v>54878905030.490082</v>
      </c>
      <c r="F8" s="236">
        <v>4128329079</v>
      </c>
      <c r="G8" s="236">
        <v>697677279</v>
      </c>
      <c r="H8" s="93">
        <f t="shared" ref="H8:H38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35">
        <f t="shared" ref="M8:M30" si="3">E8*$L$26</f>
        <v>3400906258.034411</v>
      </c>
      <c r="N8" s="93">
        <f>(M8-M7)/M7*100</f>
        <v>6.1254037910739285</v>
      </c>
    </row>
    <row r="9" spans="1:20" hidden="1" x14ac:dyDescent="0.2">
      <c r="A9" t="s">
        <v>195</v>
      </c>
      <c r="B9" s="7">
        <v>40843.515709009815</v>
      </c>
      <c r="C9" s="7">
        <v>248774.73830440003</v>
      </c>
      <c r="D9" s="235">
        <v>350396669892.96594</v>
      </c>
      <c r="E9" s="235">
        <v>54975894517.663895</v>
      </c>
      <c r="F9" s="236">
        <v>4479766142</v>
      </c>
      <c r="G9" s="236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35">
        <f t="shared" si="3"/>
        <v>3406916803.5019217</v>
      </c>
      <c r="N9" s="93">
        <f t="shared" ref="N9:N36" si="4">(M9-M8)/M8*100</f>
        <v>0.17673364131431712</v>
      </c>
    </row>
    <row r="10" spans="1:20" ht="13.5" hidden="1" thickBot="1" x14ac:dyDescent="0.25">
      <c r="A10" t="s">
        <v>192</v>
      </c>
      <c r="B10" s="7">
        <v>41049.652983244421</v>
      </c>
      <c r="C10" s="7">
        <v>252232.9458972</v>
      </c>
      <c r="D10" s="235">
        <v>355528420538.84723</v>
      </c>
      <c r="E10" s="235">
        <v>55380505788.006569</v>
      </c>
      <c r="F10" s="236">
        <v>4393645140</v>
      </c>
      <c r="G10" s="236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35">
        <f t="shared" si="3"/>
        <v>3431991010.0775657</v>
      </c>
      <c r="N10" s="93">
        <f t="shared" si="4"/>
        <v>0.73597942133105787</v>
      </c>
    </row>
    <row r="11" spans="1:20" ht="15.75" thickBot="1" x14ac:dyDescent="0.25">
      <c r="A11" t="s">
        <v>189</v>
      </c>
      <c r="B11" s="7">
        <v>39679.286244765506</v>
      </c>
      <c r="C11" s="7">
        <v>242968.67667019999</v>
      </c>
      <c r="D11" s="235">
        <v>343994759999.99994</v>
      </c>
      <c r="E11" s="235">
        <v>53748552241.586288</v>
      </c>
      <c r="F11" s="236">
        <v>4324510166.1150007</v>
      </c>
      <c r="G11" s="236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35">
        <f t="shared" si="3"/>
        <v>3330857049.3004947</v>
      </c>
      <c r="N11" s="93">
        <f t="shared" si="4"/>
        <v>-2.9468014479089586</v>
      </c>
      <c r="O11" s="93">
        <f>(M11-M7)/M7*100</f>
        <v>3.9395156782893541</v>
      </c>
      <c r="R11" s="413" t="s">
        <v>347</v>
      </c>
      <c r="S11" s="414"/>
      <c r="T11" s="415"/>
    </row>
    <row r="12" spans="1:20" x14ac:dyDescent="0.2">
      <c r="A12" t="s">
        <v>190</v>
      </c>
      <c r="B12" s="7">
        <v>42428.908098434826</v>
      </c>
      <c r="C12" s="7">
        <v>254647.49008620001</v>
      </c>
      <c r="D12" s="235">
        <v>358345100000</v>
      </c>
      <c r="E12" s="235">
        <v>57231349101.069832</v>
      </c>
      <c r="F12" s="236">
        <v>4344832650.1500006</v>
      </c>
      <c r="G12" s="236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35">
        <f t="shared" si="3"/>
        <v>3546689811.0565724</v>
      </c>
      <c r="N12" s="93">
        <f t="shared" si="4"/>
        <v>6.4797965977376384</v>
      </c>
      <c r="O12" s="93">
        <f t="shared" ref="O12:O36" si="5">(M12-M8)/M8*100</f>
        <v>4.2866089789378261</v>
      </c>
      <c r="R12" s="7">
        <v>2001</v>
      </c>
    </row>
    <row r="13" spans="1:20" x14ac:dyDescent="0.2">
      <c r="A13" t="s">
        <v>191</v>
      </c>
      <c r="B13" s="7">
        <v>42149.48137805095</v>
      </c>
      <c r="C13" s="7">
        <v>256275.03476719998</v>
      </c>
      <c r="D13" s="235">
        <v>360923000000</v>
      </c>
      <c r="E13" s="235">
        <v>56976105664.892906</v>
      </c>
      <c r="F13" s="236">
        <v>4469507962.3999996</v>
      </c>
      <c r="G13" s="236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35">
        <f t="shared" si="3"/>
        <v>3530872093.8675356</v>
      </c>
      <c r="N13" s="93">
        <f t="shared" si="4"/>
        <v>-0.4459853562532069</v>
      </c>
      <c r="O13" s="93">
        <f t="shared" si="5"/>
        <v>3.6383421584642766</v>
      </c>
      <c r="R13" s="7">
        <f>R12+1</f>
        <v>2002</v>
      </c>
      <c r="S13" s="285">
        <f>SUM(M7:M10)</f>
        <v>13444424972.06303</v>
      </c>
    </row>
    <row r="14" spans="1:20" x14ac:dyDescent="0.2">
      <c r="A14" t="s">
        <v>188</v>
      </c>
      <c r="B14" s="7">
        <v>42100.346979449736</v>
      </c>
      <c r="C14" s="7">
        <v>258872.64112069999</v>
      </c>
      <c r="D14" s="235">
        <v>364059160000</v>
      </c>
      <c r="E14" s="235">
        <v>56805786738.685379</v>
      </c>
      <c r="F14" s="236">
        <v>4792454884.6540003</v>
      </c>
      <c r="G14" s="236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M14" s="235">
        <f t="shared" si="3"/>
        <v>3520317242.2049694</v>
      </c>
      <c r="N14" s="93">
        <f t="shared" si="4"/>
        <v>-0.29893044499963589</v>
      </c>
      <c r="O14" s="93">
        <f t="shared" si="5"/>
        <v>2.573614903653477</v>
      </c>
      <c r="R14" s="7">
        <f t="shared" ref="R14:R22" si="6">R13+1</f>
        <v>2003</v>
      </c>
      <c r="S14" s="285">
        <f>SUM(M11:M14)</f>
        <v>13928736196.429571</v>
      </c>
      <c r="T14" s="93">
        <f>(S14-S13)/S13*100</f>
        <v>3.6023201094351003</v>
      </c>
    </row>
    <row r="15" spans="1:20" x14ac:dyDescent="0.2">
      <c r="A15" t="s">
        <v>184</v>
      </c>
      <c r="B15" s="7">
        <v>40825.253019522192</v>
      </c>
      <c r="C15" s="7">
        <v>251444.37829999998</v>
      </c>
      <c r="D15" s="235">
        <v>356887070000</v>
      </c>
      <c r="E15" s="235">
        <v>56423856239.621162</v>
      </c>
      <c r="F15" s="236">
        <v>4499340550.9499998</v>
      </c>
      <c r="G15" s="236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M15" s="235">
        <f t="shared" si="3"/>
        <v>3496648588.0348463</v>
      </c>
      <c r="N15" s="93">
        <f t="shared" si="4"/>
        <v>-0.67234435255892211</v>
      </c>
      <c r="O15" s="93">
        <f t="shared" si="5"/>
        <v>4.9774438314357896</v>
      </c>
      <c r="R15" s="7">
        <f t="shared" si="6"/>
        <v>2004</v>
      </c>
      <c r="S15" s="285">
        <f>SUM(M15:M18)</f>
        <v>14778542670.80098</v>
      </c>
      <c r="T15" s="93">
        <f t="shared" ref="T15:T21" si="7">(S15-S14)/S14*100</f>
        <v>6.1011025148803091</v>
      </c>
    </row>
    <row r="16" spans="1:20" x14ac:dyDescent="0.2">
      <c r="A16" t="s">
        <v>186</v>
      </c>
      <c r="B16" s="7">
        <v>43839.245304415505</v>
      </c>
      <c r="C16" s="7">
        <v>264778.94630000001</v>
      </c>
      <c r="D16" s="235">
        <v>371714000000</v>
      </c>
      <c r="E16" s="235">
        <v>59962107212.601006</v>
      </c>
      <c r="F16" s="236">
        <v>4543677182.2600002</v>
      </c>
      <c r="G16" s="236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M16" s="235">
        <f t="shared" si="3"/>
        <v>3715917902.3518491</v>
      </c>
      <c r="N16" s="93">
        <f t="shared" si="4"/>
        <v>6.2708421734834516</v>
      </c>
      <c r="O16" s="93">
        <f t="shared" si="5"/>
        <v>4.7714376026829068</v>
      </c>
      <c r="R16" s="7">
        <f t="shared" si="6"/>
        <v>2005</v>
      </c>
      <c r="S16" s="285">
        <f>SUM(M19:M22)</f>
        <v>15798822474.937878</v>
      </c>
      <c r="T16" s="93">
        <f t="shared" si="7"/>
        <v>6.9037917125126125</v>
      </c>
    </row>
    <row r="17" spans="1:20" x14ac:dyDescent="0.2">
      <c r="A17" t="s">
        <v>187</v>
      </c>
      <c r="B17" s="7">
        <v>44543.65678666599</v>
      </c>
      <c r="C17" s="7">
        <v>270547.82851100003</v>
      </c>
      <c r="D17" s="235">
        <v>379044000000</v>
      </c>
      <c r="E17" s="235">
        <v>60851913008.491173</v>
      </c>
      <c r="F17" s="236">
        <v>4775490888.2999992</v>
      </c>
      <c r="G17" s="236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M17" s="235">
        <f t="shared" si="3"/>
        <v>3771060148.6848779</v>
      </c>
      <c r="N17" s="93">
        <f t="shared" si="4"/>
        <v>1.4839468411863621</v>
      </c>
      <c r="O17" s="93">
        <f t="shared" si="5"/>
        <v>6.8025136122745424</v>
      </c>
      <c r="R17" s="7">
        <f t="shared" si="6"/>
        <v>2006</v>
      </c>
      <c r="S17" s="285">
        <f>SUM(M23:M26)</f>
        <v>16808467220.258028</v>
      </c>
      <c r="T17" s="93">
        <f t="shared" si="7"/>
        <v>6.3906328900256879</v>
      </c>
    </row>
    <row r="18" spans="1:20" x14ac:dyDescent="0.2">
      <c r="A18" t="s">
        <v>185</v>
      </c>
      <c r="B18" s="7">
        <v>44924.845565797143</v>
      </c>
      <c r="C18" s="7">
        <v>275256.89010000002</v>
      </c>
      <c r="D18" s="235">
        <v>384685190000</v>
      </c>
      <c r="E18" s="235">
        <v>61236864736.262665</v>
      </c>
      <c r="F18" s="236">
        <v>4830257034.4000006</v>
      </c>
      <c r="G18" s="236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M18" s="235">
        <f t="shared" si="3"/>
        <v>3794916031.7294073</v>
      </c>
      <c r="N18" s="93">
        <f t="shared" si="4"/>
        <v>0.63260415119204494</v>
      </c>
      <c r="O18" s="93">
        <f t="shared" si="5"/>
        <v>7.8003989592836094</v>
      </c>
      <c r="R18" s="7">
        <f t="shared" si="6"/>
        <v>2007</v>
      </c>
      <c r="S18" s="285">
        <f>SUM(M27:M30)</f>
        <v>17974072554.404175</v>
      </c>
      <c r="T18" s="93">
        <f t="shared" si="7"/>
        <v>6.9346319261123766</v>
      </c>
    </row>
    <row r="19" spans="1:20" x14ac:dyDescent="0.2">
      <c r="A19" t="s">
        <v>181</v>
      </c>
      <c r="B19" s="7">
        <v>43267.60531097796</v>
      </c>
      <c r="C19" s="7">
        <v>265766.29472999997</v>
      </c>
      <c r="D19" s="235">
        <v>376326650000</v>
      </c>
      <c r="E19" s="235">
        <v>60432164603.970009</v>
      </c>
      <c r="F19" s="236">
        <v>4690209425</v>
      </c>
      <c r="G19" s="236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ref="L19:L24" si="8">M31/E31</f>
        <v>6.3044421173581153E-2</v>
      </c>
      <c r="M19" s="235">
        <f t="shared" si="3"/>
        <v>3745047877.2129364</v>
      </c>
      <c r="N19" s="93">
        <f t="shared" si="4"/>
        <v>-1.314077942687579</v>
      </c>
      <c r="O19" s="93">
        <f t="shared" si="5"/>
        <v>7.103924884762101</v>
      </c>
      <c r="R19" s="7">
        <f t="shared" si="6"/>
        <v>2008</v>
      </c>
      <c r="S19" s="285">
        <f>SUM(M31:M34)</f>
        <v>19737485503.798824</v>
      </c>
      <c r="T19" s="93">
        <f t="shared" si="7"/>
        <v>9.8108703192174538</v>
      </c>
    </row>
    <row r="20" spans="1:20" x14ac:dyDescent="0.2">
      <c r="A20" t="s">
        <v>182</v>
      </c>
      <c r="B20" s="7">
        <v>45920.174696248054</v>
      </c>
      <c r="C20" s="7">
        <v>277268.90181000001</v>
      </c>
      <c r="D20" s="235">
        <v>391001500000</v>
      </c>
      <c r="E20" s="235">
        <v>63723242157.455879</v>
      </c>
      <c r="F20" s="236">
        <v>4760343407</v>
      </c>
      <c r="G20" s="236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8"/>
        <v>6.8349776586806368E-2</v>
      </c>
      <c r="M20" s="235">
        <f t="shared" si="3"/>
        <v>3948999582.1733065</v>
      </c>
      <c r="N20" s="93">
        <f t="shared" si="4"/>
        <v>5.4459038081016704</v>
      </c>
      <c r="O20" s="93">
        <f t="shared" si="5"/>
        <v>6.2725196289707368</v>
      </c>
      <c r="R20" s="7">
        <f t="shared" si="6"/>
        <v>2009</v>
      </c>
      <c r="S20" s="285">
        <f>SUM(M35:M38)</f>
        <v>17028803582.517605</v>
      </c>
      <c r="T20" s="93">
        <f t="shared" si="7"/>
        <v>-13.723541029377254</v>
      </c>
    </row>
    <row r="21" spans="1:20" x14ac:dyDescent="0.2">
      <c r="A21" t="s">
        <v>183</v>
      </c>
      <c r="B21" s="7">
        <v>47037.654231843975</v>
      </c>
      <c r="C21" s="7">
        <v>283831.22172999999</v>
      </c>
      <c r="D21" s="235">
        <v>399721500000</v>
      </c>
      <c r="E21" s="235">
        <v>65295523467.407036</v>
      </c>
      <c r="F21" s="236">
        <v>4824982237</v>
      </c>
      <c r="G21" s="236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L21">
        <f t="shared" si="8"/>
        <v>6.7743762175790742E-2</v>
      </c>
      <c r="M21" s="235">
        <f t="shared" si="3"/>
        <v>4046435588.6576304</v>
      </c>
      <c r="N21" s="93">
        <f t="shared" si="4"/>
        <v>2.4673592502813255</v>
      </c>
      <c r="O21" s="93">
        <f t="shared" si="5"/>
        <v>7.3023348638124261</v>
      </c>
      <c r="R21" s="7">
        <f t="shared" si="6"/>
        <v>2010</v>
      </c>
      <c r="S21" s="285">
        <f>SUM(M39:M42)</f>
        <v>18568111242.473293</v>
      </c>
      <c r="T21" s="93">
        <f t="shared" si="7"/>
        <v>9.0394351693386046</v>
      </c>
    </row>
    <row r="22" spans="1:20" x14ac:dyDescent="0.2">
      <c r="A22" t="s">
        <v>180</v>
      </c>
      <c r="B22" s="7">
        <v>47137.581046113184</v>
      </c>
      <c r="C22" s="7">
        <v>287892.13373</v>
      </c>
      <c r="D22" s="235">
        <v>404031450000</v>
      </c>
      <c r="E22" s="235">
        <v>65487610387.335793</v>
      </c>
      <c r="F22" s="236">
        <v>5011501336</v>
      </c>
      <c r="G22" s="236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L22">
        <f t="shared" si="8"/>
        <v>6.265975876990848E-2</v>
      </c>
      <c r="M22" s="235">
        <f t="shared" si="3"/>
        <v>4058339426.8940039</v>
      </c>
      <c r="N22" s="93">
        <f t="shared" si="4"/>
        <v>0.2941808407809704</v>
      </c>
      <c r="O22" s="93">
        <f t="shared" si="5"/>
        <v>6.9414815232301752</v>
      </c>
      <c r="R22" s="7">
        <f t="shared" si="6"/>
        <v>2011</v>
      </c>
      <c r="S22" s="285">
        <f>SUM(M43:M46)</f>
        <v>19159716918.9842</v>
      </c>
      <c r="T22" s="93">
        <f t="shared" ref="T22" si="9">(S22-S21)/S21*100</f>
        <v>3.1861381525852148</v>
      </c>
    </row>
    <row r="23" spans="1:20" x14ac:dyDescent="0.2">
      <c r="A23" t="s">
        <v>176</v>
      </c>
      <c r="B23" s="7">
        <v>45515.077116805645</v>
      </c>
      <c r="C23" s="7">
        <v>278720.45539999998</v>
      </c>
      <c r="D23" s="235">
        <v>395449950000</v>
      </c>
      <c r="E23" s="235">
        <v>64200044183.934395</v>
      </c>
      <c r="F23" s="236">
        <v>4675546289</v>
      </c>
      <c r="G23" s="236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 t="shared" si="8"/>
        <v>5.6239370116081704E-2</v>
      </c>
      <c r="M23" s="235">
        <f t="shared" si="3"/>
        <v>3978547529.5092335</v>
      </c>
      <c r="N23" s="93">
        <f t="shared" si="4"/>
        <v>-1.9661218294359886</v>
      </c>
      <c r="O23" s="93">
        <f t="shared" si="5"/>
        <v>6.234890980087215</v>
      </c>
    </row>
    <row r="24" spans="1:20" x14ac:dyDescent="0.2">
      <c r="A24" t="s">
        <v>178</v>
      </c>
      <c r="B24" s="7">
        <v>48049.392570885168</v>
      </c>
      <c r="C24" s="7">
        <v>290944.85600000003</v>
      </c>
      <c r="D24" s="235">
        <v>410298850000.00006</v>
      </c>
      <c r="E24" s="235">
        <v>67369057857.508469</v>
      </c>
      <c r="F24" s="236">
        <v>4859349229</v>
      </c>
      <c r="G24" s="236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L24">
        <f t="shared" si="8"/>
        <v>5.6442926388302499E-2</v>
      </c>
      <c r="M24" s="235">
        <f t="shared" si="3"/>
        <v>4174934801.2353516</v>
      </c>
      <c r="N24" s="93">
        <f t="shared" si="4"/>
        <v>4.9361549728763219</v>
      </c>
      <c r="O24" s="93">
        <f t="shared" si="5"/>
        <v>5.7213280062618566</v>
      </c>
    </row>
    <row r="25" spans="1:20" x14ac:dyDescent="0.2">
      <c r="A25" t="s">
        <v>179</v>
      </c>
      <c r="B25" s="7">
        <v>49171.989963167063</v>
      </c>
      <c r="C25" s="7">
        <v>297456.96679999999</v>
      </c>
      <c r="D25" s="235">
        <v>420695750000</v>
      </c>
      <c r="E25" s="235">
        <v>69154837684.489731</v>
      </c>
      <c r="F25" s="236">
        <v>4906222423</v>
      </c>
      <c r="G25" s="236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L25">
        <v>5.9317703476050719E-2</v>
      </c>
      <c r="M25" s="235">
        <f t="shared" si="3"/>
        <v>4285601546.2383351</v>
      </c>
      <c r="N25" s="93">
        <f t="shared" si="4"/>
        <v>2.6507418743458602</v>
      </c>
      <c r="O25" s="93">
        <f t="shared" si="5"/>
        <v>5.910534156310292</v>
      </c>
    </row>
    <row r="26" spans="1:20" x14ac:dyDescent="0.2">
      <c r="A26" t="s">
        <v>177</v>
      </c>
      <c r="B26" s="7">
        <v>50201.911274013575</v>
      </c>
      <c r="C26" s="7">
        <v>306956.06460000004</v>
      </c>
      <c r="D26" s="235">
        <v>432676710000</v>
      </c>
      <c r="E26" s="235">
        <v>70506787116.204514</v>
      </c>
      <c r="F26" s="236">
        <v>5280826192</v>
      </c>
      <c r="G26" s="236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L26">
        <f>AVERAGE(L19:L25)</f>
        <v>6.1971102669503099E-2</v>
      </c>
      <c r="M26" s="235">
        <f t="shared" si="3"/>
        <v>4369383343.2751083</v>
      </c>
      <c r="N26" s="93">
        <f t="shared" si="4"/>
        <v>1.9549600244640628</v>
      </c>
      <c r="O26" s="93">
        <f t="shared" si="5"/>
        <v>7.6643149737516607</v>
      </c>
      <c r="Q26" s="290">
        <f>M26/E26</f>
        <v>6.1971102669503099E-2</v>
      </c>
    </row>
    <row r="27" spans="1:20" x14ac:dyDescent="0.2">
      <c r="A27" t="s">
        <v>173</v>
      </c>
      <c r="B27" s="7">
        <v>48194.136510043994</v>
      </c>
      <c r="C27" s="7">
        <v>294828.76199999999</v>
      </c>
      <c r="D27" s="235">
        <v>421248760000</v>
      </c>
      <c r="E27" s="235">
        <v>69345279262.852493</v>
      </c>
      <c r="F27" s="236">
        <v>5154329343</v>
      </c>
      <c r="G27" s="236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35">
        <f t="shared" si="3"/>
        <v>4297403420.8435965</v>
      </c>
      <c r="N27" s="93">
        <f t="shared" si="4"/>
        <v>-1.6473702757689077</v>
      </c>
      <c r="O27" s="93">
        <f t="shared" si="5"/>
        <v>8.0143793424454799</v>
      </c>
      <c r="Q27" s="290">
        <f t="shared" ref="Q27:Q38" si="10">M27/E27</f>
        <v>6.1971102669503106E-2</v>
      </c>
    </row>
    <row r="28" spans="1:20" x14ac:dyDescent="0.2">
      <c r="A28" t="s">
        <v>174</v>
      </c>
      <c r="B28" s="7">
        <v>50488.786354107127</v>
      </c>
      <c r="C28" s="7">
        <v>305341.24400000001</v>
      </c>
      <c r="D28" s="235">
        <v>432723700000</v>
      </c>
      <c r="E28" s="235">
        <v>72066418453.485153</v>
      </c>
      <c r="F28" s="236">
        <v>5056692012</v>
      </c>
      <c r="G28" s="236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35">
        <f t="shared" si="3"/>
        <v>4466035417.0043011</v>
      </c>
      <c r="N28" s="93">
        <f t="shared" si="4"/>
        <v>3.9240438852631976</v>
      </c>
      <c r="O28" s="93">
        <f t="shared" si="5"/>
        <v>6.9725787258477352</v>
      </c>
      <c r="Q28" s="290">
        <f>M28/E28</f>
        <v>6.1971102669503099E-2</v>
      </c>
    </row>
    <row r="29" spans="1:20" x14ac:dyDescent="0.2">
      <c r="A29" t="s">
        <v>175</v>
      </c>
      <c r="B29" s="7">
        <v>51623.876873712463</v>
      </c>
      <c r="C29" s="7">
        <v>312536.95279999997</v>
      </c>
      <c r="D29" s="235">
        <v>442103600000</v>
      </c>
      <c r="E29" s="235">
        <v>73579992260.020721</v>
      </c>
      <c r="F29" s="236">
        <v>5400223668</v>
      </c>
      <c r="G29" s="236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35">
        <f t="shared" si="3"/>
        <v>4559833254.7669878</v>
      </c>
      <c r="N29" s="93">
        <f t="shared" si="4"/>
        <v>2.1002484083658217</v>
      </c>
      <c r="O29" s="93">
        <f t="shared" si="5"/>
        <v>6.398908194565081</v>
      </c>
      <c r="Q29" s="290">
        <f t="shared" si="10"/>
        <v>6.1971102669503106E-2</v>
      </c>
    </row>
    <row r="30" spans="1:20" x14ac:dyDescent="0.2">
      <c r="A30" t="s">
        <v>22</v>
      </c>
      <c r="B30" s="7">
        <v>52621.553323250911</v>
      </c>
      <c r="C30" s="7">
        <v>321222.86990000005</v>
      </c>
      <c r="D30" s="235">
        <v>454063220000</v>
      </c>
      <c r="E30" s="235">
        <v>75047889442.800217</v>
      </c>
      <c r="F30" s="236">
        <v>5579296845</v>
      </c>
      <c r="G30" s="236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35">
        <f t="shared" si="3"/>
        <v>4650800461.7892895</v>
      </c>
      <c r="N30" s="93">
        <f t="shared" si="4"/>
        <v>1.9949678407034248</v>
      </c>
      <c r="O30" s="93">
        <f t="shared" si="5"/>
        <v>6.4406598461384386</v>
      </c>
      <c r="Q30" s="290">
        <f t="shared" si="10"/>
        <v>6.1971102669503092E-2</v>
      </c>
    </row>
    <row r="31" spans="1:20" x14ac:dyDescent="0.2">
      <c r="A31" s="237" t="s">
        <v>227</v>
      </c>
      <c r="B31" s="7">
        <v>50304.132188642834</v>
      </c>
      <c r="C31" s="7">
        <v>306287.391</v>
      </c>
      <c r="D31" s="235">
        <v>438553150000</v>
      </c>
      <c r="E31" s="235">
        <v>72541361782.126389</v>
      </c>
      <c r="F31" s="236">
        <v>5543646776</v>
      </c>
      <c r="G31" s="236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36">
        <v>56970380</v>
      </c>
      <c r="M31" s="235">
        <f t="shared" ref="M31:M38" si="11">L31*K31</f>
        <v>4573328164.6974993</v>
      </c>
      <c r="N31" s="93">
        <f t="shared" si="4"/>
        <v>-1.6657841532505675</v>
      </c>
      <c r="O31" s="93">
        <f t="shared" si="5"/>
        <v>6.4207317031394222</v>
      </c>
      <c r="Q31" s="290">
        <f t="shared" si="10"/>
        <v>6.3044421173581153E-2</v>
      </c>
    </row>
    <row r="32" spans="1:20" x14ac:dyDescent="0.2">
      <c r="A32" s="237" t="s">
        <v>228</v>
      </c>
      <c r="B32" s="7">
        <v>52106.987321482666</v>
      </c>
      <c r="C32" s="7">
        <v>319011.06899999996</v>
      </c>
      <c r="D32" s="235">
        <v>454641200000</v>
      </c>
      <c r="E32" s="235">
        <v>75999812528.020065</v>
      </c>
      <c r="F32" s="236">
        <v>5265926862</v>
      </c>
      <c r="G32" s="236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36">
        <v>60859786</v>
      </c>
      <c r="M32" s="235">
        <f t="shared" si="11"/>
        <v>5194570206.9293394</v>
      </c>
      <c r="N32" s="93">
        <f t="shared" si="4"/>
        <v>13.584025022025331</v>
      </c>
      <c r="O32" s="93">
        <f t="shared" si="5"/>
        <v>16.312785768584888</v>
      </c>
      <c r="Q32" s="290">
        <f t="shared" si="10"/>
        <v>6.8349776586806368E-2</v>
      </c>
    </row>
    <row r="33" spans="1:17" x14ac:dyDescent="0.2">
      <c r="A33" s="237" t="s">
        <v>229</v>
      </c>
      <c r="B33" s="7">
        <v>53105.277179895078</v>
      </c>
      <c r="C33" s="7">
        <v>322043.50599999999</v>
      </c>
      <c r="D33" s="235">
        <v>458756850000.00006</v>
      </c>
      <c r="E33" s="235">
        <v>76601510242.712723</v>
      </c>
      <c r="F33" s="236">
        <v>5202135900</v>
      </c>
      <c r="G33" s="236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36">
        <v>58897498</v>
      </c>
      <c r="M33" s="235">
        <f t="shared" si="11"/>
        <v>5189274492.1887293</v>
      </c>
      <c r="N33" s="93">
        <f t="shared" si="4"/>
        <v>-0.1019471203516676</v>
      </c>
      <c r="O33" s="93">
        <f t="shared" si="5"/>
        <v>13.804040679858295</v>
      </c>
      <c r="Q33" s="290">
        <f t="shared" si="10"/>
        <v>6.7743762175790742E-2</v>
      </c>
    </row>
    <row r="34" spans="1:17" x14ac:dyDescent="0.2">
      <c r="A34" s="237" t="s">
        <v>230</v>
      </c>
      <c r="B34" s="7">
        <v>54606.740576335782</v>
      </c>
      <c r="C34" s="7">
        <v>324375.42606250005</v>
      </c>
      <c r="D34" s="235">
        <v>462569720000</v>
      </c>
      <c r="E34" s="235">
        <v>76289994309.377045</v>
      </c>
      <c r="F34" s="236">
        <v>5460259824</v>
      </c>
      <c r="G34" s="236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36">
        <v>56355682</v>
      </c>
      <c r="M34" s="235">
        <f t="shared" si="11"/>
        <v>4780312639.9832563</v>
      </c>
      <c r="N34" s="93">
        <f t="shared" si="4"/>
        <v>-7.8809061424881612</v>
      </c>
      <c r="O34" s="93">
        <f t="shared" si="5"/>
        <v>2.784728763532891</v>
      </c>
      <c r="Q34" s="290">
        <f t="shared" si="10"/>
        <v>6.265975876990848E-2</v>
      </c>
    </row>
    <row r="35" spans="1:17" x14ac:dyDescent="0.2">
      <c r="A35" s="239" t="s">
        <v>224</v>
      </c>
      <c r="B35" s="7">
        <v>49513.612728056825</v>
      </c>
      <c r="C35" s="7">
        <v>302489.23233921739</v>
      </c>
      <c r="D35" s="235">
        <v>435388488486.75616</v>
      </c>
      <c r="E35" s="235">
        <v>71694064952.064926</v>
      </c>
      <c r="F35" s="236">
        <v>5206564996</v>
      </c>
      <c r="G35" s="236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36">
        <v>47397662</v>
      </c>
      <c r="M35" s="235">
        <f t="shared" si="11"/>
        <v>4032029053.9655809</v>
      </c>
      <c r="N35" s="93">
        <f t="shared" si="4"/>
        <v>-15.653444499820338</v>
      </c>
      <c r="O35" s="93">
        <f t="shared" si="5"/>
        <v>-11.83599976293681</v>
      </c>
      <c r="Q35" s="290">
        <f t="shared" si="10"/>
        <v>5.6239370116081704E-2</v>
      </c>
    </row>
    <row r="36" spans="1:17" x14ac:dyDescent="0.2">
      <c r="A36" s="239" t="s">
        <v>225</v>
      </c>
      <c r="B36" s="7">
        <v>51361.105636596607</v>
      </c>
      <c r="C36" s="7">
        <v>310058.42735320871</v>
      </c>
      <c r="D36" s="235">
        <v>442169113563.42908</v>
      </c>
      <c r="E36" s="235">
        <v>73353195106.780151</v>
      </c>
      <c r="F36" s="236">
        <v>4994646966</v>
      </c>
      <c r="G36" s="236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36">
        <v>46925596</v>
      </c>
      <c r="M36" s="235">
        <f t="shared" si="11"/>
        <v>4140268991.7587833</v>
      </c>
      <c r="N36" s="93">
        <f t="shared" si="4"/>
        <v>2.6845029225854975</v>
      </c>
      <c r="O36" s="93">
        <f t="shared" si="5"/>
        <v>-20.296216494757591</v>
      </c>
      <c r="Q36" s="290">
        <f t="shared" si="10"/>
        <v>5.6442926388302499E-2</v>
      </c>
    </row>
    <row r="37" spans="1:17" x14ac:dyDescent="0.2">
      <c r="A37" s="237" t="s">
        <v>226</v>
      </c>
      <c r="D37" s="235">
        <v>448605908439.31335</v>
      </c>
      <c r="E37" s="235">
        <v>74507696115.616592</v>
      </c>
      <c r="F37" s="236">
        <v>5002707417</v>
      </c>
      <c r="G37" s="236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36">
        <v>49355219</v>
      </c>
      <c r="M37" s="235">
        <f t="shared" si="11"/>
        <v>4401930287.3425579</v>
      </c>
      <c r="N37" s="93">
        <f t="shared" ref="N37:N41" si="12">(M37-M36)/M36*100</f>
        <v>6.3199105204181674</v>
      </c>
      <c r="O37" s="93">
        <f t="shared" ref="O37:O41" si="13">(M37-M33)/M33*100</f>
        <v>-15.172529532429605</v>
      </c>
      <c r="Q37" s="290">
        <f t="shared" si="10"/>
        <v>5.9080209385509723E-2</v>
      </c>
    </row>
    <row r="38" spans="1:17" x14ac:dyDescent="0.2">
      <c r="A38" s="237" t="s">
        <v>346</v>
      </c>
      <c r="D38" s="235">
        <v>455895909431.89258</v>
      </c>
      <c r="E38" s="235">
        <v>75130432892.96817</v>
      </c>
      <c r="F38" s="236">
        <v>5074816265</v>
      </c>
      <c r="G38" s="236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36">
        <v>53466632</v>
      </c>
      <c r="M38" s="235">
        <f t="shared" si="11"/>
        <v>4454575249.4506826</v>
      </c>
      <c r="N38" s="93">
        <f t="shared" si="12"/>
        <v>1.1959517455217687</v>
      </c>
      <c r="O38" s="93">
        <f t="shared" si="13"/>
        <v>-6.8141440751815479</v>
      </c>
      <c r="Q38" s="290">
        <f t="shared" si="10"/>
        <v>5.9291222982792213E-2</v>
      </c>
    </row>
    <row r="39" spans="1:17" x14ac:dyDescent="0.2">
      <c r="A39" s="288" t="s">
        <v>348</v>
      </c>
      <c r="D39" s="235">
        <f>'GDP Durban'!D39</f>
        <v>443452040000.00006</v>
      </c>
      <c r="E39" s="235">
        <f>'GDP Durban'!E39</f>
        <v>72066433938.924149</v>
      </c>
      <c r="F39" s="236"/>
      <c r="G39" s="236"/>
      <c r="H39" s="93"/>
      <c r="I39" s="93"/>
      <c r="J39" s="93"/>
      <c r="K39" s="93"/>
      <c r="L39" s="236"/>
      <c r="M39" s="289">
        <f>E39*Q39</f>
        <v>4354131280.538312</v>
      </c>
      <c r="N39" s="93">
        <f t="shared" si="12"/>
        <v>-2.2548495263326611</v>
      </c>
      <c r="O39" s="93">
        <f t="shared" si="13"/>
        <v>7.98858892784855</v>
      </c>
      <c r="Q39" s="290">
        <f>(Q27+Q31+Q35)/3</f>
        <v>6.0418297986388654E-2</v>
      </c>
    </row>
    <row r="40" spans="1:17" x14ac:dyDescent="0.2">
      <c r="A40" s="288" t="s">
        <v>349</v>
      </c>
      <c r="D40" s="235">
        <f>'GDP Durban'!D40</f>
        <v>456846380500</v>
      </c>
      <c r="E40" s="235">
        <f>'GDP Durban'!E40</f>
        <v>75320111896.359207</v>
      </c>
      <c r="F40" s="236"/>
      <c r="G40" s="236"/>
      <c r="H40" s="93"/>
      <c r="I40" s="93"/>
      <c r="J40" s="93"/>
      <c r="K40" s="93"/>
      <c r="L40" s="236"/>
      <c r="M40" s="289">
        <f>E40*Q40</f>
        <v>4689023579.7806864</v>
      </c>
      <c r="N40" s="93">
        <f t="shared" si="12"/>
        <v>7.6913689015130213</v>
      </c>
      <c r="O40" s="93">
        <f t="shared" si="13"/>
        <v>13.254080570953253</v>
      </c>
      <c r="Q40" s="290">
        <f t="shared" ref="Q40:Q46" si="14">(Q28+Q32+Q36)/3</f>
        <v>6.2254601881537329E-2</v>
      </c>
    </row>
    <row r="41" spans="1:17" x14ac:dyDescent="0.2">
      <c r="A41" s="288" t="s">
        <v>350</v>
      </c>
      <c r="D41" s="235">
        <f>'GDP Durban'!D41</f>
        <v>464512837750</v>
      </c>
      <c r="E41" s="235">
        <f>'GDP Durban'!E41</f>
        <v>76267838532.114273</v>
      </c>
      <c r="F41" s="236"/>
      <c r="G41" s="236"/>
      <c r="H41" s="93"/>
      <c r="I41" s="93"/>
      <c r="J41" s="93"/>
      <c r="K41" s="93"/>
      <c r="L41" s="236"/>
      <c r="M41" s="289">
        <f>E41*Q41</f>
        <v>4799664079.0311518</v>
      </c>
      <c r="N41" s="93">
        <f t="shared" si="12"/>
        <v>2.3595637208469791</v>
      </c>
      <c r="O41" s="93">
        <f t="shared" si="13"/>
        <v>9.0354404937363402</v>
      </c>
      <c r="Q41" s="290">
        <f t="shared" si="14"/>
        <v>6.2931691410267859E-2</v>
      </c>
    </row>
    <row r="42" spans="1:17" x14ac:dyDescent="0.2">
      <c r="A42" s="288" t="s">
        <v>405</v>
      </c>
      <c r="D42" s="235">
        <f>'GDP Durban'!D42</f>
        <v>473452837000</v>
      </c>
      <c r="E42" s="235">
        <f>'GDP Durban'!E42</f>
        <v>77075447213.983719</v>
      </c>
      <c r="F42" s="236"/>
      <c r="G42" s="236"/>
      <c r="H42" s="93"/>
      <c r="I42" s="93"/>
      <c r="J42" s="93"/>
      <c r="K42" s="93"/>
      <c r="L42" s="236"/>
      <c r="M42" s="289">
        <f t="shared" ref="M42:M43" si="15">E42*Q42</f>
        <v>4725292303.1231413</v>
      </c>
      <c r="N42" s="93">
        <f t="shared" ref="N42:N43" si="16">(M42-M41)/M41*100</f>
        <v>-1.5495204390017017</v>
      </c>
      <c r="O42" s="93">
        <f t="shared" ref="O42:O43" si="17">(M42-M38)/M38*100</f>
        <v>6.0772809642365386</v>
      </c>
      <c r="Q42" s="290">
        <f t="shared" si="14"/>
        <v>6.1307361474067928E-2</v>
      </c>
    </row>
    <row r="43" spans="1:17" x14ac:dyDescent="0.2">
      <c r="A43" s="288" t="str">
        <f>'GDP Durban'!A43</f>
        <v>2011q1</v>
      </c>
      <c r="D43" s="235">
        <f>'GDP Durban'!D43</f>
        <v>458355000000</v>
      </c>
      <c r="E43" s="235">
        <f>'GDP Durban'!E43</f>
        <v>74707188767.733582</v>
      </c>
      <c r="F43" s="236"/>
      <c r="G43" s="236"/>
      <c r="H43" s="93"/>
      <c r="I43" s="93"/>
      <c r="J43" s="93"/>
      <c r="K43" s="93"/>
      <c r="L43" s="236"/>
      <c r="M43" s="289">
        <f t="shared" si="15"/>
        <v>4475012635.1673641</v>
      </c>
      <c r="N43" s="93">
        <f t="shared" si="16"/>
        <v>-5.2965965256870344</v>
      </c>
      <c r="O43" s="93">
        <f t="shared" si="17"/>
        <v>2.7762450610838565</v>
      </c>
      <c r="Q43" s="290">
        <f t="shared" si="14"/>
        <v>5.9900696425350501E-2</v>
      </c>
    </row>
    <row r="44" spans="1:17" x14ac:dyDescent="0.2">
      <c r="A44" s="288" t="str">
        <f>'GDP Durban'!A44</f>
        <v>2011q2</v>
      </c>
      <c r="D44" s="235">
        <f>'GDP Durban'!D44</f>
        <v>471729000000</v>
      </c>
      <c r="E44" s="235">
        <f>'GDP Durban'!E44</f>
        <v>77581860898.321838</v>
      </c>
      <c r="F44" s="236"/>
      <c r="G44" s="236"/>
      <c r="H44" s="93"/>
      <c r="I44" s="93"/>
      <c r="J44" s="93"/>
      <c r="K44" s="93"/>
      <c r="L44" s="236"/>
      <c r="M44" s="289">
        <f t="shared" ref="M44:M45" si="18">E44*Q44</f>
        <v>4837159328.9314413</v>
      </c>
      <c r="N44" s="93">
        <f t="shared" ref="N44:N45" si="19">(M44-M43)/M43*100</f>
        <v>8.0926406982207997</v>
      </c>
      <c r="O44" s="93">
        <f t="shared" ref="O44:O45" si="20">(M44-M40)/M40*100</f>
        <v>3.1592024785186403</v>
      </c>
      <c r="Q44" s="290">
        <f t="shared" si="14"/>
        <v>6.2349101618882068E-2</v>
      </c>
    </row>
    <row r="45" spans="1:17" x14ac:dyDescent="0.2">
      <c r="A45" s="288" t="str">
        <f>'GDP Durban'!A45</f>
        <v>2011q3</v>
      </c>
      <c r="D45" s="235">
        <f>'GDP Durban'!D45</f>
        <v>478409000000</v>
      </c>
      <c r="E45" s="235">
        <f>'GDP Durban'!E45</f>
        <v>78779171820.506241</v>
      </c>
      <c r="F45" s="236"/>
      <c r="G45" s="236"/>
      <c r="H45" s="93"/>
      <c r="I45" s="93"/>
      <c r="J45" s="93"/>
      <c r="K45" s="93"/>
      <c r="L45" s="236"/>
      <c r="M45" s="289">
        <f t="shared" si="18"/>
        <v>4982931325.7170849</v>
      </c>
      <c r="N45" s="93">
        <f t="shared" si="19"/>
        <v>3.0135868362608913</v>
      </c>
      <c r="O45" s="93">
        <f t="shared" si="20"/>
        <v>3.8183348598622544</v>
      </c>
      <c r="Q45" s="290">
        <f t="shared" si="14"/>
        <v>6.3251887657189435E-2</v>
      </c>
    </row>
    <row r="46" spans="1:17" x14ac:dyDescent="0.2">
      <c r="A46" s="288" t="str">
        <f>'GDP Durban'!A46</f>
        <v>2011q4</v>
      </c>
      <c r="D46" s="235">
        <f>'GDP Durban'!D46</f>
        <v>487175000000</v>
      </c>
      <c r="E46" s="235">
        <f>'GDP Durban'!E46</f>
        <v>79635342274.409454</v>
      </c>
      <c r="F46" s="236"/>
      <c r="G46" s="236"/>
      <c r="H46" s="93"/>
      <c r="I46" s="93"/>
      <c r="J46" s="93"/>
      <c r="K46" s="93"/>
      <c r="L46" s="236"/>
      <c r="M46" s="289">
        <f t="shared" ref="M46" si="21">E46*Q46</f>
        <v>4864613629.1683083</v>
      </c>
      <c r="N46" s="93">
        <f t="shared" ref="N46" si="22">(M46-M45)/M45*100</f>
        <v>-2.3744597068423321</v>
      </c>
      <c r="O46" s="93">
        <f t="shared" ref="O46" si="23">(M46-M42)/M42*100</f>
        <v>2.9484170948130286</v>
      </c>
      <c r="Q46" s="290">
        <f t="shared" si="14"/>
        <v>6.1086114408922872E-2</v>
      </c>
    </row>
    <row r="47" spans="1:17" x14ac:dyDescent="0.2">
      <c r="M47" s="93"/>
    </row>
    <row r="48" spans="1:17" x14ac:dyDescent="0.2">
      <c r="M48" s="93"/>
    </row>
    <row r="49" spans="13:13" x14ac:dyDescent="0.2">
      <c r="M49" s="93"/>
    </row>
    <row r="50" spans="13:13" x14ac:dyDescent="0.2">
      <c r="M50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7.375" customWidth="1"/>
    <col min="14" max="14" width="15.75" customWidth="1"/>
    <col min="15" max="15" width="15" customWidth="1"/>
    <col min="16" max="16" width="8.375" customWidth="1"/>
    <col min="17" max="17" width="7.75" customWidth="1"/>
    <col min="19" max="19" width="14.5" bestFit="1" customWidth="1"/>
    <col min="21" max="21" width="8" customWidth="1"/>
  </cols>
  <sheetData>
    <row r="1" spans="1:20" ht="28.5" customHeight="1" thickBot="1" x14ac:dyDescent="0.25">
      <c r="D1" s="410" t="s">
        <v>243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/>
    </row>
    <row r="2" spans="1:20" ht="39" thickBot="1" x14ac:dyDescent="0.25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215</v>
      </c>
      <c r="I2" s="240" t="s">
        <v>216</v>
      </c>
      <c r="J2" s="240" t="s">
        <v>217</v>
      </c>
      <c r="K2" s="240" t="s">
        <v>218</v>
      </c>
      <c r="L2" s="240" t="s">
        <v>245</v>
      </c>
      <c r="M2" s="240" t="s">
        <v>246</v>
      </c>
      <c r="N2" s="240" t="s">
        <v>247</v>
      </c>
      <c r="O2" s="241" t="s">
        <v>244</v>
      </c>
    </row>
    <row r="3" spans="1:20" hidden="1" x14ac:dyDescent="0.2">
      <c r="A3" t="s">
        <v>197</v>
      </c>
      <c r="B3" s="7">
        <v>37676.73632361889</v>
      </c>
      <c r="C3" s="7">
        <v>228114.65100000001</v>
      </c>
      <c r="D3" s="235">
        <v>322910910060.36981</v>
      </c>
      <c r="E3" s="235">
        <v>50112796216.986862</v>
      </c>
    </row>
    <row r="4" spans="1:20" hidden="1" x14ac:dyDescent="0.2">
      <c r="A4" t="s">
        <v>198</v>
      </c>
      <c r="B4" s="7">
        <v>39785.998991779808</v>
      </c>
      <c r="C4" s="7">
        <v>237077.625</v>
      </c>
      <c r="D4" s="235">
        <v>334720112818.65576</v>
      </c>
      <c r="E4" s="235">
        <v>52845129483.895035</v>
      </c>
    </row>
    <row r="5" spans="1:20" hidden="1" x14ac:dyDescent="0.2">
      <c r="A5" t="s">
        <v>199</v>
      </c>
      <c r="B5" s="7">
        <v>40039.788367970163</v>
      </c>
      <c r="C5" s="7">
        <v>239764.666</v>
      </c>
      <c r="D5" s="235">
        <v>338640978501.02924</v>
      </c>
      <c r="E5" s="235">
        <v>53165072537.585495</v>
      </c>
    </row>
    <row r="6" spans="1:20" hidden="1" x14ac:dyDescent="0.2">
      <c r="A6" t="s">
        <v>196</v>
      </c>
      <c r="B6" s="7">
        <v>40074.592176024802</v>
      </c>
      <c r="C6" s="7">
        <v>242416.25599999999</v>
      </c>
      <c r="D6" s="235">
        <v>342446668348.70929</v>
      </c>
      <c r="E6" s="235">
        <v>53231276652.014305</v>
      </c>
    </row>
    <row r="7" spans="1:20" hidden="1" x14ac:dyDescent="0.2">
      <c r="A7" t="s">
        <v>193</v>
      </c>
      <c r="B7" s="7">
        <v>38164.553783353913</v>
      </c>
      <c r="C7" s="7">
        <v>234422.22595000002</v>
      </c>
      <c r="D7" s="235">
        <v>333305590430.95892</v>
      </c>
      <c r="E7" s="235">
        <v>51711374534.346764</v>
      </c>
      <c r="F7" s="236">
        <v>4118958622</v>
      </c>
      <c r="G7" s="236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35">
        <f>E7*$L$26</f>
        <v>1579132763.2632537</v>
      </c>
    </row>
    <row r="8" spans="1:20" hidden="1" x14ac:dyDescent="0.2">
      <c r="A8" t="s">
        <v>194</v>
      </c>
      <c r="B8" s="7">
        <v>40899.509629239452</v>
      </c>
      <c r="C8" s="7">
        <v>246691.99999189001</v>
      </c>
      <c r="D8" s="235">
        <v>347204329137.22797</v>
      </c>
      <c r="E8" s="235">
        <v>54878905030.490082</v>
      </c>
      <c r="F8" s="236">
        <v>4128329079</v>
      </c>
      <c r="G8" s="236">
        <v>697677279</v>
      </c>
      <c r="H8" s="93">
        <f t="shared" ref="H8:H38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35">
        <f t="shared" ref="M8:M30" si="3">E8*$L$26</f>
        <v>1675861021.4102716</v>
      </c>
      <c r="N8" s="93">
        <f>(M8-M7)/M7*100</f>
        <v>6.1254037910739374</v>
      </c>
    </row>
    <row r="9" spans="1:20" hidden="1" x14ac:dyDescent="0.2">
      <c r="A9" t="s">
        <v>195</v>
      </c>
      <c r="B9" s="7">
        <v>40843.515709009815</v>
      </c>
      <c r="C9" s="7">
        <v>248774.73830440003</v>
      </c>
      <c r="D9" s="235">
        <v>350396669892.96594</v>
      </c>
      <c r="E9" s="235">
        <v>54975894517.663895</v>
      </c>
      <c r="F9" s="236">
        <v>4479766142</v>
      </c>
      <c r="G9" s="236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35">
        <f t="shared" si="3"/>
        <v>1678822831.6167772</v>
      </c>
      <c r="N9" s="93">
        <f t="shared" ref="N9:N36" si="4">(M9-M8)/M8*100</f>
        <v>0.17673364131430855</v>
      </c>
    </row>
    <row r="10" spans="1:20" ht="13.5" hidden="1" thickBot="1" x14ac:dyDescent="0.25">
      <c r="A10" t="s">
        <v>192</v>
      </c>
      <c r="B10" s="7">
        <v>41049.652983244421</v>
      </c>
      <c r="C10" s="7">
        <v>252232.9458972</v>
      </c>
      <c r="D10" s="235">
        <v>355528420538.84723</v>
      </c>
      <c r="E10" s="235">
        <v>55380505788.006569</v>
      </c>
      <c r="F10" s="236">
        <v>4393645140</v>
      </c>
      <c r="G10" s="236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35">
        <f t="shared" si="3"/>
        <v>1691178622.1780841</v>
      </c>
      <c r="N10" s="93">
        <f t="shared" si="4"/>
        <v>0.73597942133106475</v>
      </c>
    </row>
    <row r="11" spans="1:20" ht="15.75" thickBot="1" x14ac:dyDescent="0.25">
      <c r="A11" t="s">
        <v>189</v>
      </c>
      <c r="B11" s="7">
        <v>39679.286244765506</v>
      </c>
      <c r="C11" s="7">
        <v>242968.67667019999</v>
      </c>
      <c r="D11" s="235">
        <v>343994759999.99994</v>
      </c>
      <c r="E11" s="235">
        <v>53748552241.586288</v>
      </c>
      <c r="F11" s="236">
        <v>4324510166.1150007</v>
      </c>
      <c r="G11" s="236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35">
        <f t="shared" si="3"/>
        <v>1641342946.0530136</v>
      </c>
      <c r="N11" s="93">
        <f t="shared" si="4"/>
        <v>-2.946801447908959</v>
      </c>
      <c r="O11" s="93">
        <f>(M11-M7)/M7*100</f>
        <v>3.9395156782893599</v>
      </c>
      <c r="R11" s="413" t="s">
        <v>347</v>
      </c>
      <c r="S11" s="414"/>
      <c r="T11" s="415"/>
    </row>
    <row r="12" spans="1:20" x14ac:dyDescent="0.2">
      <c r="A12" t="s">
        <v>190</v>
      </c>
      <c r="B12" s="7">
        <v>42428.908098434826</v>
      </c>
      <c r="C12" s="7">
        <v>254647.49008620001</v>
      </c>
      <c r="D12" s="235">
        <v>358345100000</v>
      </c>
      <c r="E12" s="235">
        <v>57231349101.069832</v>
      </c>
      <c r="F12" s="236">
        <v>4344832650.1500006</v>
      </c>
      <c r="G12" s="236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35">
        <f t="shared" si="3"/>
        <v>1747698630.4285634</v>
      </c>
      <c r="N12" s="93">
        <f t="shared" si="4"/>
        <v>6.4797965977376322</v>
      </c>
      <c r="O12" s="93">
        <f t="shared" ref="O12:O36" si="5">(M12-M8)/M8*100</f>
        <v>4.2866089789378172</v>
      </c>
      <c r="R12" s="7">
        <v>2001</v>
      </c>
    </row>
    <row r="13" spans="1:20" x14ac:dyDescent="0.2">
      <c r="A13" t="s">
        <v>191</v>
      </c>
      <c r="B13" s="7">
        <v>42149.48137805095</v>
      </c>
      <c r="C13" s="7">
        <v>256275.03476719998</v>
      </c>
      <c r="D13" s="235">
        <v>360923000000</v>
      </c>
      <c r="E13" s="235">
        <v>56976105664.892906</v>
      </c>
      <c r="F13" s="236">
        <v>4469507962.3999996</v>
      </c>
      <c r="G13" s="236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35">
        <f t="shared" si="3"/>
        <v>1739904150.465414</v>
      </c>
      <c r="N13" s="93">
        <f t="shared" si="4"/>
        <v>-0.44598535625321051</v>
      </c>
      <c r="O13" s="93">
        <f t="shared" si="5"/>
        <v>3.6383421584642721</v>
      </c>
      <c r="R13" s="7">
        <f>R12+1</f>
        <v>2002</v>
      </c>
      <c r="S13" s="285">
        <f>SUM(M7:M10)</f>
        <v>6624995238.4683867</v>
      </c>
    </row>
    <row r="14" spans="1:20" x14ac:dyDescent="0.2">
      <c r="A14" t="s">
        <v>188</v>
      </c>
      <c r="B14" s="7">
        <v>42100.346979449736</v>
      </c>
      <c r="C14" s="7">
        <v>258872.64112069999</v>
      </c>
      <c r="D14" s="235">
        <v>364059160000</v>
      </c>
      <c r="E14" s="235">
        <v>56805786738.685379</v>
      </c>
      <c r="F14" s="236">
        <v>4792454884.6540003</v>
      </c>
      <c r="G14" s="236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M14" s="235">
        <f t="shared" si="3"/>
        <v>1734703047.2458606</v>
      </c>
      <c r="N14" s="93">
        <f t="shared" si="4"/>
        <v>-0.29893044499964017</v>
      </c>
      <c r="O14" s="93">
        <f t="shared" si="5"/>
        <v>2.5736149036534619</v>
      </c>
      <c r="R14" s="7">
        <f t="shared" ref="R14:R22" si="6">R13+1</f>
        <v>2003</v>
      </c>
      <c r="S14" s="285">
        <f>SUM(M11:M14)</f>
        <v>6863648774.192852</v>
      </c>
      <c r="T14" s="93">
        <f>(S14-S13)/S13*100</f>
        <v>3.6023201094351123</v>
      </c>
    </row>
    <row r="15" spans="1:20" x14ac:dyDescent="0.2">
      <c r="A15" t="s">
        <v>184</v>
      </c>
      <c r="B15" s="7">
        <v>40825.253019522192</v>
      </c>
      <c r="C15" s="7">
        <v>251444.37829999998</v>
      </c>
      <c r="D15" s="235">
        <v>356887070000</v>
      </c>
      <c r="E15" s="235">
        <v>56423856239.621162</v>
      </c>
      <c r="F15" s="236">
        <v>4499340550.9499998</v>
      </c>
      <c r="G15" s="236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M15" s="235">
        <f t="shared" si="3"/>
        <v>1723039869.2740357</v>
      </c>
      <c r="N15" s="93">
        <f t="shared" si="4"/>
        <v>-0.67234435255891123</v>
      </c>
      <c r="O15" s="93">
        <f t="shared" si="5"/>
        <v>4.9774438314357861</v>
      </c>
      <c r="R15" s="7">
        <f t="shared" si="6"/>
        <v>2004</v>
      </c>
      <c r="S15" s="285">
        <f>SUM(M15:M18)</f>
        <v>7282407022.1676836</v>
      </c>
      <c r="T15" s="93">
        <f t="shared" ref="T15:T21" si="7">(S15-S14)/S14*100</f>
        <v>6.1011025148803082</v>
      </c>
    </row>
    <row r="16" spans="1:20" x14ac:dyDescent="0.2">
      <c r="A16" t="s">
        <v>186</v>
      </c>
      <c r="B16" s="7">
        <v>43839.245304415505</v>
      </c>
      <c r="C16" s="7">
        <v>264778.94630000001</v>
      </c>
      <c r="D16" s="235">
        <v>371714000000</v>
      </c>
      <c r="E16" s="235">
        <v>59962107212.601006</v>
      </c>
      <c r="F16" s="236">
        <v>4543677182.2600002</v>
      </c>
      <c r="G16" s="236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M16" s="235">
        <f t="shared" si="3"/>
        <v>1831088980.0624061</v>
      </c>
      <c r="N16" s="93">
        <f t="shared" si="4"/>
        <v>6.2708421734834525</v>
      </c>
      <c r="O16" s="93">
        <f t="shared" si="5"/>
        <v>4.7714376026829104</v>
      </c>
      <c r="R16" s="7">
        <f t="shared" si="6"/>
        <v>2005</v>
      </c>
      <c r="S16" s="285">
        <f>SUM(M19:M22)</f>
        <v>7785169234.6355314</v>
      </c>
      <c r="T16" s="93">
        <f t="shared" si="7"/>
        <v>6.9037917125125956</v>
      </c>
    </row>
    <row r="17" spans="1:20" x14ac:dyDescent="0.2">
      <c r="A17" t="s">
        <v>187</v>
      </c>
      <c r="B17" s="7">
        <v>44543.65678666599</v>
      </c>
      <c r="C17" s="7">
        <v>270547.82851100003</v>
      </c>
      <c r="D17" s="235">
        <v>379044000000</v>
      </c>
      <c r="E17" s="235">
        <v>60851913008.491173</v>
      </c>
      <c r="F17" s="236">
        <v>4775490888.2999992</v>
      </c>
      <c r="G17" s="236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M17" s="235">
        <f t="shared" si="3"/>
        <v>1858261367.1413536</v>
      </c>
      <c r="N17" s="93">
        <f t="shared" si="4"/>
        <v>1.4839468411863561</v>
      </c>
      <c r="O17" s="93">
        <f t="shared" si="5"/>
        <v>6.8025136122745442</v>
      </c>
      <c r="R17" s="7">
        <f t="shared" si="6"/>
        <v>2006</v>
      </c>
      <c r="S17" s="285">
        <f>SUM(M23:M26)</f>
        <v>8282690820.288312</v>
      </c>
      <c r="T17" s="93">
        <f t="shared" si="7"/>
        <v>6.3906328900257021</v>
      </c>
    </row>
    <row r="18" spans="1:20" x14ac:dyDescent="0.2">
      <c r="A18" t="s">
        <v>185</v>
      </c>
      <c r="B18" s="7">
        <v>44924.845565797143</v>
      </c>
      <c r="C18" s="7">
        <v>275256.89010000002</v>
      </c>
      <c r="D18" s="235">
        <v>384685190000</v>
      </c>
      <c r="E18" s="235">
        <v>61236864736.262665</v>
      </c>
      <c r="F18" s="236">
        <v>4830257034.4000006</v>
      </c>
      <c r="G18" s="236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M18" s="235">
        <f t="shared" si="3"/>
        <v>1870016805.689888</v>
      </c>
      <c r="N18" s="93">
        <f t="shared" si="4"/>
        <v>0.63260415119205271</v>
      </c>
      <c r="O18" s="93">
        <f t="shared" si="5"/>
        <v>7.8003989592836245</v>
      </c>
      <c r="R18" s="7">
        <f t="shared" si="6"/>
        <v>2007</v>
      </c>
      <c r="S18" s="285">
        <f>SUM(M27:M30)</f>
        <v>8857064942.2532024</v>
      </c>
      <c r="T18" s="93">
        <f t="shared" si="7"/>
        <v>6.9346319261123543</v>
      </c>
    </row>
    <row r="19" spans="1:20" x14ac:dyDescent="0.2">
      <c r="A19" t="s">
        <v>181</v>
      </c>
      <c r="B19" s="7">
        <v>43267.60531097796</v>
      </c>
      <c r="C19" s="7">
        <v>265766.29472999997</v>
      </c>
      <c r="D19" s="235">
        <v>376326650000</v>
      </c>
      <c r="E19" s="235">
        <v>60432164603.970009</v>
      </c>
      <c r="F19" s="236">
        <v>4690209425</v>
      </c>
      <c r="G19" s="236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ref="L19:L24" si="8">M31/E31</f>
        <v>2.938203884344609E-2</v>
      </c>
      <c r="M19" s="235">
        <f t="shared" si="3"/>
        <v>1845443327.3217664</v>
      </c>
      <c r="N19" s="93">
        <f t="shared" si="4"/>
        <v>-1.3140779426875768</v>
      </c>
      <c r="O19" s="93">
        <f t="shared" si="5"/>
        <v>7.1039248847621055</v>
      </c>
      <c r="R19" s="7">
        <f t="shared" si="6"/>
        <v>2008</v>
      </c>
      <c r="S19" s="285">
        <f>SUM(M31:M34)</f>
        <v>8928908007.8667107</v>
      </c>
      <c r="T19" s="93">
        <f t="shared" si="7"/>
        <v>0.8111385214166853</v>
      </c>
    </row>
    <row r="20" spans="1:20" x14ac:dyDescent="0.2">
      <c r="A20" t="s">
        <v>182</v>
      </c>
      <c r="B20" s="7">
        <v>45920.174696248054</v>
      </c>
      <c r="C20" s="7">
        <v>277268.90181000001</v>
      </c>
      <c r="D20" s="235">
        <v>391001500000</v>
      </c>
      <c r="E20" s="235">
        <v>63723242157.455879</v>
      </c>
      <c r="F20" s="236">
        <v>4760343407</v>
      </c>
      <c r="G20" s="236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8"/>
        <v>2.8210020725452412E-2</v>
      </c>
      <c r="M20" s="235">
        <f t="shared" si="3"/>
        <v>1945944395.7607405</v>
      </c>
      <c r="N20" s="93">
        <f t="shared" si="4"/>
        <v>5.4459038081016642</v>
      </c>
      <c r="O20" s="93">
        <f t="shared" si="5"/>
        <v>6.272519628970735</v>
      </c>
      <c r="R20" s="7">
        <f t="shared" si="6"/>
        <v>2009</v>
      </c>
      <c r="S20" s="285">
        <f>SUM(M35:M38)</f>
        <v>9312470116.7875557</v>
      </c>
      <c r="T20" s="93">
        <f t="shared" si="7"/>
        <v>4.2957336841516574</v>
      </c>
    </row>
    <row r="21" spans="1:20" x14ac:dyDescent="0.2">
      <c r="A21" t="s">
        <v>183</v>
      </c>
      <c r="B21" s="7">
        <v>47037.654231843975</v>
      </c>
      <c r="C21" s="7">
        <v>283831.22172999999</v>
      </c>
      <c r="D21" s="235">
        <v>399721500000</v>
      </c>
      <c r="E21" s="235">
        <v>65295523467.407036</v>
      </c>
      <c r="F21" s="236">
        <v>4824982237</v>
      </c>
      <c r="G21" s="236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L21">
        <f t="shared" si="8"/>
        <v>2.8348993266296838E-2</v>
      </c>
      <c r="M21" s="235">
        <f t="shared" si="3"/>
        <v>1993957834.8148742</v>
      </c>
      <c r="N21" s="93">
        <f t="shared" si="4"/>
        <v>2.4673592502813242</v>
      </c>
      <c r="O21" s="93">
        <f t="shared" si="5"/>
        <v>7.3023348638124306</v>
      </c>
      <c r="R21" s="7">
        <f t="shared" si="6"/>
        <v>2010</v>
      </c>
      <c r="S21" s="285">
        <f>SUM(M39:M42)</f>
        <v>9199404189.193224</v>
      </c>
      <c r="T21" s="93">
        <f t="shared" si="7"/>
        <v>-1.2141346621935269</v>
      </c>
    </row>
    <row r="22" spans="1:20" x14ac:dyDescent="0.2">
      <c r="A22" t="s">
        <v>180</v>
      </c>
      <c r="B22" s="7">
        <v>47137.581046113184</v>
      </c>
      <c r="C22" s="7">
        <v>287892.13373</v>
      </c>
      <c r="D22" s="235">
        <v>404031450000</v>
      </c>
      <c r="E22" s="235">
        <v>65487610387.335793</v>
      </c>
      <c r="F22" s="236">
        <v>5011501336</v>
      </c>
      <c r="G22" s="236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L22">
        <f t="shared" si="8"/>
        <v>3.253326908844658E-2</v>
      </c>
      <c r="M22" s="235">
        <f t="shared" si="3"/>
        <v>1999823676.7381506</v>
      </c>
      <c r="N22" s="93">
        <f t="shared" si="4"/>
        <v>0.29418084078097012</v>
      </c>
      <c r="O22" s="93">
        <f t="shared" si="5"/>
        <v>6.9414815232301699</v>
      </c>
      <c r="R22" s="7">
        <f t="shared" si="6"/>
        <v>2011</v>
      </c>
      <c r="S22" s="285">
        <f>SUM(M43:M46)</f>
        <v>9510148582.1418686</v>
      </c>
      <c r="T22" s="93">
        <f t="shared" ref="T22" si="9">(S22-S21)/S21*100</f>
        <v>3.3778752031972248</v>
      </c>
    </row>
    <row r="23" spans="1:20" x14ac:dyDescent="0.2">
      <c r="A23" t="s">
        <v>176</v>
      </c>
      <c r="B23" s="7">
        <v>45515.077116805645</v>
      </c>
      <c r="C23" s="7">
        <v>278720.45539999998</v>
      </c>
      <c r="D23" s="235">
        <v>395449950000</v>
      </c>
      <c r="E23" s="235">
        <v>64200044183.934395</v>
      </c>
      <c r="F23" s="236">
        <v>4675546289</v>
      </c>
      <c r="G23" s="236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 t="shared" si="8"/>
        <v>3.2067124197063888E-2</v>
      </c>
      <c r="M23" s="235">
        <f t="shared" si="3"/>
        <v>1960504706.8795726</v>
      </c>
      <c r="N23" s="93">
        <f t="shared" si="4"/>
        <v>-1.9661218294359781</v>
      </c>
      <c r="O23" s="93">
        <f t="shared" si="5"/>
        <v>6.2348909800872185</v>
      </c>
    </row>
    <row r="24" spans="1:20" x14ac:dyDescent="0.2">
      <c r="A24" t="s">
        <v>178</v>
      </c>
      <c r="B24" s="7">
        <v>48049.392570885168</v>
      </c>
      <c r="C24" s="7">
        <v>290944.85600000003</v>
      </c>
      <c r="D24" s="235">
        <v>410298850000.00006</v>
      </c>
      <c r="E24" s="235">
        <v>67369057857.508469</v>
      </c>
      <c r="F24" s="236">
        <v>4859349229</v>
      </c>
      <c r="G24" s="236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L24">
        <f t="shared" si="8"/>
        <v>3.1738317428494041E-2</v>
      </c>
      <c r="M24" s="235">
        <f t="shared" si="3"/>
        <v>2057278257.461683</v>
      </c>
      <c r="N24" s="93">
        <f t="shared" si="4"/>
        <v>4.9361549728763228</v>
      </c>
      <c r="O24" s="93">
        <f t="shared" si="5"/>
        <v>5.7213280062618672</v>
      </c>
      <c r="Q24" s="354"/>
    </row>
    <row r="25" spans="1:20" x14ac:dyDescent="0.2">
      <c r="A25" t="s">
        <v>179</v>
      </c>
      <c r="B25" s="7">
        <v>49171.989963167063</v>
      </c>
      <c r="C25" s="7">
        <v>297456.96679999999</v>
      </c>
      <c r="D25" s="235">
        <v>420695750000</v>
      </c>
      <c r="E25" s="235">
        <v>69154837684.489731</v>
      </c>
      <c r="F25" s="236">
        <v>4906222423</v>
      </c>
      <c r="G25" s="236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L25">
        <f>L37/G37</f>
        <v>3.1482284788941731E-2</v>
      </c>
      <c r="M25" s="235">
        <f t="shared" si="3"/>
        <v>2111811393.7040324</v>
      </c>
      <c r="N25" s="93">
        <f t="shared" si="4"/>
        <v>2.6507418743458464</v>
      </c>
      <c r="O25" s="93">
        <f t="shared" si="5"/>
        <v>5.9105341563102902</v>
      </c>
      <c r="Q25" s="354"/>
    </row>
    <row r="26" spans="1:20" x14ac:dyDescent="0.2">
      <c r="A26" t="s">
        <v>177</v>
      </c>
      <c r="B26" s="7">
        <v>50201.911274013575</v>
      </c>
      <c r="C26" s="7">
        <v>306956.06460000004</v>
      </c>
      <c r="D26" s="235">
        <v>432676710000</v>
      </c>
      <c r="E26" s="235">
        <v>70506787116.204514</v>
      </c>
      <c r="F26" s="236">
        <v>5280826192</v>
      </c>
      <c r="G26" s="236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L26">
        <f>AVERAGE(L19:L25)</f>
        <v>3.0537435476877366E-2</v>
      </c>
      <c r="M26" s="235">
        <f t="shared" si="3"/>
        <v>2153096462.2430239</v>
      </c>
      <c r="N26" s="93">
        <f t="shared" si="4"/>
        <v>1.9549600244640739</v>
      </c>
      <c r="O26" s="93">
        <f t="shared" si="5"/>
        <v>7.6643149737516705</v>
      </c>
      <c r="Q26" s="290">
        <f>M26/E26</f>
        <v>3.0537435476877369E-2</v>
      </c>
    </row>
    <row r="27" spans="1:20" x14ac:dyDescent="0.2">
      <c r="A27" t="s">
        <v>173</v>
      </c>
      <c r="B27" s="7">
        <v>48194.136510043994</v>
      </c>
      <c r="C27" s="7">
        <v>294828.76199999999</v>
      </c>
      <c r="D27" s="235">
        <v>421248760000</v>
      </c>
      <c r="E27" s="235">
        <v>69345279262.852493</v>
      </c>
      <c r="F27" s="236">
        <v>5154329343</v>
      </c>
      <c r="G27" s="236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35">
        <f t="shared" si="3"/>
        <v>2117626991.1154001</v>
      </c>
      <c r="N27" s="93">
        <f t="shared" si="4"/>
        <v>-1.6473702757689217</v>
      </c>
      <c r="O27" s="93">
        <f t="shared" si="5"/>
        <v>8.0143793424454621</v>
      </c>
      <c r="Q27" s="290">
        <f t="shared" ref="Q27:Q38" si="10">M27/E27</f>
        <v>3.0537435476877366E-2</v>
      </c>
    </row>
    <row r="28" spans="1:20" x14ac:dyDescent="0.2">
      <c r="A28" t="s">
        <v>174</v>
      </c>
      <c r="B28" s="7">
        <v>50488.786354107127</v>
      </c>
      <c r="C28" s="7">
        <v>305341.24400000001</v>
      </c>
      <c r="D28" s="235">
        <v>432723700000</v>
      </c>
      <c r="E28" s="235">
        <v>72066418453.485153</v>
      </c>
      <c r="F28" s="236">
        <v>5056692012</v>
      </c>
      <c r="G28" s="236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35">
        <f t="shared" si="3"/>
        <v>2200723603.572947</v>
      </c>
      <c r="N28" s="93">
        <f t="shared" si="4"/>
        <v>3.9240438852632002</v>
      </c>
      <c r="O28" s="93">
        <f t="shared" si="5"/>
        <v>6.9725787258477192</v>
      </c>
      <c r="Q28" s="290">
        <f>M28/E28</f>
        <v>3.0537435476877362E-2</v>
      </c>
    </row>
    <row r="29" spans="1:20" x14ac:dyDescent="0.2">
      <c r="A29" t="s">
        <v>175</v>
      </c>
      <c r="B29" s="7">
        <v>51623.876873712463</v>
      </c>
      <c r="C29" s="7">
        <v>312536.95279999997</v>
      </c>
      <c r="D29" s="235">
        <v>442103600000</v>
      </c>
      <c r="E29" s="235">
        <v>73579992260.020721</v>
      </c>
      <c r="F29" s="236">
        <v>5400223668</v>
      </c>
      <c r="G29" s="236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35">
        <f t="shared" si="3"/>
        <v>2246944266.0295186</v>
      </c>
      <c r="N29" s="93">
        <f t="shared" si="4"/>
        <v>2.1002484083658128</v>
      </c>
      <c r="O29" s="93">
        <f t="shared" si="5"/>
        <v>6.3989081945650712</v>
      </c>
      <c r="Q29" s="290">
        <f t="shared" si="10"/>
        <v>3.0537435476877362E-2</v>
      </c>
    </row>
    <row r="30" spans="1:20" x14ac:dyDescent="0.2">
      <c r="A30" t="s">
        <v>22</v>
      </c>
      <c r="B30" s="7">
        <v>52621.553323250911</v>
      </c>
      <c r="C30" s="7">
        <v>321222.86990000005</v>
      </c>
      <c r="D30" s="235">
        <v>454063220000</v>
      </c>
      <c r="E30" s="235">
        <v>75047889442.800217</v>
      </c>
      <c r="F30" s="236">
        <v>5579296845</v>
      </c>
      <c r="G30" s="236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35">
        <f t="shared" si="3"/>
        <v>2291770081.5353374</v>
      </c>
      <c r="N30" s="93">
        <f t="shared" si="4"/>
        <v>1.9949678407034397</v>
      </c>
      <c r="O30" s="93">
        <f t="shared" si="5"/>
        <v>6.4406598461384332</v>
      </c>
      <c r="Q30" s="290">
        <f t="shared" si="10"/>
        <v>3.0537435476877362E-2</v>
      </c>
    </row>
    <row r="31" spans="1:20" x14ac:dyDescent="0.2">
      <c r="A31" s="237" t="s">
        <v>227</v>
      </c>
      <c r="B31" s="7">
        <v>50304.132188642834</v>
      </c>
      <c r="C31" s="7">
        <v>306287.391</v>
      </c>
      <c r="D31" s="235">
        <v>438553150000</v>
      </c>
      <c r="E31" s="235">
        <v>72541361782.126389</v>
      </c>
      <c r="F31" s="236">
        <v>5543646776</v>
      </c>
      <c r="G31" s="236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36">
        <v>26551214</v>
      </c>
      <c r="M31" s="235">
        <f t="shared" ref="M31:M38" si="11">L31*K31</f>
        <v>2131413109.6389132</v>
      </c>
      <c r="N31" s="93">
        <f t="shared" si="4"/>
        <v>-6.997079383678642</v>
      </c>
      <c r="O31" s="93">
        <f t="shared" si="5"/>
        <v>0.65101732181131822</v>
      </c>
      <c r="Q31" s="290">
        <f t="shared" si="10"/>
        <v>2.938203884344609E-2</v>
      </c>
    </row>
    <row r="32" spans="1:20" x14ac:dyDescent="0.2">
      <c r="A32" s="237" t="s">
        <v>228</v>
      </c>
      <c r="B32" s="7">
        <v>52106.987321482666</v>
      </c>
      <c r="C32" s="7">
        <v>319011.06899999996</v>
      </c>
      <c r="D32" s="235">
        <v>454641200000</v>
      </c>
      <c r="E32" s="235">
        <v>75999812528.020065</v>
      </c>
      <c r="F32" s="236">
        <v>5265926862</v>
      </c>
      <c r="G32" s="236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36">
        <v>25118675</v>
      </c>
      <c r="M32" s="235">
        <f t="shared" si="11"/>
        <v>2143956286.545944</v>
      </c>
      <c r="N32" s="93">
        <f t="shared" si="4"/>
        <v>0.58849112123345182</v>
      </c>
      <c r="O32" s="93">
        <f t="shared" si="5"/>
        <v>-2.5794841721531703</v>
      </c>
      <c r="Q32" s="290">
        <f t="shared" si="10"/>
        <v>2.8210020725452412E-2</v>
      </c>
    </row>
    <row r="33" spans="1:17" x14ac:dyDescent="0.2">
      <c r="A33" s="237" t="s">
        <v>229</v>
      </c>
      <c r="B33" s="7">
        <v>53105.277179895078</v>
      </c>
      <c r="C33" s="7">
        <v>322043.50599999999</v>
      </c>
      <c r="D33" s="235">
        <v>458756850000.00006</v>
      </c>
      <c r="E33" s="235">
        <v>76601510242.712723</v>
      </c>
      <c r="F33" s="236">
        <v>5202135900</v>
      </c>
      <c r="G33" s="236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36">
        <v>24647063</v>
      </c>
      <c r="M33" s="235">
        <f t="shared" si="11"/>
        <v>2171575698.0588312</v>
      </c>
      <c r="N33" s="93">
        <f t="shared" si="4"/>
        <v>1.2882450862551842</v>
      </c>
      <c r="O33" s="93">
        <f t="shared" si="5"/>
        <v>-3.3542695789187524</v>
      </c>
      <c r="Q33" s="290">
        <f t="shared" si="10"/>
        <v>2.8348993266296838E-2</v>
      </c>
    </row>
    <row r="34" spans="1:17" x14ac:dyDescent="0.2">
      <c r="A34" s="237" t="s">
        <v>230</v>
      </c>
      <c r="B34" s="7">
        <v>54606.740576335782</v>
      </c>
      <c r="C34" s="7">
        <v>324375.42606250005</v>
      </c>
      <c r="D34" s="235">
        <v>462569720000</v>
      </c>
      <c r="E34" s="235">
        <v>76289994309.377045</v>
      </c>
      <c r="F34" s="236">
        <v>5460259824</v>
      </c>
      <c r="G34" s="236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36">
        <v>29260160</v>
      </c>
      <c r="M34" s="235">
        <f t="shared" si="11"/>
        <v>2481962913.6230216</v>
      </c>
      <c r="N34" s="93">
        <f t="shared" si="4"/>
        <v>14.293179641015744</v>
      </c>
      <c r="O34" s="93">
        <f t="shared" si="5"/>
        <v>8.2989490795807619</v>
      </c>
      <c r="Q34" s="290">
        <f t="shared" si="10"/>
        <v>3.253326908844658E-2</v>
      </c>
    </row>
    <row r="35" spans="1:17" x14ac:dyDescent="0.2">
      <c r="A35" s="239" t="s">
        <v>224</v>
      </c>
      <c r="B35" s="7">
        <v>49513.612728056825</v>
      </c>
      <c r="C35" s="7">
        <v>302489.23233921739</v>
      </c>
      <c r="D35" s="235">
        <v>435388488486.75616</v>
      </c>
      <c r="E35" s="235">
        <v>71694064952.064926</v>
      </c>
      <c r="F35" s="236">
        <v>5206564996</v>
      </c>
      <c r="G35" s="236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36">
        <v>27025671</v>
      </c>
      <c r="M35" s="235">
        <f t="shared" si="11"/>
        <v>2299022485.0102315</v>
      </c>
      <c r="N35" s="93">
        <f t="shared" si="4"/>
        <v>-7.3707962197446601</v>
      </c>
      <c r="O35" s="93">
        <f t="shared" si="5"/>
        <v>7.8637676860171588</v>
      </c>
      <c r="Q35" s="290">
        <f t="shared" si="10"/>
        <v>3.2067124197063888E-2</v>
      </c>
    </row>
    <row r="36" spans="1:17" x14ac:dyDescent="0.2">
      <c r="A36" s="239" t="s">
        <v>225</v>
      </c>
      <c r="B36" s="7">
        <v>51361.105636596607</v>
      </c>
      <c r="C36" s="7">
        <v>310058.42735320871</v>
      </c>
      <c r="D36" s="235">
        <v>442169113563.42908</v>
      </c>
      <c r="E36" s="235">
        <v>73353195106.780151</v>
      </c>
      <c r="F36" s="236">
        <v>4994646966</v>
      </c>
      <c r="G36" s="236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36">
        <v>26386645</v>
      </c>
      <c r="M36" s="235">
        <f t="shared" si="11"/>
        <v>2328106990.6932445</v>
      </c>
      <c r="N36" s="93">
        <f t="shared" si="4"/>
        <v>1.2650813931853966</v>
      </c>
      <c r="O36" s="93">
        <f t="shared" si="5"/>
        <v>8.5892937884465681</v>
      </c>
      <c r="Q36" s="290">
        <f t="shared" si="10"/>
        <v>3.1738317428494041E-2</v>
      </c>
    </row>
    <row r="37" spans="1:17" x14ac:dyDescent="0.2">
      <c r="A37" s="237" t="s">
        <v>226</v>
      </c>
      <c r="D37" s="235">
        <v>448605908439.31335</v>
      </c>
      <c r="E37" s="235">
        <v>74507696115.616592</v>
      </c>
      <c r="F37" s="236">
        <v>5002707417</v>
      </c>
      <c r="G37" s="236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36">
        <v>26300094</v>
      </c>
      <c r="M37" s="235">
        <f t="shared" si="11"/>
        <v>2345672508.0797696</v>
      </c>
      <c r="N37" s="93">
        <f t="shared" ref="N37:N41" si="12">(M37-M36)/M36*100</f>
        <v>0.75449785842078665</v>
      </c>
      <c r="O37" s="93">
        <f t="shared" ref="O37:O41" si="13">(M37-M33)/M33*100</f>
        <v>8.0170730486882551</v>
      </c>
      <c r="Q37" s="290">
        <f t="shared" si="10"/>
        <v>3.1482284788941738E-2</v>
      </c>
    </row>
    <row r="38" spans="1:17" x14ac:dyDescent="0.2">
      <c r="A38" s="237" t="s">
        <v>346</v>
      </c>
      <c r="D38" s="235">
        <v>455895909431.89258</v>
      </c>
      <c r="E38" s="235">
        <v>75130432892.96817</v>
      </c>
      <c r="F38" s="236">
        <v>5074816265</v>
      </c>
      <c r="G38" s="236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36">
        <v>28082178</v>
      </c>
      <c r="M38" s="235">
        <f t="shared" si="11"/>
        <v>2339668133.0043097</v>
      </c>
      <c r="N38" s="93">
        <f t="shared" si="12"/>
        <v>-0.2559766998495156</v>
      </c>
      <c r="O38" s="93">
        <f t="shared" si="13"/>
        <v>-5.733154989451414</v>
      </c>
      <c r="Q38" s="290">
        <f t="shared" si="10"/>
        <v>3.1141416905416112E-2</v>
      </c>
    </row>
    <row r="39" spans="1:17" x14ac:dyDescent="0.2">
      <c r="A39" s="288" t="s">
        <v>348</v>
      </c>
      <c r="D39" s="235">
        <f>'GDP Durban'!D39</f>
        <v>443452040000.00006</v>
      </c>
      <c r="E39" s="235">
        <f>'GDP Durban'!E39</f>
        <v>72066433938.924149</v>
      </c>
      <c r="F39" s="236"/>
      <c r="G39" s="236"/>
      <c r="H39" s="93"/>
      <c r="I39" s="93"/>
      <c r="J39" s="93"/>
      <c r="K39" s="93"/>
      <c r="L39" s="236"/>
      <c r="M39" s="289">
        <f>E39*Q39</f>
        <v>2209715375.1065445</v>
      </c>
      <c r="N39" s="93">
        <f t="shared" si="12"/>
        <v>-5.5543243960371447</v>
      </c>
      <c r="O39" s="93">
        <f t="shared" si="13"/>
        <v>-3.8845687889516034</v>
      </c>
      <c r="Q39" s="290">
        <f>(Q27+Q31+Q35)/3</f>
        <v>3.0662199505795781E-2</v>
      </c>
    </row>
    <row r="40" spans="1:17" x14ac:dyDescent="0.2">
      <c r="A40" s="288" t="s">
        <v>349</v>
      </c>
      <c r="D40" s="235">
        <f>'GDP Durban'!D40</f>
        <v>456846380500</v>
      </c>
      <c r="E40" s="235">
        <f>'GDP Durban'!E40</f>
        <v>75320111896.359207</v>
      </c>
      <c r="F40" s="236"/>
      <c r="G40" s="236"/>
      <c r="H40" s="93"/>
      <c r="I40" s="93"/>
      <c r="J40" s="93"/>
      <c r="K40" s="93"/>
      <c r="L40" s="236"/>
      <c r="M40" s="289">
        <f>E40*Q40</f>
        <v>2271799531.6340933</v>
      </c>
      <c r="N40" s="93">
        <f t="shared" si="12"/>
        <v>2.8095996989908856</v>
      </c>
      <c r="O40" s="93">
        <f t="shared" si="13"/>
        <v>-2.4185941318093978</v>
      </c>
      <c r="Q40" s="290">
        <f t="shared" ref="Q40:Q46" si="14">(Q28+Q32+Q36)/3</f>
        <v>3.016192454360794E-2</v>
      </c>
    </row>
    <row r="41" spans="1:17" x14ac:dyDescent="0.2">
      <c r="A41" s="288" t="s">
        <v>350</v>
      </c>
      <c r="D41" s="235">
        <f>'GDP Durban'!D41</f>
        <v>464512837750</v>
      </c>
      <c r="E41" s="235">
        <f>'GDP Durban'!E41</f>
        <v>76267838532.114273</v>
      </c>
      <c r="F41" s="236"/>
      <c r="G41" s="236"/>
      <c r="H41" s="93"/>
      <c r="I41" s="93"/>
      <c r="J41" s="93"/>
      <c r="K41" s="93"/>
      <c r="L41" s="236"/>
      <c r="M41" s="289">
        <f>E41*Q41</f>
        <v>2297408817.3407698</v>
      </c>
      <c r="N41" s="93">
        <f t="shared" si="12"/>
        <v>1.127268729043881</v>
      </c>
      <c r="O41" s="93">
        <f t="shared" si="13"/>
        <v>-2.0575630473884776</v>
      </c>
      <c r="Q41" s="290">
        <f t="shared" si="14"/>
        <v>3.0122904510705314E-2</v>
      </c>
    </row>
    <row r="42" spans="1:17" x14ac:dyDescent="0.2">
      <c r="A42" s="288" t="s">
        <v>405</v>
      </c>
      <c r="D42" s="235">
        <f>'GDP Durban'!D42</f>
        <v>473452837000</v>
      </c>
      <c r="E42" s="235">
        <f>'GDP Durban'!E42</f>
        <v>77075447213.983719</v>
      </c>
      <c r="F42" s="236"/>
      <c r="G42" s="236"/>
      <c r="H42" s="93"/>
      <c r="I42" s="93"/>
      <c r="J42" s="93"/>
      <c r="K42" s="93"/>
      <c r="L42" s="236"/>
      <c r="M42" s="289">
        <f t="shared" ref="M42:M43" si="15">E42*Q42</f>
        <v>2420480465.1118159</v>
      </c>
      <c r="N42" s="93">
        <f t="shared" ref="N42:N43" si="16">(M42-M41)/M41*100</f>
        <v>5.3569763832237962</v>
      </c>
      <c r="O42" s="93">
        <f t="shared" ref="O42:O43" si="17">(M42-M38)/M38*100</f>
        <v>3.4540083256909249</v>
      </c>
      <c r="Q42" s="290">
        <f t="shared" si="14"/>
        <v>3.1404040490246685E-2</v>
      </c>
    </row>
    <row r="43" spans="1:17" x14ac:dyDescent="0.2">
      <c r="A43" s="288" t="str">
        <f>'GDP Durban'!A43</f>
        <v>2011q1</v>
      </c>
      <c r="D43" s="235">
        <f>'GDP Durban'!D43</f>
        <v>458355000000</v>
      </c>
      <c r="E43" s="235">
        <f>'GDP Durban'!E43</f>
        <v>74707188767.733582</v>
      </c>
      <c r="F43" s="236"/>
      <c r="G43" s="236"/>
      <c r="H43" s="93"/>
      <c r="I43" s="93"/>
      <c r="J43" s="93"/>
      <c r="K43" s="93"/>
      <c r="L43" s="236"/>
      <c r="M43" s="289">
        <f t="shared" si="15"/>
        <v>2293793649.8000031</v>
      </c>
      <c r="N43" s="93">
        <f t="shared" si="16"/>
        <v>-5.2339532228350576</v>
      </c>
      <c r="O43" s="93">
        <f t="shared" si="17"/>
        <v>3.8049368547931022</v>
      </c>
      <c r="Q43" s="290">
        <f t="shared" si="14"/>
        <v>3.070378751543525E-2</v>
      </c>
    </row>
    <row r="44" spans="1:17" x14ac:dyDescent="0.2">
      <c r="A44" s="288" t="str">
        <f>'GDP Durban'!A44</f>
        <v>2011q2</v>
      </c>
      <c r="D44" s="235">
        <f>'GDP Durban'!D44</f>
        <v>471729000000</v>
      </c>
      <c r="E44" s="235">
        <f>'GDP Durban'!E44</f>
        <v>77581860898.321838</v>
      </c>
      <c r="F44" s="236"/>
      <c r="G44" s="236"/>
      <c r="H44" s="93"/>
      <c r="I44" s="93"/>
      <c r="J44" s="93"/>
      <c r="K44" s="93"/>
      <c r="L44" s="236"/>
      <c r="M44" s="289">
        <f t="shared" ref="M44:M45" si="18">E44*Q44</f>
        <v>2330307288.7043014</v>
      </c>
      <c r="N44" s="93">
        <f t="shared" ref="N44:N45" si="19">(M44-M43)/M43*100</f>
        <v>1.591844972954823</v>
      </c>
      <c r="O44" s="93">
        <f t="shared" ref="O44:O45" si="20">(M44-M40)/M40*100</f>
        <v>2.5753926020102553</v>
      </c>
      <c r="Q44" s="290">
        <f t="shared" si="14"/>
        <v>3.0036754232518132E-2</v>
      </c>
    </row>
    <row r="45" spans="1:17" x14ac:dyDescent="0.2">
      <c r="A45" s="288" t="str">
        <f>'GDP Durban'!A45</f>
        <v>2011q3</v>
      </c>
      <c r="D45" s="235">
        <f>'GDP Durban'!D45</f>
        <v>478409000000</v>
      </c>
      <c r="E45" s="235">
        <f>'GDP Durban'!E45</f>
        <v>78779171820.506241</v>
      </c>
      <c r="F45" s="236"/>
      <c r="G45" s="236"/>
      <c r="H45" s="93"/>
      <c r="I45" s="93"/>
      <c r="J45" s="93"/>
      <c r="K45" s="93"/>
      <c r="L45" s="236"/>
      <c r="M45" s="289">
        <f t="shared" si="18"/>
        <v>2362172001.4452271</v>
      </c>
      <c r="N45" s="93">
        <f t="shared" si="19"/>
        <v>1.3674038997081464</v>
      </c>
      <c r="O45" s="93">
        <f t="shared" si="20"/>
        <v>2.8189664641150016</v>
      </c>
      <c r="Q45" s="290">
        <f t="shared" si="14"/>
        <v>2.9984727521981298E-2</v>
      </c>
    </row>
    <row r="46" spans="1:17" x14ac:dyDescent="0.2">
      <c r="A46" s="288" t="str">
        <f>'GDP Durban'!A46</f>
        <v>2011q4</v>
      </c>
      <c r="D46" s="235">
        <f>'GDP Durban'!D46</f>
        <v>487175000000</v>
      </c>
      <c r="E46" s="235">
        <f>'GDP Durban'!E46</f>
        <v>79635342274.409454</v>
      </c>
      <c r="F46" s="236"/>
      <c r="G46" s="236"/>
      <c r="H46" s="93"/>
      <c r="I46" s="93"/>
      <c r="J46" s="93"/>
      <c r="K46" s="93"/>
      <c r="L46" s="236"/>
      <c r="M46" s="289">
        <f t="shared" ref="M46" si="21">E46*Q46</f>
        <v>2523875642.1923361</v>
      </c>
      <c r="N46" s="93">
        <f t="shared" ref="N46" si="22">(M46-M45)/M45*100</f>
        <v>6.8455489544442649</v>
      </c>
      <c r="O46" s="93">
        <f t="shared" ref="O46" si="23">(M46-M42)/M42*100</f>
        <v>4.2716798821899902</v>
      </c>
      <c r="Q46" s="290">
        <f t="shared" si="14"/>
        <v>3.1692908828036458E-2</v>
      </c>
    </row>
    <row r="47" spans="1:17" x14ac:dyDescent="0.2">
      <c r="M47" s="93"/>
    </row>
    <row r="48" spans="1:17" x14ac:dyDescent="0.2">
      <c r="M48" s="93"/>
    </row>
    <row r="49" spans="13:13" x14ac:dyDescent="0.2">
      <c r="M49" s="93"/>
    </row>
    <row r="50" spans="13:13" x14ac:dyDescent="0.2">
      <c r="M50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7.875" customWidth="1"/>
    <col min="14" max="14" width="15.75" customWidth="1"/>
    <col min="15" max="15" width="13.5" customWidth="1"/>
    <col min="16" max="16" width="11.375" customWidth="1"/>
    <col min="17" max="17" width="8" customWidth="1"/>
    <col min="19" max="19" width="14.5" bestFit="1" customWidth="1"/>
  </cols>
  <sheetData>
    <row r="1" spans="1:20" ht="28.5" customHeight="1" thickBot="1" x14ac:dyDescent="0.25">
      <c r="D1" s="410" t="s">
        <v>251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/>
    </row>
    <row r="2" spans="1:20" ht="39" thickBot="1" x14ac:dyDescent="0.25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215</v>
      </c>
      <c r="I2" s="240" t="s">
        <v>216</v>
      </c>
      <c r="J2" s="240" t="s">
        <v>217</v>
      </c>
      <c r="K2" s="240" t="s">
        <v>218</v>
      </c>
      <c r="L2" s="240" t="s">
        <v>245</v>
      </c>
      <c r="M2" s="240" t="s">
        <v>248</v>
      </c>
      <c r="N2" s="240" t="s">
        <v>249</v>
      </c>
      <c r="O2" s="241" t="s">
        <v>250</v>
      </c>
    </row>
    <row r="3" spans="1:20" hidden="1" x14ac:dyDescent="0.2">
      <c r="A3" t="s">
        <v>197</v>
      </c>
      <c r="B3" s="7">
        <v>37676.73632361889</v>
      </c>
      <c r="C3" s="7">
        <v>228114.65100000001</v>
      </c>
      <c r="D3" s="235">
        <v>322910910060.36981</v>
      </c>
      <c r="E3" s="235">
        <v>50112796216.986862</v>
      </c>
    </row>
    <row r="4" spans="1:20" hidden="1" x14ac:dyDescent="0.2">
      <c r="A4" t="s">
        <v>198</v>
      </c>
      <c r="B4" s="7">
        <v>39785.998991779808</v>
      </c>
      <c r="C4" s="7">
        <v>237077.625</v>
      </c>
      <c r="D4" s="235">
        <v>334720112818.65576</v>
      </c>
      <c r="E4" s="235">
        <v>52845129483.895035</v>
      </c>
    </row>
    <row r="5" spans="1:20" hidden="1" x14ac:dyDescent="0.2">
      <c r="A5" t="s">
        <v>199</v>
      </c>
      <c r="B5" s="7">
        <v>40039.788367970163</v>
      </c>
      <c r="C5" s="7">
        <v>239764.666</v>
      </c>
      <c r="D5" s="235">
        <v>338640978501.02924</v>
      </c>
      <c r="E5" s="235">
        <v>53165072537.585495</v>
      </c>
    </row>
    <row r="6" spans="1:20" hidden="1" x14ac:dyDescent="0.2">
      <c r="A6" t="s">
        <v>196</v>
      </c>
      <c r="B6" s="7">
        <v>40074.592176024802</v>
      </c>
      <c r="C6" s="7">
        <v>242416.25599999999</v>
      </c>
      <c r="D6" s="235">
        <v>342446668348.70929</v>
      </c>
      <c r="E6" s="235">
        <v>53231276652.014305</v>
      </c>
    </row>
    <row r="7" spans="1:20" hidden="1" x14ac:dyDescent="0.2">
      <c r="A7" t="s">
        <v>193</v>
      </c>
      <c r="B7" s="7">
        <v>38164.553783353913</v>
      </c>
      <c r="C7" s="7">
        <v>234422.22595000002</v>
      </c>
      <c r="D7" s="235">
        <v>333305590430.95892</v>
      </c>
      <c r="E7" s="235">
        <v>51711374534.346764</v>
      </c>
      <c r="F7" s="236">
        <v>4118958622</v>
      </c>
      <c r="G7" s="236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35">
        <f>E7*$L$26</f>
        <v>1465966203.2398498</v>
      </c>
    </row>
    <row r="8" spans="1:20" hidden="1" x14ac:dyDescent="0.2">
      <c r="A8" t="s">
        <v>194</v>
      </c>
      <c r="B8" s="7">
        <v>40899.509629239452</v>
      </c>
      <c r="C8" s="7">
        <v>246691.99999189001</v>
      </c>
      <c r="D8" s="235">
        <v>347204329137.22797</v>
      </c>
      <c r="E8" s="235">
        <v>54878905030.490082</v>
      </c>
      <c r="F8" s="236">
        <v>4128329079</v>
      </c>
      <c r="G8" s="236">
        <v>697677279</v>
      </c>
      <c r="H8" s="93">
        <f t="shared" ref="H8:H38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35">
        <f t="shared" ref="M8:M30" si="3">E8*$L$26</f>
        <v>1555762552.6289663</v>
      </c>
      <c r="N8" s="93">
        <f>(M8-M7)/M7*100</f>
        <v>6.1254037910739445</v>
      </c>
    </row>
    <row r="9" spans="1:20" hidden="1" x14ac:dyDescent="0.2">
      <c r="A9" t="s">
        <v>195</v>
      </c>
      <c r="B9" s="7">
        <v>40843.515709009815</v>
      </c>
      <c r="C9" s="7">
        <v>248774.73830440003</v>
      </c>
      <c r="D9" s="235">
        <v>350396669892.96594</v>
      </c>
      <c r="E9" s="235">
        <v>54975894517.663895</v>
      </c>
      <c r="F9" s="236">
        <v>4479766142</v>
      </c>
      <c r="G9" s="236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35">
        <f t="shared" si="3"/>
        <v>1558512108.438432</v>
      </c>
      <c r="N9" s="93">
        <f t="shared" ref="N9:N36" si="4">(M9-M8)/M8*100</f>
        <v>0.17673364131431102</v>
      </c>
    </row>
    <row r="10" spans="1:20" ht="13.5" hidden="1" thickBot="1" x14ac:dyDescent="0.25">
      <c r="A10" t="s">
        <v>192</v>
      </c>
      <c r="B10" s="7">
        <v>41049.652983244421</v>
      </c>
      <c r="C10" s="7">
        <v>252232.9458972</v>
      </c>
      <c r="D10" s="235">
        <v>355528420538.84723</v>
      </c>
      <c r="E10" s="235">
        <v>55380505788.006569</v>
      </c>
      <c r="F10" s="236">
        <v>4393645140</v>
      </c>
      <c r="G10" s="236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35">
        <f t="shared" si="3"/>
        <v>1569982436.8354917</v>
      </c>
      <c r="N10" s="93">
        <f t="shared" si="4"/>
        <v>0.73597942133106031</v>
      </c>
    </row>
    <row r="11" spans="1:20" ht="15.75" thickBot="1" x14ac:dyDescent="0.25">
      <c r="A11" t="s">
        <v>189</v>
      </c>
      <c r="B11" s="7">
        <v>39679.286244765506</v>
      </c>
      <c r="C11" s="7">
        <v>242968.67667019999</v>
      </c>
      <c r="D11" s="235">
        <v>343994759999.99994</v>
      </c>
      <c r="E11" s="235">
        <v>53748552241.586288</v>
      </c>
      <c r="F11" s="236">
        <v>4324510166.1150007</v>
      </c>
      <c r="G11" s="236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35">
        <f t="shared" si="3"/>
        <v>1523718171.654907</v>
      </c>
      <c r="N11" s="93">
        <f t="shared" si="4"/>
        <v>-2.9468014479089617</v>
      </c>
      <c r="O11" s="93">
        <f>(M11-M7)/M7*100</f>
        <v>3.9395156782893626</v>
      </c>
      <c r="R11" s="413" t="s">
        <v>347</v>
      </c>
      <c r="S11" s="414"/>
      <c r="T11" s="415"/>
    </row>
    <row r="12" spans="1:20" x14ac:dyDescent="0.2">
      <c r="A12" t="s">
        <v>190</v>
      </c>
      <c r="B12" s="7">
        <v>42428.908098434826</v>
      </c>
      <c r="C12" s="7">
        <v>254647.49008620001</v>
      </c>
      <c r="D12" s="235">
        <v>358345100000</v>
      </c>
      <c r="E12" s="235">
        <v>57231349101.069832</v>
      </c>
      <c r="F12" s="236">
        <v>4344832650.1500006</v>
      </c>
      <c r="G12" s="236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35">
        <f t="shared" si="3"/>
        <v>1622452009.9009118</v>
      </c>
      <c r="N12" s="93">
        <f t="shared" si="4"/>
        <v>6.4797965977376384</v>
      </c>
      <c r="O12" s="93">
        <f t="shared" ref="O12:O36" si="5">(M12-M8)/M8*100</f>
        <v>4.2866089789378181</v>
      </c>
      <c r="R12" s="7">
        <v>2001</v>
      </c>
    </row>
    <row r="13" spans="1:20" x14ac:dyDescent="0.2">
      <c r="A13" t="s">
        <v>191</v>
      </c>
      <c r="B13" s="7">
        <v>42149.48137805095</v>
      </c>
      <c r="C13" s="7">
        <v>256275.03476719998</v>
      </c>
      <c r="D13" s="235">
        <v>360923000000</v>
      </c>
      <c r="E13" s="235">
        <v>56976105664.892906</v>
      </c>
      <c r="F13" s="236">
        <v>4469507962.3999996</v>
      </c>
      <c r="G13" s="236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35">
        <f t="shared" si="3"/>
        <v>1615216111.5245178</v>
      </c>
      <c r="N13" s="93">
        <f t="shared" si="4"/>
        <v>-0.44598535625321523</v>
      </c>
      <c r="O13" s="93">
        <f t="shared" si="5"/>
        <v>3.6383421584642668</v>
      </c>
      <c r="R13" s="7">
        <f>R12+1</f>
        <v>2002</v>
      </c>
      <c r="S13" s="285">
        <f>SUM(M7:M10)</f>
        <v>6150223301.1427402</v>
      </c>
    </row>
    <row r="14" spans="1:20" x14ac:dyDescent="0.2">
      <c r="A14" t="s">
        <v>188</v>
      </c>
      <c r="B14" s="7">
        <v>42100.346979449736</v>
      </c>
      <c r="C14" s="7">
        <v>258872.64112069999</v>
      </c>
      <c r="D14" s="235">
        <v>364059160000</v>
      </c>
      <c r="E14" s="235">
        <v>56805786738.685379</v>
      </c>
      <c r="F14" s="236">
        <v>4792454884.6540003</v>
      </c>
      <c r="G14" s="236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M14" s="235">
        <f t="shared" si="3"/>
        <v>1610387738.8146319</v>
      </c>
      <c r="N14" s="93">
        <f t="shared" si="4"/>
        <v>-0.29893044499962224</v>
      </c>
      <c r="O14" s="93">
        <f t="shared" si="5"/>
        <v>2.5736149036534792</v>
      </c>
      <c r="R14" s="7">
        <f t="shared" ref="R14:R22" si="6">R13+1</f>
        <v>2003</v>
      </c>
      <c r="S14" s="285">
        <f>SUM(M11:M14)</f>
        <v>6371774031.894968</v>
      </c>
      <c r="T14" s="93">
        <f>(S14-S13)/S13*100</f>
        <v>3.6023201094350936</v>
      </c>
    </row>
    <row r="15" spans="1:20" x14ac:dyDescent="0.2">
      <c r="A15" t="s">
        <v>184</v>
      </c>
      <c r="B15" s="7">
        <v>40825.253019522192</v>
      </c>
      <c r="C15" s="7">
        <v>251444.37829999998</v>
      </c>
      <c r="D15" s="235">
        <v>356887070000</v>
      </c>
      <c r="E15" s="235">
        <v>56423856239.621162</v>
      </c>
      <c r="F15" s="236">
        <v>4499340550.9499998</v>
      </c>
      <c r="G15" s="236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M15" s="235">
        <f t="shared" si="3"/>
        <v>1599560387.7984104</v>
      </c>
      <c r="N15" s="93">
        <f t="shared" si="4"/>
        <v>-0.67234435255892333</v>
      </c>
      <c r="O15" s="93">
        <f t="shared" si="5"/>
        <v>4.9774438314357941</v>
      </c>
      <c r="R15" s="7">
        <f t="shared" si="6"/>
        <v>2004</v>
      </c>
      <c r="S15" s="285">
        <f>SUM(M15:M18)</f>
        <v>6760522497.5974035</v>
      </c>
      <c r="T15" s="93">
        <f t="shared" ref="T15:T21" si="7">(S15-S14)/S14*100</f>
        <v>6.1011025148803268</v>
      </c>
    </row>
    <row r="16" spans="1:20" x14ac:dyDescent="0.2">
      <c r="A16" t="s">
        <v>186</v>
      </c>
      <c r="B16" s="7">
        <v>43839.245304415505</v>
      </c>
      <c r="C16" s="7">
        <v>264778.94630000001</v>
      </c>
      <c r="D16" s="235">
        <v>371714000000</v>
      </c>
      <c r="E16" s="235">
        <v>59962107212.601006</v>
      </c>
      <c r="F16" s="236">
        <v>4543677182.2600002</v>
      </c>
      <c r="G16" s="236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M16" s="235">
        <f t="shared" si="3"/>
        <v>1699866295.1868086</v>
      </c>
      <c r="N16" s="93">
        <f t="shared" si="4"/>
        <v>6.2708421734834516</v>
      </c>
      <c r="O16" s="93">
        <f t="shared" si="5"/>
        <v>4.7714376026829113</v>
      </c>
      <c r="R16" s="7">
        <f t="shared" si="6"/>
        <v>2005</v>
      </c>
      <c r="S16" s="285">
        <f>SUM(M19:M22)</f>
        <v>7227254889.5090828</v>
      </c>
      <c r="T16" s="93">
        <f t="shared" si="7"/>
        <v>6.9037917125125983</v>
      </c>
    </row>
    <row r="17" spans="1:20" x14ac:dyDescent="0.2">
      <c r="A17" t="s">
        <v>187</v>
      </c>
      <c r="B17" s="7">
        <v>44543.65678666599</v>
      </c>
      <c r="C17" s="7">
        <v>270547.82851100003</v>
      </c>
      <c r="D17" s="235">
        <v>379044000000</v>
      </c>
      <c r="E17" s="235">
        <v>60851913008.491173</v>
      </c>
      <c r="F17" s="236">
        <v>4775490888.2999992</v>
      </c>
      <c r="G17" s="236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M17" s="235">
        <f t="shared" si="3"/>
        <v>1725091407.3786247</v>
      </c>
      <c r="N17" s="93">
        <f t="shared" si="4"/>
        <v>1.4839468411863506</v>
      </c>
      <c r="O17" s="93">
        <f t="shared" si="5"/>
        <v>6.8025136122745442</v>
      </c>
      <c r="R17" s="7">
        <f t="shared" si="6"/>
        <v>2006</v>
      </c>
      <c r="S17" s="285">
        <f>SUM(M23:M26)</f>
        <v>7689122217.5240402</v>
      </c>
      <c r="T17" s="93">
        <f t="shared" si="7"/>
        <v>6.3906328900256923</v>
      </c>
    </row>
    <row r="18" spans="1:20" x14ac:dyDescent="0.2">
      <c r="A18" t="s">
        <v>185</v>
      </c>
      <c r="B18" s="7">
        <v>44924.845565797143</v>
      </c>
      <c r="C18" s="7">
        <v>275256.89010000002</v>
      </c>
      <c r="D18" s="235">
        <v>384685190000</v>
      </c>
      <c r="E18" s="235">
        <v>61236864736.262665</v>
      </c>
      <c r="F18" s="236">
        <v>4830257034.4000006</v>
      </c>
      <c r="G18" s="236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M18" s="235">
        <f t="shared" si="3"/>
        <v>1736004407.2335594</v>
      </c>
      <c r="N18" s="93">
        <f t="shared" si="4"/>
        <v>0.63260415119205893</v>
      </c>
      <c r="O18" s="93">
        <f t="shared" si="5"/>
        <v>7.8003989592836112</v>
      </c>
      <c r="R18" s="7">
        <f t="shared" si="6"/>
        <v>2007</v>
      </c>
      <c r="S18" s="285">
        <f>SUM(M27:M30)</f>
        <v>8222334541.6582623</v>
      </c>
      <c r="T18" s="93">
        <f t="shared" si="7"/>
        <v>6.9346319261123766</v>
      </c>
    </row>
    <row r="19" spans="1:20" x14ac:dyDescent="0.2">
      <c r="A19" t="s">
        <v>181</v>
      </c>
      <c r="B19" s="7">
        <v>43267.60531097796</v>
      </c>
      <c r="C19" s="7">
        <v>265766.29472999997</v>
      </c>
      <c r="D19" s="235">
        <v>376326650000</v>
      </c>
      <c r="E19" s="235">
        <v>60432164603.970009</v>
      </c>
      <c r="F19" s="236">
        <v>4690209425</v>
      </c>
      <c r="G19" s="236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ref="L19:L24" si="8">M31/E31</f>
        <v>2.8514810350969713E-2</v>
      </c>
      <c r="M19" s="235">
        <f t="shared" si="3"/>
        <v>1713191956.2340188</v>
      </c>
      <c r="N19" s="93">
        <f t="shared" si="4"/>
        <v>-1.3140779426875853</v>
      </c>
      <c r="O19" s="93">
        <f t="shared" si="5"/>
        <v>7.1039248847620975</v>
      </c>
      <c r="R19" s="7">
        <f t="shared" si="6"/>
        <v>2008</v>
      </c>
      <c r="S19" s="285">
        <f>SUM(M31:M34)</f>
        <v>8514883777.4816971</v>
      </c>
      <c r="T19" s="93">
        <f t="shared" si="7"/>
        <v>3.5579826427791414</v>
      </c>
    </row>
    <row r="20" spans="1:20" x14ac:dyDescent="0.2">
      <c r="A20" t="s">
        <v>182</v>
      </c>
      <c r="B20" s="7">
        <v>45920.174696248054</v>
      </c>
      <c r="C20" s="7">
        <v>277268.90181000001</v>
      </c>
      <c r="D20" s="235">
        <v>391001500000</v>
      </c>
      <c r="E20" s="235">
        <v>63723242157.455879</v>
      </c>
      <c r="F20" s="236">
        <v>4760343407</v>
      </c>
      <c r="G20" s="236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8"/>
        <v>2.7565614609602062E-2</v>
      </c>
      <c r="M20" s="235">
        <f t="shared" si="3"/>
        <v>1806490742.2186587</v>
      </c>
      <c r="N20" s="93">
        <f t="shared" si="4"/>
        <v>5.4459038081016677</v>
      </c>
      <c r="O20" s="93">
        <f t="shared" si="5"/>
        <v>6.2725196289707297</v>
      </c>
      <c r="R20" s="7">
        <f t="shared" si="6"/>
        <v>2009</v>
      </c>
      <c r="S20" s="285">
        <f>SUM(M35:M38)</f>
        <v>8351435709.6282778</v>
      </c>
      <c r="T20" s="93">
        <f t="shared" si="7"/>
        <v>-1.919557237946935</v>
      </c>
    </row>
    <row r="21" spans="1:20" x14ac:dyDescent="0.2">
      <c r="A21" t="s">
        <v>183</v>
      </c>
      <c r="B21" s="7">
        <v>47037.654231843975</v>
      </c>
      <c r="C21" s="7">
        <v>283831.22172999999</v>
      </c>
      <c r="D21" s="235">
        <v>399721500000</v>
      </c>
      <c r="E21" s="235">
        <v>65295523467.407036</v>
      </c>
      <c r="F21" s="236">
        <v>4824982237</v>
      </c>
      <c r="G21" s="236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L21">
        <f t="shared" si="8"/>
        <v>2.776823893329421E-2</v>
      </c>
      <c r="M21" s="235">
        <f t="shared" si="3"/>
        <v>1851063358.6522665</v>
      </c>
      <c r="N21" s="93">
        <f t="shared" si="4"/>
        <v>2.4673592502813237</v>
      </c>
      <c r="O21" s="93">
        <f t="shared" si="5"/>
        <v>7.3023348638124306</v>
      </c>
      <c r="R21" s="7">
        <f t="shared" si="6"/>
        <v>2010</v>
      </c>
      <c r="S21" s="285">
        <f>SUM(M39:M42)</f>
        <v>8515114171.5962296</v>
      </c>
      <c r="T21" s="93">
        <f t="shared" si="7"/>
        <v>1.9598841164429808</v>
      </c>
    </row>
    <row r="22" spans="1:20" x14ac:dyDescent="0.2">
      <c r="A22" t="s">
        <v>180</v>
      </c>
      <c r="B22" s="7">
        <v>47137.581046113184</v>
      </c>
      <c r="C22" s="7">
        <v>287892.13373</v>
      </c>
      <c r="D22" s="235">
        <v>404031450000</v>
      </c>
      <c r="E22" s="235">
        <v>65487610387.335793</v>
      </c>
      <c r="F22" s="236">
        <v>5011501336</v>
      </c>
      <c r="G22" s="236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L22">
        <f t="shared" si="8"/>
        <v>2.9155986209972042E-2</v>
      </c>
      <c r="M22" s="235">
        <f t="shared" si="3"/>
        <v>1856508832.4041383</v>
      </c>
      <c r="N22" s="93">
        <f t="shared" si="4"/>
        <v>0.29418084078097673</v>
      </c>
      <c r="O22" s="93">
        <f t="shared" si="5"/>
        <v>6.9414815232301699</v>
      </c>
      <c r="R22" s="7">
        <f t="shared" si="6"/>
        <v>2011</v>
      </c>
      <c r="S22" s="285">
        <f>SUM(M43:M46)</f>
        <v>8793897726.7802143</v>
      </c>
      <c r="T22" s="93">
        <f t="shared" ref="T22" si="9">(S22-S21)/S21*100</f>
        <v>3.2739849350924728</v>
      </c>
    </row>
    <row r="23" spans="1:20" x14ac:dyDescent="0.2">
      <c r="A23" t="s">
        <v>176</v>
      </c>
      <c r="B23" s="7">
        <v>45515.077116805645</v>
      </c>
      <c r="C23" s="7">
        <v>278720.45539999998</v>
      </c>
      <c r="D23" s="235">
        <v>395449950000</v>
      </c>
      <c r="E23" s="235">
        <v>64200044183.934395</v>
      </c>
      <c r="F23" s="236">
        <v>4675546289</v>
      </c>
      <c r="G23" s="236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 t="shared" si="8"/>
        <v>2.7758558284033102E-2</v>
      </c>
      <c r="M23" s="235">
        <f t="shared" si="3"/>
        <v>1820007606.9848335</v>
      </c>
      <c r="N23" s="93">
        <f t="shared" si="4"/>
        <v>-1.966121829435983</v>
      </c>
      <c r="O23" s="93">
        <f t="shared" si="5"/>
        <v>6.2348909800872221</v>
      </c>
    </row>
    <row r="24" spans="1:20" x14ac:dyDescent="0.2">
      <c r="A24" t="s">
        <v>178</v>
      </c>
      <c r="B24" s="7">
        <v>48049.392570885168</v>
      </c>
      <c r="C24" s="7">
        <v>290944.85600000003</v>
      </c>
      <c r="D24" s="235">
        <v>410298850000.00006</v>
      </c>
      <c r="E24" s="235">
        <v>67369057857.508469</v>
      </c>
      <c r="F24" s="236">
        <v>4859349229</v>
      </c>
      <c r="G24" s="236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L24">
        <f t="shared" si="8"/>
        <v>2.9520196931433665E-2</v>
      </c>
      <c r="M24" s="235">
        <f t="shared" si="3"/>
        <v>1909846002.9837427</v>
      </c>
      <c r="N24" s="93">
        <f t="shared" si="4"/>
        <v>4.9361549728763237</v>
      </c>
      <c r="O24" s="93">
        <f t="shared" si="5"/>
        <v>5.721328006261869</v>
      </c>
    </row>
    <row r="25" spans="1:20" x14ac:dyDescent="0.2">
      <c r="A25" t="s">
        <v>179</v>
      </c>
      <c r="B25" s="7">
        <v>49171.989963167063</v>
      </c>
      <c r="C25" s="7">
        <v>297456.96679999999</v>
      </c>
      <c r="D25" s="235">
        <v>420695750000</v>
      </c>
      <c r="E25" s="235">
        <v>69154837684.489731</v>
      </c>
      <c r="F25" s="236">
        <v>4906222423</v>
      </c>
      <c r="G25" s="236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L25">
        <f>L37/G37</f>
        <v>2.8159655130830248E-2</v>
      </c>
      <c r="M25" s="235">
        <f t="shared" si="3"/>
        <v>1960471090.7203534</v>
      </c>
      <c r="N25" s="93">
        <f t="shared" si="4"/>
        <v>2.6507418743458544</v>
      </c>
      <c r="O25" s="93">
        <f t="shared" si="5"/>
        <v>5.9105341563103009</v>
      </c>
    </row>
    <row r="26" spans="1:20" x14ac:dyDescent="0.2">
      <c r="A26" t="s">
        <v>177</v>
      </c>
      <c r="B26" s="7">
        <v>50201.911274013575</v>
      </c>
      <c r="C26" s="7">
        <v>306956.06460000004</v>
      </c>
      <c r="D26" s="235">
        <v>432676710000</v>
      </c>
      <c r="E26" s="235">
        <v>70506787116.204514</v>
      </c>
      <c r="F26" s="236">
        <v>5280826192</v>
      </c>
      <c r="G26" s="236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L26">
        <f>AVERAGE(L19:L25)</f>
        <v>2.8349008635733579E-2</v>
      </c>
      <c r="M26" s="235">
        <f t="shared" si="3"/>
        <v>1998797516.8351109</v>
      </c>
      <c r="N26" s="93">
        <f t="shared" si="4"/>
        <v>1.9549600244640648</v>
      </c>
      <c r="O26" s="93">
        <f t="shared" si="5"/>
        <v>7.6643149737516651</v>
      </c>
      <c r="Q26" s="290">
        <f>M26/E26</f>
        <v>2.8349008635733579E-2</v>
      </c>
    </row>
    <row r="27" spans="1:20" x14ac:dyDescent="0.2">
      <c r="A27" t="s">
        <v>173</v>
      </c>
      <c r="B27" s="7">
        <v>48194.136510043994</v>
      </c>
      <c r="C27" s="7">
        <v>294828.76199999999</v>
      </c>
      <c r="D27" s="235">
        <v>421248760000</v>
      </c>
      <c r="E27" s="235">
        <v>69345279262.852493</v>
      </c>
      <c r="F27" s="236">
        <v>5154329343</v>
      </c>
      <c r="G27" s="236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35">
        <f t="shared" si="3"/>
        <v>1965869920.6699619</v>
      </c>
      <c r="N27" s="93">
        <f t="shared" si="4"/>
        <v>-1.6473702757689241</v>
      </c>
      <c r="O27" s="93">
        <f t="shared" si="5"/>
        <v>8.0143793424454604</v>
      </c>
      <c r="Q27" s="290">
        <f t="shared" ref="Q27:Q38" si="10">M27/E27</f>
        <v>2.8349008635733579E-2</v>
      </c>
    </row>
    <row r="28" spans="1:20" x14ac:dyDescent="0.2">
      <c r="A28" t="s">
        <v>174</v>
      </c>
      <c r="B28" s="7">
        <v>50488.786354107127</v>
      </c>
      <c r="C28" s="7">
        <v>305341.24400000001</v>
      </c>
      <c r="D28" s="235">
        <v>432723700000</v>
      </c>
      <c r="E28" s="235">
        <v>72066418453.485153</v>
      </c>
      <c r="F28" s="236">
        <v>5056692012</v>
      </c>
      <c r="G28" s="236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35">
        <f t="shared" si="3"/>
        <v>2043011519.0842404</v>
      </c>
      <c r="N28" s="93">
        <f t="shared" si="4"/>
        <v>3.9240438852632176</v>
      </c>
      <c r="O28" s="93">
        <f t="shared" si="5"/>
        <v>6.9725787258477334</v>
      </c>
      <c r="Q28" s="290">
        <f>M28/E28</f>
        <v>2.8349008635733579E-2</v>
      </c>
    </row>
    <row r="29" spans="1:20" x14ac:dyDescent="0.2">
      <c r="A29" t="s">
        <v>175</v>
      </c>
      <c r="B29" s="7">
        <v>51623.876873712463</v>
      </c>
      <c r="C29" s="7">
        <v>312536.95279999997</v>
      </c>
      <c r="D29" s="235">
        <v>442103600000</v>
      </c>
      <c r="E29" s="235">
        <v>73579992260.020721</v>
      </c>
      <c r="F29" s="236">
        <v>5400223668</v>
      </c>
      <c r="G29" s="236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35">
        <f t="shared" si="3"/>
        <v>2085919835.9965372</v>
      </c>
      <c r="N29" s="93">
        <f t="shared" si="4"/>
        <v>2.1002484083658031</v>
      </c>
      <c r="O29" s="93">
        <f t="shared" si="5"/>
        <v>6.3989081945650668</v>
      </c>
      <c r="Q29" s="290">
        <f t="shared" si="10"/>
        <v>2.8349008635733579E-2</v>
      </c>
    </row>
    <row r="30" spans="1:20" x14ac:dyDescent="0.2">
      <c r="A30" t="s">
        <v>22</v>
      </c>
      <c r="B30" s="7">
        <v>52621.553323250911</v>
      </c>
      <c r="C30" s="7">
        <v>321222.86990000005</v>
      </c>
      <c r="D30" s="235">
        <v>454063220000</v>
      </c>
      <c r="E30" s="235">
        <v>75047889442.800217</v>
      </c>
      <c r="F30" s="236">
        <v>5579296845</v>
      </c>
      <c r="G30" s="236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35">
        <f t="shared" si="3"/>
        <v>2127533265.9075222</v>
      </c>
      <c r="N30" s="93">
        <f t="shared" si="4"/>
        <v>1.9949678407034468</v>
      </c>
      <c r="O30" s="93">
        <f t="shared" si="5"/>
        <v>6.4406598461384439</v>
      </c>
      <c r="Q30" s="290">
        <f t="shared" si="10"/>
        <v>2.8349008635733579E-2</v>
      </c>
    </row>
    <row r="31" spans="1:20" x14ac:dyDescent="0.2">
      <c r="A31" s="237" t="s">
        <v>227</v>
      </c>
      <c r="B31" s="7">
        <v>50304.132188642834</v>
      </c>
      <c r="C31" s="7">
        <v>306287.391</v>
      </c>
      <c r="D31" s="235">
        <v>438553150000</v>
      </c>
      <c r="E31" s="235">
        <v>72541361782.126389</v>
      </c>
      <c r="F31" s="236">
        <v>5543646776</v>
      </c>
      <c r="G31" s="236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36">
        <v>25767539</v>
      </c>
      <c r="M31" s="235">
        <f t="shared" ref="M31:M38" si="11">L31*K31</f>
        <v>2068503173.8184164</v>
      </c>
      <c r="N31" s="93">
        <f t="shared" si="4"/>
        <v>-2.7745790411378564</v>
      </c>
      <c r="O31" s="93">
        <f t="shared" si="5"/>
        <v>5.2207550494224639</v>
      </c>
      <c r="P31" s="246"/>
      <c r="Q31" s="290">
        <f t="shared" si="10"/>
        <v>2.8514810350969713E-2</v>
      </c>
      <c r="R31" s="93"/>
      <c r="S31" s="93"/>
    </row>
    <row r="32" spans="1:20" x14ac:dyDescent="0.2">
      <c r="A32" s="237" t="s">
        <v>228</v>
      </c>
      <c r="B32" s="7">
        <v>52106.987321482666</v>
      </c>
      <c r="C32" s="7">
        <v>319011.06899999996</v>
      </c>
      <c r="D32" s="235">
        <v>454641200000</v>
      </c>
      <c r="E32" s="235">
        <v>75999812528.020065</v>
      </c>
      <c r="F32" s="236">
        <v>5265926862</v>
      </c>
      <c r="G32" s="236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36">
        <v>24544885</v>
      </c>
      <c r="M32" s="235">
        <f t="shared" si="11"/>
        <v>2094981542.5494077</v>
      </c>
      <c r="N32" s="93">
        <f t="shared" si="4"/>
        <v>1.2800738749707989</v>
      </c>
      <c r="O32" s="93">
        <f t="shared" si="5"/>
        <v>2.5437949311447019</v>
      </c>
      <c r="P32" s="246"/>
      <c r="Q32" s="290">
        <f t="shared" si="10"/>
        <v>2.7565614609602062E-2</v>
      </c>
      <c r="R32" s="93"/>
      <c r="S32" s="93"/>
    </row>
    <row r="33" spans="1:19" x14ac:dyDescent="0.2">
      <c r="A33" s="237" t="s">
        <v>229</v>
      </c>
      <c r="B33" s="7">
        <v>53105.277179895078</v>
      </c>
      <c r="C33" s="7">
        <v>322043.50599999999</v>
      </c>
      <c r="D33" s="235">
        <v>458756850000.00006</v>
      </c>
      <c r="E33" s="235">
        <v>76601510242.712723</v>
      </c>
      <c r="F33" s="236">
        <v>5202135900</v>
      </c>
      <c r="G33" s="236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36">
        <v>24142146</v>
      </c>
      <c r="M33" s="235">
        <f t="shared" si="11"/>
        <v>2127089039.0708306</v>
      </c>
      <c r="N33" s="93">
        <f t="shared" si="4"/>
        <v>1.5325909020826443</v>
      </c>
      <c r="O33" s="93">
        <f t="shared" si="5"/>
        <v>1.9736713925358023</v>
      </c>
      <c r="P33" s="246"/>
      <c r="Q33" s="290">
        <f t="shared" si="10"/>
        <v>2.776823893329421E-2</v>
      </c>
      <c r="R33" s="93"/>
      <c r="S33" s="93"/>
    </row>
    <row r="34" spans="1:19" x14ac:dyDescent="0.2">
      <c r="A34" s="237" t="s">
        <v>230</v>
      </c>
      <c r="B34" s="7">
        <v>54606.740576335782</v>
      </c>
      <c r="C34" s="7">
        <v>324375.42606250005</v>
      </c>
      <c r="D34" s="235">
        <v>462569720000</v>
      </c>
      <c r="E34" s="235">
        <v>76289994309.377045</v>
      </c>
      <c r="F34" s="236">
        <v>5460259824</v>
      </c>
      <c r="G34" s="236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36">
        <v>26222659</v>
      </c>
      <c r="M34" s="235">
        <f t="shared" si="11"/>
        <v>2224310022.0430427</v>
      </c>
      <c r="N34" s="93">
        <f t="shared" si="4"/>
        <v>4.5706118167333889</v>
      </c>
      <c r="O34" s="93">
        <f t="shared" si="5"/>
        <v>4.5487775766570353</v>
      </c>
      <c r="P34" s="246"/>
      <c r="Q34" s="290">
        <f t="shared" si="10"/>
        <v>2.9155986209972042E-2</v>
      </c>
      <c r="R34" s="93"/>
      <c r="S34" s="93"/>
    </row>
    <row r="35" spans="1:19" x14ac:dyDescent="0.2">
      <c r="A35" s="239" t="s">
        <v>224</v>
      </c>
      <c r="B35" s="7">
        <v>49513.612728056825</v>
      </c>
      <c r="C35" s="7">
        <v>302489.23233921739</v>
      </c>
      <c r="D35" s="235">
        <v>435388488486.75616</v>
      </c>
      <c r="E35" s="235">
        <v>71694064952.064926</v>
      </c>
      <c r="F35" s="236">
        <v>5206564996</v>
      </c>
      <c r="G35" s="236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36">
        <v>23394479</v>
      </c>
      <c r="M35" s="235">
        <f t="shared" si="11"/>
        <v>1990123880.5911491</v>
      </c>
      <c r="N35" s="93">
        <f t="shared" si="4"/>
        <v>-10.528484749477149</v>
      </c>
      <c r="O35" s="93">
        <f t="shared" si="5"/>
        <v>-3.7891792586704436</v>
      </c>
      <c r="P35" s="246"/>
      <c r="Q35" s="290">
        <f t="shared" si="10"/>
        <v>2.7758558284033102E-2</v>
      </c>
      <c r="R35" s="93"/>
      <c r="S35" s="93"/>
    </row>
    <row r="36" spans="1:19" x14ac:dyDescent="0.2">
      <c r="A36" s="239" t="s">
        <v>225</v>
      </c>
      <c r="B36" s="7">
        <v>51361.105636596607</v>
      </c>
      <c r="C36" s="7">
        <v>310058.42735320871</v>
      </c>
      <c r="D36" s="235">
        <v>442169113563.42908</v>
      </c>
      <c r="E36" s="235">
        <v>73353195106.780151</v>
      </c>
      <c r="F36" s="236">
        <v>4994646966</v>
      </c>
      <c r="G36" s="236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36">
        <v>24542541</v>
      </c>
      <c r="M36" s="235">
        <f t="shared" si="11"/>
        <v>2165400765.1020265</v>
      </c>
      <c r="N36" s="93">
        <f t="shared" si="4"/>
        <v>8.8073353734548867</v>
      </c>
      <c r="O36" s="93">
        <f t="shared" si="5"/>
        <v>3.3613290199647659</v>
      </c>
      <c r="P36" s="246"/>
      <c r="Q36" s="290">
        <f t="shared" si="10"/>
        <v>2.9520196931433665E-2</v>
      </c>
      <c r="R36" s="93"/>
      <c r="S36" s="93"/>
    </row>
    <row r="37" spans="1:19" x14ac:dyDescent="0.2">
      <c r="A37" s="237" t="s">
        <v>226</v>
      </c>
      <c r="D37" s="235">
        <v>448605908439.31335</v>
      </c>
      <c r="E37" s="235">
        <v>74507696115.616592</v>
      </c>
      <c r="F37" s="236">
        <v>5002707417</v>
      </c>
      <c r="G37" s="236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36">
        <v>23524391</v>
      </c>
      <c r="M37" s="235">
        <f t="shared" si="11"/>
        <v>2098111027.2084639</v>
      </c>
      <c r="N37" s="93">
        <f t="shared" ref="N37:N41" si="12">(M37-M36)/M36*100</f>
        <v>-3.1074958029947903</v>
      </c>
      <c r="O37" s="93">
        <f t="shared" ref="O37:O41" si="13">(M37-M33)/M33*100</f>
        <v>-1.3623318690516617</v>
      </c>
      <c r="Q37" s="290">
        <f t="shared" si="10"/>
        <v>2.8159655130830252E-2</v>
      </c>
    </row>
    <row r="38" spans="1:19" x14ac:dyDescent="0.2">
      <c r="A38" s="237" t="s">
        <v>346</v>
      </c>
      <c r="D38" s="235">
        <v>455895909431.89258</v>
      </c>
      <c r="E38" s="235">
        <v>75130432892.96817</v>
      </c>
      <c r="F38" s="236">
        <v>5074816265</v>
      </c>
      <c r="G38" s="236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36">
        <v>25179124</v>
      </c>
      <c r="M38" s="235">
        <f t="shared" si="11"/>
        <v>2097800036.7266386</v>
      </c>
      <c r="N38" s="93">
        <f t="shared" si="12"/>
        <v>-1.4822403475907778E-2</v>
      </c>
      <c r="O38" s="93">
        <f t="shared" si="13"/>
        <v>-5.6876057771930499</v>
      </c>
      <c r="Q38" s="290">
        <f t="shared" si="10"/>
        <v>2.7922107672601764E-2</v>
      </c>
    </row>
    <row r="39" spans="1:19" x14ac:dyDescent="0.2">
      <c r="A39" s="288" t="s">
        <v>348</v>
      </c>
      <c r="D39" s="235">
        <f>'GDP Durban'!D39</f>
        <v>443452040000.00006</v>
      </c>
      <c r="E39" s="235">
        <f>'GDP Durban'!E39</f>
        <v>72066433938.924149</v>
      </c>
      <c r="F39" s="236"/>
      <c r="G39" s="236"/>
      <c r="H39" s="93"/>
      <c r="I39" s="93"/>
      <c r="J39" s="93"/>
      <c r="K39" s="93"/>
      <c r="L39" s="236"/>
      <c r="M39" s="289">
        <f>E39*Q39</f>
        <v>2032810987.1120803</v>
      </c>
      <c r="N39" s="93">
        <f t="shared" si="12"/>
        <v>-3.097962078214362</v>
      </c>
      <c r="O39" s="93">
        <f t="shared" si="13"/>
        <v>2.1449472033997909</v>
      </c>
      <c r="Q39" s="290">
        <f>(Q27+Q31+Q35)/3</f>
        <v>2.8207459090245465E-2</v>
      </c>
    </row>
    <row r="40" spans="1:19" x14ac:dyDescent="0.2">
      <c r="A40" s="288" t="s">
        <v>349</v>
      </c>
      <c r="D40" s="235">
        <f>'GDP Durban'!D40</f>
        <v>456846380500</v>
      </c>
      <c r="E40" s="235">
        <f>'GDP Durban'!E40</f>
        <v>75320111896.359207</v>
      </c>
      <c r="F40" s="236"/>
      <c r="G40" s="236"/>
      <c r="H40" s="93"/>
      <c r="I40" s="93"/>
      <c r="J40" s="93"/>
      <c r="K40" s="93"/>
      <c r="L40" s="236"/>
      <c r="M40" s="289">
        <f>E40*Q40</f>
        <v>2144986738.5198636</v>
      </c>
      <c r="N40" s="93">
        <f t="shared" si="12"/>
        <v>5.5182578271650389</v>
      </c>
      <c r="O40" s="93">
        <f t="shared" si="13"/>
        <v>-0.94273664769860821</v>
      </c>
      <c r="Q40" s="290">
        <f t="shared" ref="Q40:Q46" si="14">(Q28+Q32+Q36)/3</f>
        <v>2.8478273392256434E-2</v>
      </c>
    </row>
    <row r="41" spans="1:19" x14ac:dyDescent="0.2">
      <c r="A41" s="288" t="s">
        <v>350</v>
      </c>
      <c r="D41" s="235">
        <f>'GDP Durban'!D41</f>
        <v>464512837750</v>
      </c>
      <c r="E41" s="235">
        <f>'GDP Durban'!E41</f>
        <v>76267838532.114273</v>
      </c>
      <c r="F41" s="236"/>
      <c r="G41" s="236"/>
      <c r="H41" s="93"/>
      <c r="I41" s="93"/>
      <c r="J41" s="93"/>
      <c r="K41" s="93"/>
      <c r="L41" s="236"/>
      <c r="M41" s="289">
        <f>E41*Q41</f>
        <v>2142539069.0331597</v>
      </c>
      <c r="N41" s="93">
        <f t="shared" si="12"/>
        <v>-0.11411117107385353</v>
      </c>
      <c r="O41" s="93">
        <f t="shared" si="13"/>
        <v>2.1175257766891069</v>
      </c>
      <c r="Q41" s="290">
        <f t="shared" si="14"/>
        <v>2.8092300899952682E-2</v>
      </c>
    </row>
    <row r="42" spans="1:19" x14ac:dyDescent="0.2">
      <c r="A42" s="288" t="s">
        <v>405</v>
      </c>
      <c r="D42" s="235">
        <f>'GDP Durban'!D42</f>
        <v>473452837000</v>
      </c>
      <c r="E42" s="235">
        <f>'GDP Durban'!E42</f>
        <v>77075447213.983719</v>
      </c>
      <c r="F42" s="236"/>
      <c r="G42" s="236"/>
      <c r="H42" s="93"/>
      <c r="I42" s="93"/>
      <c r="J42" s="93"/>
      <c r="K42" s="93"/>
      <c r="L42" s="236"/>
      <c r="M42" s="289">
        <f t="shared" ref="M42:M43" si="15">E42*Q42</f>
        <v>2194777376.9311256</v>
      </c>
      <c r="N42" s="93">
        <f t="shared" ref="N42:N43" si="16">(M42-M41)/M41*100</f>
        <v>2.4381496073039601</v>
      </c>
      <c r="O42" s="93">
        <f t="shared" ref="O42:O43" si="17">(M42-M38)/M38*100</f>
        <v>4.6228114456422835</v>
      </c>
      <c r="Q42" s="290">
        <f t="shared" si="14"/>
        <v>2.8475700839435795E-2</v>
      </c>
    </row>
    <row r="43" spans="1:19" x14ac:dyDescent="0.2">
      <c r="A43" s="288" t="str">
        <f>'GDP Durban'!A43</f>
        <v>2011q1</v>
      </c>
      <c r="D43" s="235">
        <f>'GDP Durban'!D43</f>
        <v>458355000000</v>
      </c>
      <c r="E43" s="235">
        <f>'GDP Durban'!E43</f>
        <v>74707188767.733582</v>
      </c>
      <c r="F43" s="236"/>
      <c r="G43" s="236"/>
      <c r="H43" s="93"/>
      <c r="I43" s="93"/>
      <c r="J43" s="93"/>
      <c r="K43" s="93"/>
      <c r="L43" s="236"/>
      <c r="M43" s="289">
        <f t="shared" si="15"/>
        <v>2103775048.0415015</v>
      </c>
      <c r="N43" s="93">
        <f t="shared" si="16"/>
        <v>-4.1463125074156375</v>
      </c>
      <c r="O43" s="93">
        <f t="shared" si="17"/>
        <v>3.4909325746136641</v>
      </c>
      <c r="Q43" s="290">
        <f t="shared" si="14"/>
        <v>2.8160275908416094E-2</v>
      </c>
    </row>
    <row r="44" spans="1:19" x14ac:dyDescent="0.2">
      <c r="A44" s="288" t="str">
        <f>'GDP Durban'!A44</f>
        <v>2011q2</v>
      </c>
      <c r="D44" s="235">
        <f>'GDP Durban'!D44</f>
        <v>471729000000</v>
      </c>
      <c r="E44" s="235">
        <f>'GDP Durban'!E44</f>
        <v>77581860898.321838</v>
      </c>
      <c r="F44" s="236"/>
      <c r="G44" s="236"/>
      <c r="H44" s="93"/>
      <c r="I44" s="93"/>
      <c r="J44" s="93"/>
      <c r="K44" s="93"/>
      <c r="L44" s="236"/>
      <c r="M44" s="289">
        <f t="shared" ref="M44:M45" si="18">E44*Q44</f>
        <v>2212740311.7289562</v>
      </c>
      <c r="N44" s="93">
        <f t="shared" ref="N44:N45" si="19">(M44-M43)/M43*100</f>
        <v>5.1795111739202042</v>
      </c>
      <c r="O44" s="93">
        <f t="shared" ref="O44:O45" si="20">(M44-M40)/M40*100</f>
        <v>3.1586942703359369</v>
      </c>
      <c r="Q44" s="290">
        <f t="shared" si="14"/>
        <v>2.8521361644430723E-2</v>
      </c>
    </row>
    <row r="45" spans="1:19" x14ac:dyDescent="0.2">
      <c r="A45" s="288" t="str">
        <f>'GDP Durban'!A45</f>
        <v>2011q3</v>
      </c>
      <c r="D45" s="235">
        <f>'GDP Durban'!D45</f>
        <v>478409000000</v>
      </c>
      <c r="E45" s="235">
        <f>'GDP Durban'!E45</f>
        <v>78779171820.506241</v>
      </c>
      <c r="F45" s="236"/>
      <c r="G45" s="236"/>
      <c r="H45" s="93"/>
      <c r="I45" s="93"/>
      <c r="J45" s="93"/>
      <c r="K45" s="93"/>
      <c r="L45" s="236"/>
      <c r="M45" s="289">
        <f t="shared" si="18"/>
        <v>2206347125.1558223</v>
      </c>
      <c r="N45" s="93">
        <f t="shared" si="19"/>
        <v>-0.2889262033708121</v>
      </c>
      <c r="O45" s="93">
        <f t="shared" si="20"/>
        <v>2.9781513459848603</v>
      </c>
      <c r="Q45" s="290">
        <f t="shared" si="14"/>
        <v>2.800673165469238E-2</v>
      </c>
    </row>
    <row r="46" spans="1:19" x14ac:dyDescent="0.2">
      <c r="A46" s="288" t="str">
        <f>'GDP Durban'!A46</f>
        <v>2011q4</v>
      </c>
      <c r="D46" s="235">
        <f>'GDP Durban'!D46</f>
        <v>487175000000</v>
      </c>
      <c r="E46" s="235">
        <f>'GDP Durban'!E46</f>
        <v>79635342274.409454</v>
      </c>
      <c r="F46" s="236"/>
      <c r="G46" s="236"/>
      <c r="H46" s="93"/>
      <c r="I46" s="93"/>
      <c r="J46" s="93"/>
      <c r="K46" s="93"/>
      <c r="L46" s="236"/>
      <c r="M46" s="289">
        <f t="shared" ref="M46" si="21">E46*Q46</f>
        <v>2271035241.8539333</v>
      </c>
      <c r="N46" s="93">
        <f t="shared" ref="N46" si="22">(M46-M45)/M45*100</f>
        <v>2.9319102130650676</v>
      </c>
      <c r="O46" s="93">
        <f t="shared" ref="O46" si="23">(M46-M42)/M42*100</f>
        <v>3.4745148061183402</v>
      </c>
      <c r="Q46" s="290">
        <f t="shared" si="14"/>
        <v>2.8517931574003199E-2</v>
      </c>
    </row>
    <row r="47" spans="1:19" x14ac:dyDescent="0.2">
      <c r="M47" s="93"/>
    </row>
    <row r="48" spans="1:19" x14ac:dyDescent="0.2">
      <c r="M48" s="93"/>
    </row>
    <row r="49" spans="13:13" x14ac:dyDescent="0.2">
      <c r="M49" s="93"/>
    </row>
    <row r="50" spans="13:13" x14ac:dyDescent="0.2">
      <c r="M50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40" sqref="B40"/>
    </sheetView>
  </sheetViews>
  <sheetFormatPr defaultRowHeight="12.75" x14ac:dyDescent="0.2"/>
  <cols>
    <col min="2" max="3" width="9" style="7"/>
    <col min="4" max="4" width="9.5" style="7" customWidth="1"/>
    <col min="5" max="5" width="19.125" style="7" customWidth="1"/>
    <col min="6" max="6" width="15.375" style="7" customWidth="1"/>
    <col min="7" max="7" width="18" style="7" customWidth="1"/>
    <col min="8" max="8" width="12.25" style="7" customWidth="1"/>
  </cols>
  <sheetData>
    <row r="1" spans="1:8" ht="40.5" customHeight="1" thickBot="1" x14ac:dyDescent="0.25">
      <c r="A1" s="416" t="s">
        <v>264</v>
      </c>
      <c r="B1" s="417"/>
      <c r="C1" s="417"/>
      <c r="D1" s="417"/>
      <c r="E1" s="417"/>
      <c r="F1" s="417"/>
      <c r="G1" s="417"/>
      <c r="H1" s="418"/>
    </row>
    <row r="2" spans="1:8" ht="21" customHeight="1" thickBot="1" x14ac:dyDescent="0.25">
      <c r="B2" s="355" t="s">
        <v>252</v>
      </c>
      <c r="C2" s="356" t="s">
        <v>253</v>
      </c>
      <c r="D2" s="356" t="s">
        <v>254</v>
      </c>
      <c r="E2" s="356" t="s">
        <v>255</v>
      </c>
      <c r="F2" s="356" t="s">
        <v>256</v>
      </c>
      <c r="G2" s="356" t="s">
        <v>257</v>
      </c>
      <c r="H2" s="357" t="s">
        <v>258</v>
      </c>
    </row>
    <row r="3" spans="1:8" hidden="1" x14ac:dyDescent="0.2">
      <c r="A3" t="s">
        <v>189</v>
      </c>
      <c r="B3" s="93">
        <v>3.6457510313134045</v>
      </c>
      <c r="C3" s="93">
        <v>3.9689510586450725</v>
      </c>
      <c r="D3" s="243">
        <f>'GDP Durban'!O11</f>
        <v>3.061890003395674</v>
      </c>
      <c r="E3" s="243">
        <f>'GDP PMB'!O11</f>
        <v>3.061890003395674</v>
      </c>
      <c r="F3" s="243">
        <f>'GDP RBay'!O11</f>
        <v>3.9395156782893541</v>
      </c>
      <c r="G3" s="243">
        <f>'GDP Port Shepstone'!O11</f>
        <v>3.9395156782893599</v>
      </c>
      <c r="H3" s="243">
        <f>'GDP Newcastle'!O11</f>
        <v>3.9395156782893626</v>
      </c>
    </row>
    <row r="4" spans="1:8" hidden="1" x14ac:dyDescent="0.2">
      <c r="A4" t="s">
        <v>190</v>
      </c>
      <c r="B4" s="93">
        <v>3.2248674843819538</v>
      </c>
      <c r="C4" s="93">
        <v>3.7394053940001082</v>
      </c>
      <c r="D4" s="243">
        <f>'GDP Durban'!O12</f>
        <v>3.4308298033887032</v>
      </c>
      <c r="E4" s="243">
        <f>'GDP PMB'!O12</f>
        <v>3.4308298033886997</v>
      </c>
      <c r="F4" s="243">
        <f>'GDP RBay'!O12</f>
        <v>4.2866089789378261</v>
      </c>
      <c r="G4" s="243">
        <f>'GDP Port Shepstone'!O12</f>
        <v>4.2866089789378172</v>
      </c>
      <c r="H4" s="243">
        <f>'GDP Newcastle'!O12</f>
        <v>4.2866089789378181</v>
      </c>
    </row>
    <row r="5" spans="1:8" hidden="1" x14ac:dyDescent="0.2">
      <c r="A5" t="s">
        <v>191</v>
      </c>
      <c r="B5" s="93">
        <v>3.0148947252122542</v>
      </c>
      <c r="C5" s="93">
        <v>3.1974859322725937</v>
      </c>
      <c r="D5" s="243">
        <f>'GDP Durban'!O13</f>
        <v>2.7622455991836432</v>
      </c>
      <c r="E5" s="243">
        <f>'GDP PMB'!O13</f>
        <v>2.7622455991836317</v>
      </c>
      <c r="F5" s="243">
        <f>'GDP RBay'!O13</f>
        <v>3.6383421584642766</v>
      </c>
      <c r="G5" s="243">
        <f>'GDP Port Shepstone'!O13</f>
        <v>3.6383421584642721</v>
      </c>
      <c r="H5" s="243">
        <f>'GDP Newcastle'!O13</f>
        <v>3.6383421584642668</v>
      </c>
    </row>
    <row r="6" spans="1:8" hidden="1" x14ac:dyDescent="0.2">
      <c r="A6" t="s">
        <v>188</v>
      </c>
      <c r="B6" s="93">
        <v>2.6323663627217297</v>
      </c>
      <c r="C6" s="93">
        <v>2.5595685221363147</v>
      </c>
      <c r="D6" s="243">
        <f>'GDP Durban'!O14</f>
        <v>1.7460308966682472</v>
      </c>
      <c r="E6" s="243">
        <f>'GDP PMB'!O14</f>
        <v>1.7460308966682578</v>
      </c>
      <c r="F6" s="243">
        <f>'GDP RBay'!O14</f>
        <v>2.573614903653477</v>
      </c>
      <c r="G6" s="243">
        <f>'GDP Port Shepstone'!O14</f>
        <v>2.5736149036534619</v>
      </c>
      <c r="H6" s="243">
        <f>'GDP Newcastle'!O14</f>
        <v>2.5736149036534792</v>
      </c>
    </row>
    <row r="7" spans="1:8" hidden="1" x14ac:dyDescent="0.2">
      <c r="A7" t="s">
        <v>184</v>
      </c>
      <c r="B7" s="93">
        <v>3.4883927203936307</v>
      </c>
      <c r="C7" s="93">
        <v>2.8880730557693979</v>
      </c>
      <c r="D7" s="243">
        <f>'GDP Durban'!O15</f>
        <v>3.3656044845915174</v>
      </c>
      <c r="E7" s="243">
        <f>'GDP PMB'!O15</f>
        <v>3.3656044845915098</v>
      </c>
      <c r="F7" s="243">
        <f>'GDP RBay'!O15</f>
        <v>4.9774438314357896</v>
      </c>
      <c r="G7" s="243">
        <f>'GDP Port Shepstone'!O15</f>
        <v>4.9774438314357861</v>
      </c>
      <c r="H7" s="243">
        <f>'GDP Newcastle'!O15</f>
        <v>4.9774438314357941</v>
      </c>
    </row>
    <row r="8" spans="1:8" hidden="1" x14ac:dyDescent="0.2">
      <c r="A8" t="s">
        <v>186</v>
      </c>
      <c r="B8" s="93">
        <v>3.9786200957136599</v>
      </c>
      <c r="C8" s="93">
        <v>3.3240007089239834</v>
      </c>
      <c r="D8" s="243">
        <f>'GDP Durban'!O16</f>
        <v>3.2270983386091427</v>
      </c>
      <c r="E8" s="243">
        <f>'GDP PMB'!O16</f>
        <v>3.2270983386091392</v>
      </c>
      <c r="F8" s="243">
        <f>'GDP RBay'!O16</f>
        <v>4.7714376026829068</v>
      </c>
      <c r="G8" s="243">
        <f>'GDP Port Shepstone'!O16</f>
        <v>4.7714376026829104</v>
      </c>
      <c r="H8" s="243">
        <f>'GDP Newcastle'!O16</f>
        <v>4.7714376026829113</v>
      </c>
    </row>
    <row r="9" spans="1:8" hidden="1" x14ac:dyDescent="0.2">
      <c r="A9" t="s">
        <v>187</v>
      </c>
      <c r="B9" s="93">
        <v>5.5693266247199791</v>
      </c>
      <c r="C9" s="93">
        <v>5.6802013461114367</v>
      </c>
      <c r="D9" s="243">
        <f>'GDP Durban'!O17</f>
        <v>5.2009564831235293</v>
      </c>
      <c r="E9" s="243">
        <f>'GDP PMB'!O17</f>
        <v>5.200956483123524</v>
      </c>
      <c r="F9" s="243">
        <f>'GDP RBay'!O17</f>
        <v>6.8025136122745424</v>
      </c>
      <c r="G9" s="243">
        <f>'GDP Port Shepstone'!O17</f>
        <v>6.8025136122745442</v>
      </c>
      <c r="H9" s="243">
        <f>'GDP Newcastle'!O17</f>
        <v>6.8025136122745442</v>
      </c>
    </row>
    <row r="10" spans="1:8" hidden="1" x14ac:dyDescent="0.2">
      <c r="A10" t="s">
        <v>185</v>
      </c>
      <c r="B10" s="93">
        <v>6.3290770737185902</v>
      </c>
      <c r="C10" s="93">
        <v>6.7089674765058751</v>
      </c>
      <c r="D10" s="243">
        <f>'GDP Durban'!O18</f>
        <v>6.1389727157320024</v>
      </c>
      <c r="E10" s="243">
        <f>'GDP PMB'!O18</f>
        <v>6.1389727157319935</v>
      </c>
      <c r="F10" s="243">
        <f>'GDP RBay'!O18</f>
        <v>7.8003989592836094</v>
      </c>
      <c r="G10" s="243">
        <f>'GDP Port Shepstone'!O18</f>
        <v>7.8003989592836245</v>
      </c>
      <c r="H10" s="243">
        <f>'GDP Newcastle'!O18</f>
        <v>7.8003989592836112</v>
      </c>
    </row>
    <row r="11" spans="1:8" hidden="1" x14ac:dyDescent="0.2">
      <c r="A11" t="s">
        <v>181</v>
      </c>
      <c r="B11" s="93">
        <v>5.6958586733294982</v>
      </c>
      <c r="C11" s="93">
        <v>5.9824547573235183</v>
      </c>
      <c r="D11" s="243">
        <f>'GDP Durban'!O19</f>
        <v>5.9497188271612291</v>
      </c>
      <c r="E11" s="243">
        <f>'GDP PMB'!O19</f>
        <v>5.9497188271612504</v>
      </c>
      <c r="F11" s="243">
        <f>'GDP RBay'!O19</f>
        <v>7.103924884762101</v>
      </c>
      <c r="G11" s="243">
        <f>'GDP Port Shepstone'!O19</f>
        <v>7.1039248847621055</v>
      </c>
      <c r="H11" s="243">
        <f>'GDP Newcastle'!O19</f>
        <v>7.1039248847620975</v>
      </c>
    </row>
    <row r="12" spans="1:8" hidden="1" x14ac:dyDescent="0.2">
      <c r="A12" t="s">
        <v>182</v>
      </c>
      <c r="B12" s="93">
        <v>4.7171256191376418</v>
      </c>
      <c r="C12" s="93">
        <v>4.7467272243916971</v>
      </c>
      <c r="D12" s="243">
        <f>'GDP Durban'!O20</f>
        <v>5.1479531682377759</v>
      </c>
      <c r="E12" s="243">
        <f>'GDP PMB'!O20</f>
        <v>5.147953168237799</v>
      </c>
      <c r="F12" s="243">
        <f>'GDP RBay'!O20</f>
        <v>6.2725196289707368</v>
      </c>
      <c r="G12" s="243">
        <f>'GDP Port Shepstone'!O20</f>
        <v>6.272519628970735</v>
      </c>
      <c r="H12" s="243">
        <f>'GDP Newcastle'!O20</f>
        <v>6.2725196289707297</v>
      </c>
    </row>
    <row r="13" spans="1:8" hidden="1" x14ac:dyDescent="0.2">
      <c r="A13" t="s">
        <v>183</v>
      </c>
      <c r="B13" s="93">
        <v>4.9098132822233609</v>
      </c>
      <c r="C13" s="93">
        <v>5.5989957383215021</v>
      </c>
      <c r="D13" s="243">
        <f>'GDP Durban'!O21</f>
        <v>6.1606427211929686</v>
      </c>
      <c r="E13" s="243">
        <f>'GDP PMB'!O21</f>
        <v>6.160642721192982</v>
      </c>
      <c r="F13" s="243">
        <f>'GDP RBay'!O21</f>
        <v>7.3023348638124261</v>
      </c>
      <c r="G13" s="243">
        <f>'GDP Port Shepstone'!O21</f>
        <v>7.3023348638124306</v>
      </c>
      <c r="H13" s="243">
        <f>'GDP Newcastle'!O21</f>
        <v>7.3023348638124306</v>
      </c>
    </row>
    <row r="14" spans="1:8" hidden="1" x14ac:dyDescent="0.2">
      <c r="A14" t="s">
        <v>180</v>
      </c>
      <c r="B14" s="93">
        <v>4.5903459947577101</v>
      </c>
      <c r="C14" s="93">
        <v>4.9254158861275519</v>
      </c>
      <c r="D14" s="243">
        <f>'GDP Durban'!O22</f>
        <v>5.7835995634091519</v>
      </c>
      <c r="E14" s="243">
        <f>'GDP PMB'!O22</f>
        <v>5.7835995634091466</v>
      </c>
      <c r="F14" s="243">
        <f>'GDP RBay'!O22</f>
        <v>6.9414815232301752</v>
      </c>
      <c r="G14" s="243">
        <f>'GDP Port Shepstone'!O22</f>
        <v>6.9414815232301699</v>
      </c>
      <c r="H14" s="243">
        <f>'GDP Newcastle'!O22</f>
        <v>6.9414815232301699</v>
      </c>
    </row>
    <row r="15" spans="1:8" hidden="1" x14ac:dyDescent="0.2">
      <c r="A15" t="s">
        <v>176</v>
      </c>
      <c r="B15" s="93">
        <v>4.8742677031940929</v>
      </c>
      <c r="C15" s="93">
        <v>5.1943521941517083</v>
      </c>
      <c r="D15" s="243">
        <f>'GDP Durban'!O23</f>
        <v>5.3777439603782291</v>
      </c>
      <c r="E15" s="243">
        <f>'GDP PMB'!O23</f>
        <v>5.377743960378222</v>
      </c>
      <c r="F15" s="243">
        <f>'GDP RBay'!O23</f>
        <v>6.234890980087215</v>
      </c>
      <c r="G15" s="243">
        <f>'GDP Port Shepstone'!O23</f>
        <v>6.2348909800872185</v>
      </c>
      <c r="H15" s="243">
        <f>'GDP Newcastle'!O23</f>
        <v>6.2348909800872221</v>
      </c>
    </row>
    <row r="16" spans="1:8" hidden="1" x14ac:dyDescent="0.2">
      <c r="A16" t="s">
        <v>178</v>
      </c>
      <c r="B16" s="93">
        <v>4.9323793980226238</v>
      </c>
      <c r="C16" s="93">
        <v>4.6367808674976212</v>
      </c>
      <c r="D16" s="243">
        <f>'GDP Durban'!O24</f>
        <v>4.871858530337712</v>
      </c>
      <c r="E16" s="243">
        <f>'GDP PMB'!O24</f>
        <v>4.8718585303376898</v>
      </c>
      <c r="F16" s="243">
        <f>'GDP RBay'!O24</f>
        <v>5.7213280062618566</v>
      </c>
      <c r="G16" s="243">
        <f>'GDP Port Shepstone'!O24</f>
        <v>5.7213280062618672</v>
      </c>
      <c r="H16" s="243">
        <f>'GDP Newcastle'!O24</f>
        <v>5.721328006261869</v>
      </c>
    </row>
    <row r="17" spans="1:8" hidden="1" x14ac:dyDescent="0.2">
      <c r="A17" t="s">
        <v>179</v>
      </c>
      <c r="B17" s="93">
        <v>4.8006505369454251</v>
      </c>
      <c r="C17" s="93">
        <v>4.5375046145013043</v>
      </c>
      <c r="D17" s="243">
        <f>'GDP Durban'!O25</f>
        <v>5.0689815713756747</v>
      </c>
      <c r="E17" s="243">
        <f>'GDP PMB'!O25</f>
        <v>5.0689815713756703</v>
      </c>
      <c r="F17" s="243">
        <f>'GDP RBay'!O25</f>
        <v>5.910534156310292</v>
      </c>
      <c r="G17" s="243">
        <f>'GDP Port Shepstone'!O25</f>
        <v>5.9105341563102902</v>
      </c>
      <c r="H17" s="243">
        <f>'GDP Newcastle'!O25</f>
        <v>5.9105341563103009</v>
      </c>
    </row>
    <row r="18" spans="1:8" hidden="1" x14ac:dyDescent="0.2">
      <c r="A18" t="s">
        <v>177</v>
      </c>
      <c r="B18" s="93">
        <v>6.6219005788741594</v>
      </c>
      <c r="C18" s="93">
        <v>6.5008219766361259</v>
      </c>
      <c r="D18" s="243">
        <f>'GDP Durban'!O26</f>
        <v>6.7835240723579533</v>
      </c>
      <c r="E18" s="243">
        <f>'GDP PMB'!O26</f>
        <v>6.7835240723579702</v>
      </c>
      <c r="F18" s="243">
        <f>'GDP RBay'!O26</f>
        <v>7.6643149737516607</v>
      </c>
      <c r="G18" s="243">
        <f>'GDP Port Shepstone'!O26</f>
        <v>7.6643149737516705</v>
      </c>
      <c r="H18" s="243">
        <f>'GDP Newcastle'!O26</f>
        <v>7.6643149737516651</v>
      </c>
    </row>
    <row r="19" spans="1:8" hidden="1" x14ac:dyDescent="0.2">
      <c r="A19" s="237" t="s">
        <v>173</v>
      </c>
      <c r="B19" s="93">
        <v>5.7793772534141796</v>
      </c>
      <c r="C19" s="93">
        <v>5.8860921763640235</v>
      </c>
      <c r="D19" s="243">
        <f>'GDP Durban'!O27</f>
        <v>6.9604773215253104</v>
      </c>
      <c r="E19" s="243">
        <f>'GDP PMB'!O27</f>
        <v>6.9604773215253131</v>
      </c>
      <c r="F19" s="243">
        <f>'GDP RBay'!O27</f>
        <v>8.0143793424454799</v>
      </c>
      <c r="G19" s="243">
        <f>'GDP Port Shepstone'!O27</f>
        <v>8.0143793424454621</v>
      </c>
      <c r="H19" s="243">
        <f>'GDP Newcastle'!O27</f>
        <v>8.0143793424454604</v>
      </c>
    </row>
    <row r="20" spans="1:8" hidden="1" x14ac:dyDescent="0.2">
      <c r="A20" s="237" t="s">
        <v>174</v>
      </c>
      <c r="B20" s="93">
        <v>4.9481500370640603</v>
      </c>
      <c r="C20" s="93">
        <v>5.0768462465435515</v>
      </c>
      <c r="D20" s="243">
        <f>'GDP Durban'!O28</f>
        <v>5.9076906181923432</v>
      </c>
      <c r="E20" s="243">
        <f>'GDP PMB'!O28</f>
        <v>5.9076906181923485</v>
      </c>
      <c r="F20" s="243">
        <f>'GDP RBay'!O28</f>
        <v>6.9725787258477352</v>
      </c>
      <c r="G20" s="243">
        <f>'GDP Port Shepstone'!O28</f>
        <v>6.9725787258477192</v>
      </c>
      <c r="H20" s="243">
        <f>'GDP Newcastle'!O28</f>
        <v>6.9725787258477334</v>
      </c>
    </row>
    <row r="21" spans="1:8" hidden="1" x14ac:dyDescent="0.2">
      <c r="A21" s="237" t="s">
        <v>175</v>
      </c>
      <c r="B21" s="93">
        <v>5.0696361770337175</v>
      </c>
      <c r="C21" s="93">
        <v>4.9863487574572805</v>
      </c>
      <c r="D21" s="243">
        <f>'GDP Durban'!O29</f>
        <v>5.3014032692556912</v>
      </c>
      <c r="E21" s="243">
        <f>'GDP PMB'!O29</f>
        <v>5.3014032692556849</v>
      </c>
      <c r="F21" s="243">
        <f>'GDP RBay'!O29</f>
        <v>6.398908194565081</v>
      </c>
      <c r="G21" s="243">
        <f>'GDP Port Shepstone'!O29</f>
        <v>6.3989081945650712</v>
      </c>
      <c r="H21" s="243">
        <f>'GDP Newcastle'!O29</f>
        <v>6.3989081945650668</v>
      </c>
    </row>
    <row r="22" spans="1:8" hidden="1" x14ac:dyDescent="0.2">
      <c r="A22" s="237" t="s">
        <v>22</v>
      </c>
      <c r="B22" s="93">
        <v>4.6478330110829829</v>
      </c>
      <c r="C22" s="93">
        <v>4.8198205762134707</v>
      </c>
      <c r="D22" s="243">
        <f>'GDP Durban'!O30</f>
        <v>5.348687933394574</v>
      </c>
      <c r="E22" s="243">
        <f>'GDP PMB'!O30</f>
        <v>5.3486879333945527</v>
      </c>
      <c r="F22" s="243">
        <f>'GDP RBay'!O30</f>
        <v>6.4406598461384386</v>
      </c>
      <c r="G22" s="243">
        <f>'GDP Port Shepstone'!O30</f>
        <v>6.4406598461384332</v>
      </c>
      <c r="H22" s="243">
        <f>'GDP Newcastle'!O30</f>
        <v>6.4406598461384439</v>
      </c>
    </row>
    <row r="23" spans="1:8" x14ac:dyDescent="0.2">
      <c r="A23" s="239" t="s">
        <v>227</v>
      </c>
      <c r="B23" s="93">
        <f>('GDP Durban'!D31-'GDP Durban'!D27)/'GDP Durban'!D27*100</f>
        <v>3.7686379334151843</v>
      </c>
      <c r="C23" s="93">
        <f>('GDP Durban'!E31-'GDP Durban'!E27)/'GDP Durban'!E27*100</f>
        <v>4.5161404009598591</v>
      </c>
      <c r="D23" s="93">
        <f>'GDP Durban'!O31</f>
        <v>6.7210704523943399</v>
      </c>
      <c r="E23" s="93">
        <f>'GDP PMB'!O31</f>
        <v>6.6521995608125035</v>
      </c>
      <c r="F23" s="93">
        <f>'GDP RBay'!O31</f>
        <v>6.4207317031394222</v>
      </c>
      <c r="G23" s="93">
        <f>'GDP Port Shepstone'!O31</f>
        <v>0.65101732181131822</v>
      </c>
      <c r="H23" s="93">
        <f>'GDP Newcastle'!O31</f>
        <v>5.2207550494224639</v>
      </c>
    </row>
    <row r="24" spans="1:8" x14ac:dyDescent="0.2">
      <c r="A24" s="239" t="s">
        <v>228</v>
      </c>
      <c r="B24" s="93">
        <f>('GDP Durban'!D32-'GDP Durban'!D28)/'GDP Durban'!D28*100</f>
        <v>5.0526298772904692</v>
      </c>
      <c r="C24" s="93">
        <f>('GDP Durban'!E32-'GDP Durban'!E28)/'GDP Durban'!E28*100</f>
        <v>5.6662276175907227</v>
      </c>
      <c r="D24" s="93">
        <f>'GDP Durban'!O32</f>
        <v>8.084683199924017</v>
      </c>
      <c r="E24" s="93">
        <f>'GDP PMB'!O32</f>
        <v>-0.36128507620508982</v>
      </c>
      <c r="F24" s="93">
        <f>'GDP RBay'!O32</f>
        <v>16.312785768584888</v>
      </c>
      <c r="G24" s="93">
        <f>'GDP Port Shepstone'!O32</f>
        <v>-2.5794841721531703</v>
      </c>
      <c r="H24" s="93">
        <f>'GDP Newcastle'!O32</f>
        <v>2.5437949311447019</v>
      </c>
    </row>
    <row r="25" spans="1:8" x14ac:dyDescent="0.2">
      <c r="A25" t="s">
        <v>229</v>
      </c>
      <c r="B25" s="93">
        <f>('GDP Durban'!D33-'GDP Durban'!D29)/'GDP Durban'!D29*100</f>
        <v>3.9469199778831494</v>
      </c>
      <c r="C25" s="93">
        <f>('GDP Durban'!E33-'GDP Durban'!E29)/'GDP Durban'!E29*100</f>
        <v>4.5005711686745764</v>
      </c>
      <c r="D25" s="93">
        <f>'GDP Durban'!O33</f>
        <v>6.0590724929050452</v>
      </c>
      <c r="E25" s="93">
        <f>'GDP PMB'!O33</f>
        <v>0.58535260539096423</v>
      </c>
      <c r="F25" s="93">
        <f>'GDP RBay'!O33</f>
        <v>13.804040679858295</v>
      </c>
      <c r="G25" s="93">
        <f>'GDP Port Shepstone'!O33</f>
        <v>-3.3542695789187524</v>
      </c>
      <c r="H25" s="93">
        <f>'GDP Newcastle'!O33</f>
        <v>1.9736713925358023</v>
      </c>
    </row>
    <row r="26" spans="1:8" x14ac:dyDescent="0.2">
      <c r="A26" t="s">
        <v>230</v>
      </c>
      <c r="B26" s="93">
        <f>('GDP Durban'!D34-'GDP Durban'!D30)/'GDP Durban'!D30*100</f>
        <v>1.7923046307548436</v>
      </c>
      <c r="C26" s="93">
        <f>('GDP Durban'!E34-'GDP Durban'!E30)/'GDP Durban'!E30*100</f>
        <v>1.7967458369581537</v>
      </c>
      <c r="D26" s="93">
        <f>'GDP Durban'!O34</f>
        <v>0.15678086608927139</v>
      </c>
      <c r="E26" s="93">
        <f>'GDP PMB'!O34</f>
        <v>3.3531688099788619</v>
      </c>
      <c r="F26" s="93">
        <f>'GDP RBay'!O34</f>
        <v>2.784728763532891</v>
      </c>
      <c r="G26" s="93">
        <f>'GDP Port Shepstone'!O34</f>
        <v>8.2989490795807619</v>
      </c>
      <c r="H26" s="93">
        <f>'GDP Newcastle'!O34</f>
        <v>4.5487775766570353</v>
      </c>
    </row>
    <row r="27" spans="1:8" x14ac:dyDescent="0.2">
      <c r="A27" t="s">
        <v>224</v>
      </c>
      <c r="B27" s="93">
        <f>('GDP Durban'!D35-'GDP Durban'!D31)/'GDP Durban'!D31*100</f>
        <v>-0.87544976985816803</v>
      </c>
      <c r="C27" s="93">
        <f>('GDP Durban'!E35-'GDP Durban'!E31)/'GDP Durban'!E31*100</f>
        <v>-1.2588703621806929</v>
      </c>
      <c r="D27" s="93">
        <f>'GDP Durban'!O35</f>
        <v>-4.5409084568521916</v>
      </c>
      <c r="E27" s="93">
        <f>'GDP PMB'!O35</f>
        <v>-3.34794255860385</v>
      </c>
      <c r="F27" s="93">
        <f>'GDP RBay'!O35</f>
        <v>-11.83599976293681</v>
      </c>
      <c r="G27" s="93">
        <f>'GDP Port Shepstone'!O35</f>
        <v>7.8637676860171588</v>
      </c>
      <c r="H27" s="93">
        <f>'GDP Newcastle'!O35</f>
        <v>-3.7891792586704436</v>
      </c>
    </row>
    <row r="28" spans="1:8" x14ac:dyDescent="0.2">
      <c r="A28" t="s">
        <v>225</v>
      </c>
      <c r="B28" s="93">
        <f>('GDP Durban'!D36-'GDP Durban'!D32)/'GDP Durban'!D32*100</f>
        <v>-2.6900985005005271</v>
      </c>
      <c r="C28" s="93">
        <f>('GDP Durban'!E36-'GDP Durban'!E32)/'GDP Durban'!E32*100</f>
        <v>-2.9786126114518789</v>
      </c>
      <c r="D28" s="93">
        <f>'GDP Durban'!O36</f>
        <v>-6.5530575227075225</v>
      </c>
      <c r="E28" s="93">
        <f>'GDP PMB'!O36</f>
        <v>6.3375168855498227</v>
      </c>
      <c r="F28" s="93">
        <f>'GDP RBay'!O36</f>
        <v>-20.296216494757591</v>
      </c>
      <c r="G28" s="93">
        <f>'GDP Port Shepstone'!O36</f>
        <v>8.5892937884465681</v>
      </c>
      <c r="H28" s="93">
        <f>'GDP Newcastle'!O36</f>
        <v>3.3613290199647659</v>
      </c>
    </row>
    <row r="29" spans="1:8" x14ac:dyDescent="0.2">
      <c r="A29" t="s">
        <v>226</v>
      </c>
      <c r="B29" s="93">
        <f>('GDP Durban'!D37-'GDP Durban'!D33)/'GDP Durban'!D33*100</f>
        <v>-1.9946940369856874</v>
      </c>
      <c r="C29" s="93">
        <f>('GDP Durban'!E37-'GDP Durban'!E33)/'GDP Durban'!E33*100</f>
        <v>-2.1171493049600438</v>
      </c>
      <c r="D29" s="93">
        <f>'GDP Durban'!O37</f>
        <v>-5.0163491395832844</v>
      </c>
      <c r="E29" s="93">
        <f>'GDP PMB'!O37</f>
        <v>4.3808808356616984</v>
      </c>
      <c r="F29" s="93">
        <f>'GDP RBay'!O37</f>
        <v>-15.172529532429605</v>
      </c>
      <c r="G29" s="93">
        <f>'GDP Port Shepstone'!O37</f>
        <v>8.0170730486882551</v>
      </c>
      <c r="H29" s="93">
        <f>'GDP Newcastle'!O37</f>
        <v>-1.3623318690516617</v>
      </c>
    </row>
    <row r="30" spans="1:8" x14ac:dyDescent="0.2">
      <c r="A30" t="s">
        <v>346</v>
      </c>
      <c r="B30" s="93">
        <f>('GDP Durban'!D38-'GDP Durban'!D34)/'GDP Durban'!D34*100</f>
        <v>-0.57492912956771769</v>
      </c>
      <c r="C30" s="93">
        <f>('GDP Durban'!E38-'GDP Durban'!E34)/'GDP Durban'!E34*100</f>
        <v>-0.2411878250895913</v>
      </c>
      <c r="D30" s="93">
        <f>'GDP Durban'!O38</f>
        <v>-0.92591079289654155</v>
      </c>
      <c r="E30" s="93">
        <f>'GDP PMB'!O38</f>
        <v>12.039323582793516</v>
      </c>
      <c r="F30" s="93">
        <f>'GDP RBay'!O38</f>
        <v>-6.8141440751815479</v>
      </c>
      <c r="G30" s="93">
        <f>'GDP Port Shepstone'!O38</f>
        <v>-5.733154989451414</v>
      </c>
      <c r="H30" s="93">
        <f>'GDP Newcastle'!O38</f>
        <v>-5.6876057771930499</v>
      </c>
    </row>
    <row r="31" spans="1:8" x14ac:dyDescent="0.2">
      <c r="A31" s="288" t="s">
        <v>348</v>
      </c>
      <c r="B31" s="93">
        <f>('GDP Durban'!D39-'GDP Durban'!D35)/'GDP Durban'!D35*100</f>
        <v>2.2134910192855677</v>
      </c>
      <c r="C31" s="93">
        <f>('GDP Durban'!E39-'GDP Durban'!E35)/'GDP Durban'!E35*100</f>
        <v>2.5206643357498488</v>
      </c>
      <c r="D31" s="93">
        <f>'GDP Durban'!O39</f>
        <v>4.1402245633619312</v>
      </c>
      <c r="E31" s="93">
        <f>'GDP PMB'!O39</f>
        <v>3.2987123592336736</v>
      </c>
      <c r="F31" s="93">
        <f>'GDP RBay'!O39</f>
        <v>7.98858892784855</v>
      </c>
      <c r="G31" s="93">
        <f>'GDP Port Shepstone'!O39</f>
        <v>-3.8845687889516034</v>
      </c>
      <c r="H31" s="93">
        <f>'GDP Newcastle'!O39</f>
        <v>2.1449472033997909</v>
      </c>
    </row>
    <row r="32" spans="1:8" x14ac:dyDescent="0.2">
      <c r="A32" s="288" t="s">
        <v>349</v>
      </c>
      <c r="B32" s="93">
        <f>('GDP Durban'!D40-'GDP Durban'!D36)/'GDP Durban'!D36*100</f>
        <v>3.2057245340195535</v>
      </c>
      <c r="C32" s="93">
        <f>('GDP Durban'!E40-'GDP Durban'!E36)/'GDP Durban'!E36*100</f>
        <v>3.8061279679484139</v>
      </c>
      <c r="D32" s="93">
        <f>'GDP Durban'!O40</f>
        <v>5.649402138246411</v>
      </c>
      <c r="E32" s="93">
        <f>'GDP PMB'!O40</f>
        <v>-0.34695539374800932</v>
      </c>
      <c r="F32" s="93">
        <f>'GDP RBay'!O40</f>
        <v>13.254080570953253</v>
      </c>
      <c r="G32" s="93">
        <f>'GDP Port Shepstone'!O40</f>
        <v>-2.4185941318093978</v>
      </c>
      <c r="H32" s="93">
        <f>'GDP Newcastle'!O40</f>
        <v>-0.94273664769860821</v>
      </c>
    </row>
    <row r="33" spans="1:8" x14ac:dyDescent="0.2">
      <c r="A33" s="288" t="s">
        <v>350</v>
      </c>
      <c r="B33" s="93">
        <f>('GDP Durban'!D41-'GDP Durban'!D37)/'GDP Durban'!D37*100</f>
        <v>3.1148480327378398</v>
      </c>
      <c r="C33" s="93">
        <f>('GDP Durban'!E41-'GDP Durban'!E37)/'GDP Durban'!E37*100</f>
        <v>3.2105187775611568</v>
      </c>
      <c r="D33" s="93">
        <f>'GDP Durban'!O41</f>
        <v>4.7897467524628885</v>
      </c>
      <c r="E33" s="93">
        <f>'GDP PMB'!O41</f>
        <v>0.18283972341818844</v>
      </c>
      <c r="F33" s="93">
        <f>'GDP RBay'!O41</f>
        <v>9.0354404937363402</v>
      </c>
      <c r="G33" s="93">
        <f>'GDP Port Shepstone'!O41</f>
        <v>-2.0575630473884776</v>
      </c>
      <c r="H33" s="93">
        <f>'GDP Newcastle'!O41</f>
        <v>2.1175257766891069</v>
      </c>
    </row>
    <row r="34" spans="1:8" x14ac:dyDescent="0.2">
      <c r="A34" s="288" t="s">
        <v>405</v>
      </c>
      <c r="B34" s="93">
        <f>('GDP Durban'!D42-'GDP Durban'!D38)/'GDP Durban'!D38*100</f>
        <v>3.0027090627062223</v>
      </c>
      <c r="C34" s="93">
        <f>('GDP Durban'!E42-'GDP Durban'!E38)/'GDP Durban'!E38*100</f>
        <v>3.0238876852601457</v>
      </c>
      <c r="D34" s="93">
        <f>'GDP Durban'!O42</f>
        <v>4.0647581286988723</v>
      </c>
      <c r="E34" s="93">
        <f>'GDP PMB'!O42</f>
        <v>-4.9648083068164679</v>
      </c>
      <c r="F34" s="93">
        <f>'GDP RBay'!O42</f>
        <v>6.0772809642365386</v>
      </c>
      <c r="G34" s="93">
        <f>'GDP Port Shepstone'!O42</f>
        <v>3.4540083256909249</v>
      </c>
      <c r="H34" s="93">
        <f>'GDP Newcastle'!O42</f>
        <v>4.6228114456422835</v>
      </c>
    </row>
    <row r="35" spans="1:8" x14ac:dyDescent="0.2">
      <c r="A35" s="288" t="s">
        <v>413</v>
      </c>
      <c r="B35" s="93">
        <f>('GDP Durban'!D43-'GDP Durban'!D39)/'GDP Durban'!D39*100</f>
        <v>3.3606700738145068</v>
      </c>
      <c r="C35" s="93">
        <f>('GDP Durban'!E43-'GDP Durban'!E39)/'GDP Durban'!E39*100</f>
        <v>3.6643339825132126</v>
      </c>
      <c r="D35" s="93">
        <f>'GDP Durban'!O43</f>
        <v>3.7591340991858817</v>
      </c>
      <c r="E35" s="93">
        <f>'GDP PMB'!O43</f>
        <v>3.8850532277974672</v>
      </c>
      <c r="F35" s="93">
        <f>'GDP RBay'!O43</f>
        <v>2.7762450610838565</v>
      </c>
      <c r="G35" s="93">
        <f>'GDP Port Shepstone'!O43</f>
        <v>3.8049368547931022</v>
      </c>
      <c r="H35" s="93">
        <f>'GDP Newcastle'!O43</f>
        <v>3.4909325746136641</v>
      </c>
    </row>
    <row r="36" spans="1:8" x14ac:dyDescent="0.2">
      <c r="A36" s="288" t="s">
        <v>415</v>
      </c>
      <c r="B36" s="93">
        <f>('GDP Durban'!D44-'GDP Durban'!D40)/'GDP Durban'!D40*100</f>
        <v>3.2576857638034848</v>
      </c>
      <c r="C36" s="93">
        <f>('GDP Durban'!E44-'GDP Durban'!E40)/'GDP Durban'!E40*100</f>
        <v>3.0028487013864336</v>
      </c>
      <c r="D36" s="93">
        <f>'GDP Durban'!O44</f>
        <v>3.0951915233379039</v>
      </c>
      <c r="E36" s="93">
        <f>'GDP PMB'!O44</f>
        <v>2.7312870575695816</v>
      </c>
      <c r="F36" s="93">
        <f>'GDP RBay'!O44</f>
        <v>3.1592024785186403</v>
      </c>
      <c r="G36" s="93">
        <f>'GDP Port Shepstone'!O44</f>
        <v>2.5753926020102553</v>
      </c>
      <c r="H36" s="93">
        <f>'GDP Newcastle'!O44</f>
        <v>3.1586942703359369</v>
      </c>
    </row>
    <row r="37" spans="1:8" x14ac:dyDescent="0.2">
      <c r="A37" s="288" t="s">
        <v>417</v>
      </c>
      <c r="B37" s="93">
        <f>('GDP Durban'!D45-'GDP Durban'!D41)/'GDP Durban'!D41*100</f>
        <v>2.9915561251891361</v>
      </c>
      <c r="C37" s="93">
        <f>('GDP Durban'!E45-'GDP Durban'!E41)/'GDP Durban'!E41*100</f>
        <v>3.292781514103766</v>
      </c>
      <c r="D37" s="93">
        <f>'GDP Durban'!O45</f>
        <v>3.2901048964016257</v>
      </c>
      <c r="E37" s="93">
        <f>'GDP PMB'!O45</f>
        <v>3.1656837159834113</v>
      </c>
      <c r="F37" s="93">
        <f>'GDP RBay'!O45</f>
        <v>3.8183348598622544</v>
      </c>
      <c r="G37" s="93">
        <f>'GDP Port Shepstone'!O45</f>
        <v>2.8189664641150016</v>
      </c>
      <c r="H37" s="93">
        <f>'GDP Newcastle'!O45</f>
        <v>2.9781513459848603</v>
      </c>
    </row>
    <row r="38" spans="1:8" x14ac:dyDescent="0.2">
      <c r="A38" s="288" t="s">
        <v>418</v>
      </c>
      <c r="B38" s="93">
        <f>('GDP Durban'!D46-'GDP Durban'!D42)/'GDP Durban'!D42*100</f>
        <v>2.8983167757425434</v>
      </c>
      <c r="C38" s="93">
        <f>('GDP Durban'!E46-'GDP Durban'!E42)/'GDP Durban'!E42*100</f>
        <v>3.3212847319831007</v>
      </c>
      <c r="D38" s="93">
        <f>'GDP Durban'!O46</f>
        <v>2.8679733153018652</v>
      </c>
      <c r="E38" s="93">
        <f>'GDP PMB'!O46</f>
        <v>5.0191318849928637</v>
      </c>
      <c r="F38" s="93">
        <f>'GDP RBay'!O46</f>
        <v>2.9484170948130286</v>
      </c>
      <c r="G38" s="93">
        <f>'GDP Port Shepstone'!O46</f>
        <v>4.2716798821899902</v>
      </c>
      <c r="H38" s="93">
        <f>'GDP Newcastle'!O46</f>
        <v>3.4745148061183402</v>
      </c>
    </row>
    <row r="39" spans="1:8" x14ac:dyDescent="0.2">
      <c r="A39" s="288"/>
      <c r="B39" s="93"/>
      <c r="C39" s="93"/>
      <c r="D39" s="93"/>
      <c r="E39" s="93"/>
      <c r="F39" s="93"/>
      <c r="G39" s="93"/>
      <c r="H39" s="93"/>
    </row>
    <row r="40" spans="1:8" x14ac:dyDescent="0.2">
      <c r="A40" s="358" t="s">
        <v>28</v>
      </c>
      <c r="B40" s="359">
        <f>AVERAGE(B23:B38)</f>
        <v>2.0293951481081502</v>
      </c>
      <c r="C40" s="359">
        <f t="shared" ref="C40:H40" si="0">AVERAGE(C23:C38)</f>
        <v>2.2328945385629488</v>
      </c>
      <c r="D40" s="359">
        <f t="shared" si="0"/>
        <v>2.227619782266907</v>
      </c>
      <c r="E40" s="359">
        <f t="shared" si="0"/>
        <v>2.6631349321130715</v>
      </c>
      <c r="F40" s="359">
        <f t="shared" si="0"/>
        <v>2.1413117188039004</v>
      </c>
      <c r="G40" s="359">
        <f t="shared" si="0"/>
        <v>1.8948406465419074</v>
      </c>
      <c r="H40" s="359">
        <f t="shared" si="0"/>
        <v>1.7408782399934366</v>
      </c>
    </row>
    <row r="41" spans="1:8" x14ac:dyDescent="0.2">
      <c r="A41" s="358" t="s">
        <v>408</v>
      </c>
      <c r="B41" s="359">
        <f>MEDIAN(B23:B38)</f>
        <v>2.9971325939476792</v>
      </c>
      <c r="C41" s="359">
        <f t="shared" ref="C41:H41" si="1">MEDIAN(C23:C38)</f>
        <v>3.1172032314106515</v>
      </c>
      <c r="D41" s="359">
        <f t="shared" si="1"/>
        <v>3.5246194977937537</v>
      </c>
      <c r="E41" s="359">
        <f t="shared" si="1"/>
        <v>3.2321980376085424</v>
      </c>
      <c r="F41" s="359">
        <f t="shared" si="1"/>
        <v>3.4887686691904474</v>
      </c>
      <c r="G41" s="359">
        <f t="shared" si="1"/>
        <v>2.6971795330626285</v>
      </c>
      <c r="H41" s="359">
        <f t="shared" si="1"/>
        <v>2.7609731385647809</v>
      </c>
    </row>
    <row r="42" spans="1:8" x14ac:dyDescent="0.2">
      <c r="A42" s="358" t="s">
        <v>406</v>
      </c>
      <c r="B42" s="359">
        <f>STDEV(B23:B38)</f>
        <v>2.2816737927820299</v>
      </c>
      <c r="C42" s="359">
        <f t="shared" ref="C42:H42" si="2">STDEV(C23:C38)</f>
        <v>2.527434280935279</v>
      </c>
      <c r="D42" s="359">
        <f t="shared" si="2"/>
        <v>4.3874151184994519</v>
      </c>
      <c r="E42" s="359">
        <f t="shared" si="2"/>
        <v>4.094335679610257</v>
      </c>
      <c r="F42" s="359">
        <f t="shared" si="2"/>
        <v>10.519704545407025</v>
      </c>
      <c r="G42" s="359">
        <f t="shared" si="2"/>
        <v>4.8091514531997399</v>
      </c>
      <c r="H42" s="359">
        <f t="shared" si="2"/>
        <v>3.0998289147987519</v>
      </c>
    </row>
    <row r="43" spans="1:8" x14ac:dyDescent="0.2">
      <c r="A43" s="358" t="s">
        <v>407</v>
      </c>
      <c r="B43" s="359">
        <f>MAX(B23:B38)-MIN(B23:B38)</f>
        <v>7.7427283777909963</v>
      </c>
      <c r="C43" s="359">
        <f t="shared" ref="C43:H43" si="3">MAX(C23:C38)-MIN(C23:C38)</f>
        <v>8.6448402290426021</v>
      </c>
      <c r="D43" s="359">
        <f t="shared" si="3"/>
        <v>14.637740722631539</v>
      </c>
      <c r="E43" s="359">
        <f t="shared" si="3"/>
        <v>17.004131889609983</v>
      </c>
      <c r="F43" s="359">
        <f t="shared" si="3"/>
        <v>36.609002263342475</v>
      </c>
      <c r="G43" s="359">
        <f t="shared" si="3"/>
        <v>14.322448777897982</v>
      </c>
      <c r="H43" s="359">
        <f t="shared" si="3"/>
        <v>10.908360826615514</v>
      </c>
    </row>
  </sheetData>
  <mergeCells count="1">
    <mergeCell ref="A1:H1"/>
  </mergeCells>
  <conditionalFormatting sqref="B23:H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68" workbookViewId="0">
      <selection sqref="A1:G1"/>
    </sheetView>
  </sheetViews>
  <sheetFormatPr defaultRowHeight="12.75" x14ac:dyDescent="0.2"/>
  <cols>
    <col min="2" max="2" width="12.375" customWidth="1"/>
    <col min="3" max="3" width="14.875" customWidth="1"/>
    <col min="4" max="4" width="19.5" customWidth="1"/>
    <col min="5" max="5" width="16" customWidth="1"/>
    <col min="6" max="6" width="14.5" bestFit="1" customWidth="1"/>
    <col min="7" max="7" width="17.625" customWidth="1"/>
  </cols>
  <sheetData>
    <row r="1" spans="1:7" ht="37.5" customHeight="1" thickBot="1" x14ac:dyDescent="0.25">
      <c r="A1" s="419" t="s">
        <v>274</v>
      </c>
      <c r="B1" s="420"/>
      <c r="C1" s="420"/>
      <c r="D1" s="420"/>
      <c r="E1" s="420"/>
      <c r="F1" s="420"/>
      <c r="G1" s="421"/>
    </row>
    <row r="2" spans="1:7" ht="15.75" thickBot="1" x14ac:dyDescent="0.25">
      <c r="B2" s="355" t="s">
        <v>275</v>
      </c>
      <c r="C2" s="356" t="s">
        <v>254</v>
      </c>
      <c r="D2" s="356" t="s">
        <v>255</v>
      </c>
      <c r="E2" s="356" t="s">
        <v>256</v>
      </c>
      <c r="F2" s="356" t="s">
        <v>258</v>
      </c>
      <c r="G2" s="357" t="s">
        <v>257</v>
      </c>
    </row>
    <row r="3" spans="1:7" hidden="1" x14ac:dyDescent="0.2">
      <c r="A3" t="str">
        <f>'GDP Durban'!A7</f>
        <v>2002g1</v>
      </c>
      <c r="B3" s="235">
        <f>'GDP Durban'!E7</f>
        <v>53541924463.459938</v>
      </c>
      <c r="C3" s="235">
        <f>'GDP Durban'!M7</f>
        <v>30643923922.265591</v>
      </c>
      <c r="D3" s="235">
        <f>'GDP PMB'!M7</f>
        <v>4300105870.4671488</v>
      </c>
      <c r="E3" s="235">
        <f>'GDP RBay'!M7</f>
        <v>3204610900.4491315</v>
      </c>
      <c r="F3" s="235">
        <f>'GDP Newcastle'!M7</f>
        <v>1465966203.2398498</v>
      </c>
      <c r="G3" s="235">
        <f>'GDP Port Shepstone'!M7</f>
        <v>1579132763.2632537</v>
      </c>
    </row>
    <row r="4" spans="1:7" hidden="1" x14ac:dyDescent="0.2">
      <c r="A4" t="str">
        <f>'GDP Durban'!A8</f>
        <v>2002g2</v>
      </c>
      <c r="B4" s="235">
        <f>'GDP Durban'!E8</f>
        <v>56761421952.243866</v>
      </c>
      <c r="C4" s="235">
        <f>'GDP Durban'!M8</f>
        <v>32486555413.435646</v>
      </c>
      <c r="D4" s="235">
        <f>'GDP PMB'!M8</f>
        <v>4558672968.8709812</v>
      </c>
      <c r="E4" s="235">
        <f>'GDP RBay'!M8</f>
        <v>3400906258.034411</v>
      </c>
      <c r="F4" s="235">
        <f>'GDP Newcastle'!M8</f>
        <v>1555762552.6289663</v>
      </c>
      <c r="G4" s="235">
        <f>'GDP Port Shepstone'!M8</f>
        <v>1675861021.4102716</v>
      </c>
    </row>
    <row r="5" spans="1:7" hidden="1" x14ac:dyDescent="0.2">
      <c r="A5" t="str">
        <f>'GDP Durban'!A9</f>
        <v>2002g3</v>
      </c>
      <c r="B5" s="235">
        <f>'GDP Durban'!E9</f>
        <v>56894031533.402405</v>
      </c>
      <c r="C5" s="235">
        <f>'GDP Durban'!M9</f>
        <v>32562452534.37606</v>
      </c>
      <c r="D5" s="235">
        <f>'GDP PMB'!M9</f>
        <v>4569323225.5461817</v>
      </c>
      <c r="E5" s="235">
        <f>'GDP RBay'!M9</f>
        <v>3406916803.5019217</v>
      </c>
      <c r="F5" s="235">
        <f>'GDP Newcastle'!M9</f>
        <v>1558512108.438432</v>
      </c>
      <c r="G5" s="235">
        <f>'GDP Port Shepstone'!M9</f>
        <v>1678822831.6167772</v>
      </c>
    </row>
    <row r="6" spans="1:7" hidden="1" x14ac:dyDescent="0.2">
      <c r="A6" t="str">
        <f>'GDP Durban'!A10</f>
        <v>2002g4</v>
      </c>
      <c r="B6" s="235">
        <f>'GDP Durban'!E10</f>
        <v>57325635367.883652</v>
      </c>
      <c r="C6" s="235">
        <f>'GDP Durban'!M10</f>
        <v>32809474568.061604</v>
      </c>
      <c r="D6" s="235">
        <f>'GDP PMB'!M10</f>
        <v>4603986570.2235947</v>
      </c>
      <c r="E6" s="235">
        <f>'GDP RBay'!M10</f>
        <v>3431991010.0775657</v>
      </c>
      <c r="F6" s="235">
        <f>'GDP Newcastle'!M10</f>
        <v>1569982436.8354917</v>
      </c>
      <c r="G6" s="235">
        <f>'GDP Port Shepstone'!M10</f>
        <v>1691178622.1780841</v>
      </c>
    </row>
    <row r="7" spans="1:7" hidden="1" x14ac:dyDescent="0.2">
      <c r="A7" t="str">
        <f>'GDP Durban'!A11</f>
        <v>2003g1</v>
      </c>
      <c r="B7" s="235">
        <f>'GDP Durban'!E11</f>
        <v>55181319296.232285</v>
      </c>
      <c r="C7" s="235">
        <f>'GDP Durban'!M11</f>
        <v>31582207165.489616</v>
      </c>
      <c r="D7" s="235">
        <f>'GDP PMB'!M11</f>
        <v>4431770382.2504129</v>
      </c>
      <c r="E7" s="235">
        <f>'GDP RBay'!M11</f>
        <v>3330857049.3004947</v>
      </c>
      <c r="F7" s="235">
        <f>'GDP Newcastle'!M11</f>
        <v>1523718171.654907</v>
      </c>
      <c r="G7" s="235">
        <f>'GDP Port Shepstone'!M11</f>
        <v>1641342946.0530136</v>
      </c>
    </row>
    <row r="8" spans="1:7" hidden="1" x14ac:dyDescent="0.2">
      <c r="A8" t="str">
        <f>'GDP Durban'!A12</f>
        <v>2003g2</v>
      </c>
      <c r="B8" s="235">
        <f>'GDP Durban'!E12</f>
        <v>58708809733.408661</v>
      </c>
      <c r="C8" s="235">
        <f>'GDP Durban'!M12</f>
        <v>33601113838.654182</v>
      </c>
      <c r="D8" s="235">
        <f>'GDP PMB'!M12</f>
        <v>4715073279.7260313</v>
      </c>
      <c r="E8" s="235">
        <f>'GDP RBay'!M12</f>
        <v>3546689811.0565724</v>
      </c>
      <c r="F8" s="235">
        <f>'GDP Newcastle'!M12</f>
        <v>1622452009.9009118</v>
      </c>
      <c r="G8" s="235">
        <f>'GDP Port Shepstone'!M12</f>
        <v>1747698630.4285634</v>
      </c>
    </row>
    <row r="9" spans="1:7" hidden="1" x14ac:dyDescent="0.2">
      <c r="A9" t="str">
        <f>'GDP Durban'!A13</f>
        <v>2003g3</v>
      </c>
      <c r="B9" s="235">
        <f>'GDP Durban'!E13</f>
        <v>58465584415.631966</v>
      </c>
      <c r="C9" s="235">
        <f>'GDP Durban'!M13</f>
        <v>33461907446.493126</v>
      </c>
      <c r="D9" s="235">
        <f>'GDP PMB'!M13</f>
        <v>4695539155.2563066</v>
      </c>
      <c r="E9" s="235">
        <f>'GDP RBay'!M13</f>
        <v>3530872093.8675356</v>
      </c>
      <c r="F9" s="235">
        <f>'GDP Newcastle'!M13</f>
        <v>1615216111.5245178</v>
      </c>
      <c r="G9" s="235">
        <f>'GDP Port Shepstone'!M13</f>
        <v>1739904150.465414</v>
      </c>
    </row>
    <row r="10" spans="1:7" hidden="1" x14ac:dyDescent="0.2">
      <c r="A10" t="str">
        <f>'GDP Durban'!A14</f>
        <v>2003g4</v>
      </c>
      <c r="B10" s="235">
        <f>'GDP Durban'!E14</f>
        <v>58326558673.118286</v>
      </c>
      <c r="C10" s="235">
        <f>'GDP Durban'!M14</f>
        <v>33382338131.05447</v>
      </c>
      <c r="D10" s="235">
        <f>'GDP PMB'!M14</f>
        <v>4684373598.2181559</v>
      </c>
      <c r="E10" s="235">
        <f>'GDP RBay'!M14</f>
        <v>3520317242.2049694</v>
      </c>
      <c r="F10" s="235">
        <f>'GDP Newcastle'!M14</f>
        <v>1610387738.8146319</v>
      </c>
      <c r="G10" s="235">
        <f>'GDP Port Shepstone'!M14</f>
        <v>1734703047.2458606</v>
      </c>
    </row>
    <row r="11" spans="1:7" hidden="1" x14ac:dyDescent="0.2">
      <c r="A11" t="str">
        <f>'GDP Durban'!A15</f>
        <v>2004g1</v>
      </c>
      <c r="B11" s="235">
        <f>'GDP Durban'!E15</f>
        <v>57038504253.123039</v>
      </c>
      <c r="C11" s="235">
        <f>'GDP Durban'!M15</f>
        <v>32645139346.184319</v>
      </c>
      <c r="D11" s="235">
        <f>'GDP PMB'!M15</f>
        <v>4580926244.9822311</v>
      </c>
      <c r="E11" s="235">
        <f>'GDP RBay'!M15</f>
        <v>3496648588.0348463</v>
      </c>
      <c r="F11" s="235">
        <f>'GDP Newcastle'!M15</f>
        <v>1599560387.7984104</v>
      </c>
      <c r="G11" s="235">
        <f>'GDP Port Shepstone'!M15</f>
        <v>1723039869.2740357</v>
      </c>
    </row>
    <row r="12" spans="1:7" hidden="1" x14ac:dyDescent="0.2">
      <c r="A12" t="str">
        <f>'GDP Durban'!A16</f>
        <v>2004g2</v>
      </c>
      <c r="B12" s="235">
        <f>'GDP Durban'!E16</f>
        <v>60603400756.932693</v>
      </c>
      <c r="C12" s="235">
        <f>'GDP Durban'!M16</f>
        <v>34685454825.095558</v>
      </c>
      <c r="D12" s="235">
        <f>'GDP PMB'!M16</f>
        <v>4867233331.2002735</v>
      </c>
      <c r="E12" s="235">
        <f>'GDP RBay'!M16</f>
        <v>3715917902.3518491</v>
      </c>
      <c r="F12" s="235">
        <f>'GDP Newcastle'!M16</f>
        <v>1699866295.1868086</v>
      </c>
      <c r="G12" s="235">
        <f>'GDP Port Shepstone'!M16</f>
        <v>1831088980.0624061</v>
      </c>
    </row>
    <row r="13" spans="1:7" hidden="1" x14ac:dyDescent="0.2">
      <c r="A13" t="str">
        <f>'GDP Durban'!A17</f>
        <v>2004g3</v>
      </c>
      <c r="B13" s="235">
        <f>'GDP Durban'!E17</f>
        <v>61506354018.692833</v>
      </c>
      <c r="C13" s="235">
        <f>'GDP Durban'!M17</f>
        <v>35202246691.208305</v>
      </c>
      <c r="D13" s="235">
        <f>'GDP PMB'!M17</f>
        <v>4939752103.3692131</v>
      </c>
      <c r="E13" s="235">
        <f>'GDP RBay'!M17</f>
        <v>3771060148.6848779</v>
      </c>
      <c r="F13" s="235">
        <f>'GDP Newcastle'!M17</f>
        <v>1725091407.3786247</v>
      </c>
      <c r="G13" s="235">
        <f>'GDP Port Shepstone'!M17</f>
        <v>1858261367.1413536</v>
      </c>
    </row>
    <row r="14" spans="1:7" hidden="1" x14ac:dyDescent="0.2">
      <c r="A14" t="str">
        <f>'GDP Durban'!A18</f>
        <v>2004g4</v>
      </c>
      <c r="B14" s="235">
        <f>'GDP Durban'!E18</f>
        <v>61907210196.086433</v>
      </c>
      <c r="C14" s="235">
        <f>'GDP Durban'!M18</f>
        <v>35431670760.793304</v>
      </c>
      <c r="D14" s="235">
        <f>'GDP PMB'!M18</f>
        <v>4971946015.3157215</v>
      </c>
      <c r="E14" s="235">
        <f>'GDP RBay'!M18</f>
        <v>3794916031.7294073</v>
      </c>
      <c r="F14" s="235">
        <f>'GDP Newcastle'!M18</f>
        <v>1736004407.2335594</v>
      </c>
      <c r="G14" s="235">
        <f>'GDP Port Shepstone'!M18</f>
        <v>1870016805.689888</v>
      </c>
    </row>
    <row r="15" spans="1:7" hidden="1" x14ac:dyDescent="0.2">
      <c r="A15" t="str">
        <f>'GDP Durban'!A19</f>
        <v>2005g1</v>
      </c>
      <c r="B15" s="235">
        <f>'GDP Durban'!E19</f>
        <v>60432134879.40226</v>
      </c>
      <c r="C15" s="235">
        <f>'GDP Durban'!M19</f>
        <v>34587433348.017265</v>
      </c>
      <c r="D15" s="235">
        <f>'GDP PMB'!M19</f>
        <v>4853478476.2383099</v>
      </c>
      <c r="E15" s="235">
        <f>'GDP RBay'!M19</f>
        <v>3745047877.2129364</v>
      </c>
      <c r="F15" s="235">
        <f>'GDP Newcastle'!M19</f>
        <v>1713191956.2340188</v>
      </c>
      <c r="G15" s="235">
        <f>'GDP Port Shepstone'!M19</f>
        <v>1845443327.3217664</v>
      </c>
    </row>
    <row r="16" spans="1:7" hidden="1" x14ac:dyDescent="0.2">
      <c r="A16" t="str">
        <f>'GDP Durban'!A20</f>
        <v>2005g2</v>
      </c>
      <c r="B16" s="235">
        <f>'GDP Durban'!E20</f>
        <v>63723235446.259056</v>
      </c>
      <c r="C16" s="235">
        <f>'GDP Durban'!M20</f>
        <v>36471045795.681747</v>
      </c>
      <c r="D16" s="235">
        <f>'GDP PMB'!M20</f>
        <v>5117796223.6793242</v>
      </c>
      <c r="E16" s="235">
        <f>'GDP RBay'!M20</f>
        <v>3948999582.1733065</v>
      </c>
      <c r="F16" s="235">
        <f>'GDP Newcastle'!M20</f>
        <v>1806490742.2186587</v>
      </c>
      <c r="G16" s="235">
        <f>'GDP Port Shepstone'!M20</f>
        <v>1945944395.7607405</v>
      </c>
    </row>
    <row r="17" spans="1:7" hidden="1" x14ac:dyDescent="0.2">
      <c r="A17" t="str">
        <f>'GDP Durban'!A21</f>
        <v>2005g3</v>
      </c>
      <c r="B17" s="235">
        <f>'GDP Durban'!E21</f>
        <v>65295540740.616615</v>
      </c>
      <c r="C17" s="235">
        <f>'GDP Durban'!M21</f>
        <v>37370931339.686623</v>
      </c>
      <c r="D17" s="235">
        <f>'GDP PMB'!M21</f>
        <v>5244072581.7704058</v>
      </c>
      <c r="E17" s="235">
        <f>'GDP RBay'!M21</f>
        <v>4046435588.6576304</v>
      </c>
      <c r="F17" s="235">
        <f>'GDP Newcastle'!M21</f>
        <v>1851063358.6522665</v>
      </c>
      <c r="G17" s="235">
        <f>'GDP Port Shepstone'!M21</f>
        <v>1993957834.8148742</v>
      </c>
    </row>
    <row r="18" spans="1:7" hidden="1" x14ac:dyDescent="0.2">
      <c r="A18" t="str">
        <f>'GDP Durban'!A22</f>
        <v>2005g4</v>
      </c>
      <c r="B18" s="235">
        <f>'GDP Durban'!E22</f>
        <v>65487675334.70607</v>
      </c>
      <c r="C18" s="235">
        <f>'GDP Durban'!M22</f>
        <v>37480896716.223114</v>
      </c>
      <c r="D18" s="235">
        <f>'GDP PMB'!M22</f>
        <v>5259503463.3504601</v>
      </c>
      <c r="E18" s="235">
        <f>'GDP RBay'!M22</f>
        <v>4058339426.8940039</v>
      </c>
      <c r="F18" s="235">
        <f>'GDP Newcastle'!M22</f>
        <v>1856508832.4041383</v>
      </c>
      <c r="G18" s="235">
        <f>'GDP Port Shepstone'!M22</f>
        <v>1999823676.7381506</v>
      </c>
    </row>
    <row r="19" spans="1:7" hidden="1" x14ac:dyDescent="0.2">
      <c r="A19" t="str">
        <f>'GDP Durban'!A23</f>
        <v>2006g1</v>
      </c>
      <c r="B19" s="235">
        <f>'GDP Durban'!E23</f>
        <v>63682020363.006943</v>
      </c>
      <c r="C19" s="235">
        <f>'GDP Durban'!M23</f>
        <v>36447456955.940109</v>
      </c>
      <c r="D19" s="235">
        <f>'GDP PMB'!M23</f>
        <v>5114486121.8624725</v>
      </c>
      <c r="E19" s="235">
        <f>'GDP RBay'!M23</f>
        <v>3978547529.5092335</v>
      </c>
      <c r="F19" s="235">
        <f>'GDP Newcastle'!M23</f>
        <v>1820007606.9848335</v>
      </c>
      <c r="G19" s="235">
        <f>'GDP Port Shepstone'!M23</f>
        <v>1960504706.8795726</v>
      </c>
    </row>
    <row r="20" spans="1:7" hidden="1" x14ac:dyDescent="0.2">
      <c r="A20" t="str">
        <f>'GDP Durban'!A24</f>
        <v>2006g2</v>
      </c>
      <c r="B20" s="235">
        <f>'GDP Durban'!E24</f>
        <v>66827741328.154808</v>
      </c>
      <c r="C20" s="235">
        <f>'GDP Durban'!M24</f>
        <v>38247863551.382042</v>
      </c>
      <c r="D20" s="235">
        <f>'GDP PMB'!M24</f>
        <v>5367128015.5679455</v>
      </c>
      <c r="E20" s="235">
        <f>'GDP RBay'!M24</f>
        <v>4174934801.2353516</v>
      </c>
      <c r="F20" s="235">
        <f>'GDP Newcastle'!M24</f>
        <v>1909846002.9837427</v>
      </c>
      <c r="G20" s="235">
        <f>'GDP Port Shepstone'!M24</f>
        <v>2057278257.461683</v>
      </c>
    </row>
    <row r="21" spans="1:7" hidden="1" x14ac:dyDescent="0.2">
      <c r="A21" t="str">
        <f>'GDP Durban'!A25</f>
        <v>2006g3</v>
      </c>
      <c r="B21" s="235">
        <f>'GDP Durban'!E25</f>
        <v>68605359667.688568</v>
      </c>
      <c r="C21" s="235">
        <f>'GDP Durban'!M25</f>
        <v>39265256962.346794</v>
      </c>
      <c r="D21" s="235">
        <f>'GDP PMB'!M25</f>
        <v>5509893654.529912</v>
      </c>
      <c r="E21" s="235">
        <f>'GDP RBay'!M25</f>
        <v>4285601546.2383351</v>
      </c>
      <c r="F21" s="235">
        <f>'GDP Newcastle'!M25</f>
        <v>1960471090.7203534</v>
      </c>
      <c r="G21" s="235">
        <f>'GDP Port Shepstone'!M25</f>
        <v>2111811393.7040324</v>
      </c>
    </row>
    <row r="22" spans="1:7" hidden="1" x14ac:dyDescent="0.2">
      <c r="A22" t="str">
        <f>'GDP Durban'!A26</f>
        <v>2006g4</v>
      </c>
      <c r="B22" s="235">
        <f>'GDP Durban'!E26</f>
        <v>69930047555.463486</v>
      </c>
      <c r="C22" s="235">
        <f>'GDP Durban'!M26</f>
        <v>40023422367.503731</v>
      </c>
      <c r="D22" s="235">
        <f>'GDP PMB'!M26</f>
        <v>5616283146.8733397</v>
      </c>
      <c r="E22" s="235">
        <f>'GDP RBay'!M26</f>
        <v>4369383343.2751083</v>
      </c>
      <c r="F22" s="235">
        <f>'GDP Newcastle'!M26</f>
        <v>1998797516.8351109</v>
      </c>
      <c r="G22" s="235">
        <f>'GDP Port Shepstone'!M26</f>
        <v>2153096462.2430239</v>
      </c>
    </row>
    <row r="23" spans="1:7" hidden="1" x14ac:dyDescent="0.2">
      <c r="A23" t="str">
        <f>'GDP Durban'!A27</f>
        <v>2007g1</v>
      </c>
      <c r="B23" s="235">
        <f>'GDP Durban'!E27</f>
        <v>68114592948.263176</v>
      </c>
      <c r="C23" s="235">
        <f>'GDP Durban'!M27</f>
        <v>38984373931.63102</v>
      </c>
      <c r="D23" s="235">
        <f>'GDP PMB'!M27</f>
        <v>5470478768.4872694</v>
      </c>
      <c r="E23" s="235">
        <f>'GDP RBay'!M27</f>
        <v>4297403420.8435965</v>
      </c>
      <c r="F23" s="235">
        <f>'GDP Newcastle'!M27</f>
        <v>1965869920.6699619</v>
      </c>
      <c r="G23" s="235">
        <f>'GDP Port Shepstone'!M27</f>
        <v>2117626991.1154001</v>
      </c>
    </row>
    <row r="24" spans="1:7" hidden="1" x14ac:dyDescent="0.2">
      <c r="A24" t="str">
        <f>'GDP Durban'!A28</f>
        <v>2007g2</v>
      </c>
      <c r="B24" s="235">
        <f>'GDP Durban'!E28</f>
        <v>70775717532.948059</v>
      </c>
      <c r="C24" s="235">
        <f>'GDP Durban'!M28</f>
        <v>40507428998.066048</v>
      </c>
      <c r="D24" s="235">
        <f>'GDP PMB'!M28</f>
        <v>5684201333.8100262</v>
      </c>
      <c r="E24" s="235">
        <f>'GDP RBay'!M28</f>
        <v>4466035417.0043011</v>
      </c>
      <c r="F24" s="235">
        <f>'GDP Newcastle'!M28</f>
        <v>2043011519.0842404</v>
      </c>
      <c r="G24" s="235">
        <f>'GDP Port Shepstone'!M28</f>
        <v>2200723603.572947</v>
      </c>
    </row>
    <row r="25" spans="1:7" hidden="1" x14ac:dyDescent="0.2">
      <c r="A25" t="str">
        <f>'GDP Durban'!A29</f>
        <v>2007g3</v>
      </c>
      <c r="B25" s="235">
        <f>'GDP Durban'!E29</f>
        <v>72242406447.996033</v>
      </c>
      <c r="C25" s="235">
        <f>'GDP Durban'!M29</f>
        <v>41346866578.630295</v>
      </c>
      <c r="D25" s="235">
        <f>'GDP PMB'!M29</f>
        <v>5801995336.8636723</v>
      </c>
      <c r="E25" s="235">
        <f>'GDP RBay'!M29</f>
        <v>4559833254.7669878</v>
      </c>
      <c r="F25" s="235">
        <f>'GDP Newcastle'!M29</f>
        <v>2085919835.9965372</v>
      </c>
      <c r="G25" s="235">
        <f>'GDP Port Shepstone'!M29</f>
        <v>2246944266.0295186</v>
      </c>
    </row>
    <row r="26" spans="1:7" hidden="1" x14ac:dyDescent="0.2">
      <c r="A26" t="str">
        <f>'GDP Durban'!A30</f>
        <v>2007g4</v>
      </c>
      <c r="B26" s="235">
        <f>'GDP Durban'!E30</f>
        <v>73670387570.879639</v>
      </c>
      <c r="C26" s="235">
        <f>'GDP Durban'!M30</f>
        <v>42164150330.205948</v>
      </c>
      <c r="D26" s="235">
        <f>'GDP PMB'!M30</f>
        <v>5916680605.8554258</v>
      </c>
      <c r="E26" s="235">
        <f>'GDP RBay'!M30</f>
        <v>4650800461.7892895</v>
      </c>
      <c r="F26" s="235">
        <f>'GDP Newcastle'!M30</f>
        <v>2127533265.9075222</v>
      </c>
      <c r="G26" s="235">
        <f>'GDP Port Shepstone'!M30</f>
        <v>2291770081.5353374</v>
      </c>
    </row>
    <row r="27" spans="1:7" hidden="1" x14ac:dyDescent="0.2">
      <c r="A27" t="str">
        <f>'GDP Durban'!A31</f>
        <v>2008q1</v>
      </c>
      <c r="B27" s="235">
        <f>'GDP Durban'!E31</f>
        <v>71190743599.349045</v>
      </c>
      <c r="C27" s="235">
        <f>'GDP Durban'!M31</f>
        <v>41604541169.000793</v>
      </c>
      <c r="D27" s="235">
        <f>'GDP PMB'!M31</f>
        <v>5834385933.0989208</v>
      </c>
      <c r="E27" s="235">
        <f>'GDP RBay'!M31</f>
        <v>4573328164.6974993</v>
      </c>
      <c r="F27" s="235">
        <f>'GDP Newcastle'!M31</f>
        <v>2068503173.8184164</v>
      </c>
      <c r="G27" s="235">
        <f>'GDP Port Shepstone'!M31</f>
        <v>2131413109.6389132</v>
      </c>
    </row>
    <row r="28" spans="1:7" hidden="1" x14ac:dyDescent="0.2">
      <c r="A28" t="str">
        <f>'GDP Durban'!A32</f>
        <v>2008q2</v>
      </c>
      <c r="B28" s="235">
        <f>'GDP Durban'!E32</f>
        <v>74786030786.347961</v>
      </c>
      <c r="C28" s="235">
        <f>'GDP Durban'!M32</f>
        <v>43782326304.993843</v>
      </c>
      <c r="D28" s="235">
        <f>'GDP PMB'!M32</f>
        <v>5663665162.6895199</v>
      </c>
      <c r="E28" s="235">
        <f>'GDP RBay'!M32</f>
        <v>5194570206.9293394</v>
      </c>
      <c r="F28" s="235">
        <f>'GDP Newcastle'!M32</f>
        <v>2094981542.5494077</v>
      </c>
      <c r="G28" s="235">
        <f>'GDP Port Shepstone'!M32</f>
        <v>2143956286.545944</v>
      </c>
    </row>
    <row r="29" spans="1:7" hidden="1" x14ac:dyDescent="0.2">
      <c r="A29" t="str">
        <f>'GDP Durban'!A33</f>
        <v>2008q3</v>
      </c>
      <c r="B29" s="235">
        <f>'GDP Durban'!E33</f>
        <v>75493727364.151245</v>
      </c>
      <c r="C29" s="235">
        <f>'GDP Durban'!M33</f>
        <v>43852103198.174232</v>
      </c>
      <c r="D29" s="235">
        <f>'GDP PMB'!M33</f>
        <v>5835957467.732666</v>
      </c>
      <c r="E29" s="235">
        <f>'GDP RBay'!M33</f>
        <v>5189274492.1887293</v>
      </c>
      <c r="F29" s="235">
        <f>'GDP Newcastle'!M33</f>
        <v>2127089039.0708306</v>
      </c>
      <c r="G29" s="235">
        <f>'GDP Port Shepstone'!M33</f>
        <v>2171575698.0588312</v>
      </c>
    </row>
    <row r="30" spans="1:7" hidden="1" x14ac:dyDescent="0.2">
      <c r="A30" t="str">
        <f>'GDP Durban'!A34</f>
        <v>2008q4</v>
      </c>
      <c r="B30" s="235">
        <f>'GDP Durban'!E34</f>
        <v>74994057192.630356</v>
      </c>
      <c r="C30" s="235">
        <f>'GDP Durban'!M34</f>
        <v>42230255650.272827</v>
      </c>
      <c r="D30" s="235">
        <f>'GDP PMB'!M34</f>
        <v>6115076894.5170383</v>
      </c>
      <c r="E30" s="235">
        <f>'GDP RBay'!M34</f>
        <v>4780312639.9832563</v>
      </c>
      <c r="F30" s="235">
        <f>'GDP Newcastle'!M34</f>
        <v>2224310022.0430427</v>
      </c>
      <c r="G30" s="235">
        <f>'GDP Port Shepstone'!M34</f>
        <v>2481962913.6230216</v>
      </c>
    </row>
    <row r="31" spans="1:7" hidden="1" x14ac:dyDescent="0.2">
      <c r="A31" t="str">
        <f>'GDP Durban'!A35</f>
        <v>2009q1</v>
      </c>
      <c r="B31" s="235">
        <f>'GDP Durban'!E35</f>
        <v>70294544427.560791</v>
      </c>
      <c r="C31" s="235">
        <f>'GDP Durban'!M35</f>
        <v>39715317040.623085</v>
      </c>
      <c r="D31" s="235">
        <f>'GDP PMB'!M35</f>
        <v>5639054043.4115057</v>
      </c>
      <c r="E31" s="235">
        <f>'GDP RBay'!M35</f>
        <v>4032029053.9655809</v>
      </c>
      <c r="F31" s="235">
        <f>'GDP Newcastle'!M35</f>
        <v>1990123880.5911491</v>
      </c>
      <c r="G31" s="235">
        <f>'GDP Port Shepstone'!M35</f>
        <v>2299022485.0102315</v>
      </c>
    </row>
    <row r="32" spans="1:7" hidden="1" x14ac:dyDescent="0.2">
      <c r="A32" t="str">
        <f>'GDP Durban'!A36</f>
        <v>2009q2</v>
      </c>
      <c r="B32" s="235">
        <f>'GDP Durban'!E36</f>
        <v>72558444641.741516</v>
      </c>
      <c r="C32" s="235">
        <f>'GDP Durban'!M36</f>
        <v>40913245277.44809</v>
      </c>
      <c r="D32" s="235">
        <f>'GDP PMB'!M36</f>
        <v>6022600898.715971</v>
      </c>
      <c r="E32" s="235">
        <f>'GDP RBay'!M36</f>
        <v>4140268991.7587833</v>
      </c>
      <c r="F32" s="235">
        <f>'GDP Newcastle'!M36</f>
        <v>2165400765.1020265</v>
      </c>
      <c r="G32" s="235">
        <f>'GDP Port Shepstone'!M36</f>
        <v>2328106990.6932445</v>
      </c>
    </row>
    <row r="33" spans="1:7" hidden="1" x14ac:dyDescent="0.2">
      <c r="A33" t="str">
        <f>'GDP Durban'!A37</f>
        <v>2009q3</v>
      </c>
      <c r="B33" s="235">
        <f>'GDP Durban'!E37</f>
        <v>73895412439.972687</v>
      </c>
      <c r="C33" s="235">
        <f>'GDP Durban'!M37</f>
        <v>41652328596.703445</v>
      </c>
      <c r="D33" s="235">
        <f>'GDP PMB'!M37</f>
        <v>6091623810.0139341</v>
      </c>
      <c r="E33" s="235">
        <f>'GDP RBay'!M37</f>
        <v>4401930287.3425579</v>
      </c>
      <c r="F33" s="235">
        <f>'GDP Newcastle'!M37</f>
        <v>2098111027.2084639</v>
      </c>
      <c r="G33" s="235">
        <f>'GDP Port Shepstone'!M37</f>
        <v>2345672508.0797696</v>
      </c>
    </row>
    <row r="34" spans="1:7" hidden="1" x14ac:dyDescent="0.2">
      <c r="A34" t="str">
        <f>'GDP Durban'!A38</f>
        <v>2009q4</v>
      </c>
      <c r="B34" s="235">
        <f>'GDP Durban'!E38</f>
        <v>74813180657.141006</v>
      </c>
      <c r="C34" s="235">
        <f>'GDP Durban'!M38</f>
        <v>41839241155.339149</v>
      </c>
      <c r="D34" s="235">
        <f>'GDP PMB'!M38</f>
        <v>6851290789.1845856</v>
      </c>
      <c r="E34" s="235">
        <f>'GDP RBay'!M38</f>
        <v>4454575249.4506826</v>
      </c>
      <c r="F34" s="235">
        <f>'GDP Newcastle'!M38</f>
        <v>2097800036.7266386</v>
      </c>
      <c r="G34" s="235">
        <f>'GDP Port Shepstone'!M38</f>
        <v>2339668133.0043097</v>
      </c>
    </row>
    <row r="35" spans="1:7" hidden="1" x14ac:dyDescent="0.2">
      <c r="A35" t="str">
        <f>'GDP Durban'!A39</f>
        <v>2010q1</v>
      </c>
      <c r="B35" s="235">
        <f>'GDP Durban'!E39</f>
        <v>72066433938.924149</v>
      </c>
      <c r="C35" s="235">
        <f>'GDP Durban'!M39</f>
        <v>41359620352.156029</v>
      </c>
      <c r="D35" s="235">
        <f>'GDP PMB'!M39</f>
        <v>5825070216.0853872</v>
      </c>
      <c r="E35" s="235">
        <f>'GDP RBay'!M39</f>
        <v>4354131280.538312</v>
      </c>
      <c r="F35" s="235">
        <f>'GDP Newcastle'!M39</f>
        <v>2032810987.1120803</v>
      </c>
      <c r="G35" s="235">
        <f>'GDP Port Shepstone'!M39</f>
        <v>2209715375.1065445</v>
      </c>
    </row>
    <row r="36" spans="1:7" hidden="1" x14ac:dyDescent="0.2">
      <c r="A36" t="str">
        <f>'GDP Durban'!A40</f>
        <v>2010q2</v>
      </c>
      <c r="B36" s="235">
        <f>'GDP Durban'!E40</f>
        <v>75320111896.359207</v>
      </c>
      <c r="C36" s="235">
        <f>'GDP Durban'!M40</f>
        <v>43224599030.978241</v>
      </c>
      <c r="D36" s="235">
        <f>'GDP PMB'!M40</f>
        <v>6001705160.0539598</v>
      </c>
      <c r="E36" s="235">
        <f>'GDP RBay'!M40</f>
        <v>4689023579.7806864</v>
      </c>
      <c r="F36" s="235">
        <f>'GDP Newcastle'!M40</f>
        <v>2144986738.5198636</v>
      </c>
      <c r="G36" s="235">
        <f>'GDP Port Shepstone'!M40</f>
        <v>2271799531.6340933</v>
      </c>
    </row>
    <row r="37" spans="1:7" hidden="1" x14ac:dyDescent="0.2">
      <c r="A37" t="str">
        <f>'GDP Durban'!A41</f>
        <v>2010q3</v>
      </c>
      <c r="B37" s="235">
        <f>'GDP Durban'!E41</f>
        <v>76267838532.114273</v>
      </c>
      <c r="C37" s="235">
        <f>'GDP Durban'!M41</f>
        <v>43647369652.98922</v>
      </c>
      <c r="D37" s="235">
        <f>'GDP PMB'!M41</f>
        <v>6102761718.1398401</v>
      </c>
      <c r="E37" s="235">
        <f>'GDP RBay'!M41</f>
        <v>4799664079.0311518</v>
      </c>
      <c r="F37" s="235">
        <f>'GDP Newcastle'!M41</f>
        <v>2142539069.0331597</v>
      </c>
      <c r="G37" s="235">
        <f>'GDP Port Shepstone'!M41</f>
        <v>2297408817.3407698</v>
      </c>
    </row>
    <row r="38" spans="1:7" hidden="1" x14ac:dyDescent="0.2">
      <c r="A38" t="str">
        <f>'GDP Durban'!A42</f>
        <v>2010q4</v>
      </c>
      <c r="B38" s="235">
        <f>'GDP Durban'!E42</f>
        <v>77075447213.983719</v>
      </c>
      <c r="C38" s="235">
        <f>'GDP Durban'!M42</f>
        <v>43539905111.186722</v>
      </c>
      <c r="D38" s="235">
        <f>'GDP PMB'!M42</f>
        <v>6511137334.9589977</v>
      </c>
      <c r="E38" s="235">
        <f>'GDP RBay'!M42</f>
        <v>4725292303.1231413</v>
      </c>
      <c r="F38" s="235">
        <f>'GDP Newcastle'!M42</f>
        <v>2194777376.9311256</v>
      </c>
      <c r="G38" s="235">
        <f>'GDP Port Shepstone'!M42</f>
        <v>2420480465.1118159</v>
      </c>
    </row>
    <row r="39" spans="1:7" hidden="1" x14ac:dyDescent="0.2">
      <c r="A39" t="str">
        <f>'GDP Durban'!A43</f>
        <v>2011q1</v>
      </c>
      <c r="B39" s="235">
        <f>'GDP Durban'!E43</f>
        <v>74707188767.733582</v>
      </c>
      <c r="C39" s="235">
        <f>'GDP Durban'!M43</f>
        <v>42914383944.10775</v>
      </c>
      <c r="D39" s="235">
        <f>'GDP PMB'!M43</f>
        <v>6051377294.5368814</v>
      </c>
      <c r="E39" s="235">
        <f>'GDP RBay'!M43</f>
        <v>4475012635.1673641</v>
      </c>
      <c r="F39" s="235">
        <f>'GDP Newcastle'!M43</f>
        <v>2103775048.0415015</v>
      </c>
      <c r="G39" s="235">
        <f>'GDP Port Shepstone'!M43</f>
        <v>2293793649.8000031</v>
      </c>
    </row>
    <row r="40" spans="1:7" hidden="1" x14ac:dyDescent="0.2">
      <c r="A40" t="str">
        <f>'GDP Durban'!A44</f>
        <v>2011q2</v>
      </c>
      <c r="B40" s="235">
        <f>'GDP Durban'!E44</f>
        <v>77581860898.321838</v>
      </c>
      <c r="C40" s="235">
        <f>'GDP Durban'!M44</f>
        <v>44562483156.181877</v>
      </c>
      <c r="D40" s="235">
        <f>'GDP PMB'!M44</f>
        <v>6165628956.3239994</v>
      </c>
      <c r="E40" s="235">
        <f>'GDP RBay'!M44</f>
        <v>4837159328.9314413</v>
      </c>
      <c r="F40" s="235">
        <f>'GDP Newcastle'!M44</f>
        <v>2212740311.7289562</v>
      </c>
      <c r="G40" s="235">
        <f>'GDP Port Shepstone'!M44</f>
        <v>2330307288.7043014</v>
      </c>
    </row>
    <row r="41" spans="1:7" hidden="1" x14ac:dyDescent="0.2">
      <c r="A41" t="str">
        <f>'GDP Durban'!A45</f>
        <v>2011q3</v>
      </c>
      <c r="B41" s="235">
        <f>'GDP Durban'!E45</f>
        <v>78779171820.506241</v>
      </c>
      <c r="C41" s="235">
        <f>'GDP Durban'!M45</f>
        <v>45083413899.092735</v>
      </c>
      <c r="D41" s="235">
        <f>'GDP PMB'!M45</f>
        <v>6295955852.0762625</v>
      </c>
      <c r="E41" s="235">
        <f>'GDP RBay'!M45</f>
        <v>4982931325.7170849</v>
      </c>
      <c r="F41" s="235">
        <f>'GDP Newcastle'!M45</f>
        <v>2206347125.1558223</v>
      </c>
      <c r="G41" s="235">
        <f>'GDP Port Shepstone'!M45</f>
        <v>2362172001.4452271</v>
      </c>
    </row>
    <row r="42" spans="1:7" hidden="1" x14ac:dyDescent="0.2">
      <c r="A42" t="str">
        <f>'GDP Durban'!A46</f>
        <v>2011q4</v>
      </c>
      <c r="B42" s="235">
        <f>'GDP Durban'!E46</f>
        <v>79635342274.409454</v>
      </c>
      <c r="C42" s="235">
        <f>'GDP Durban'!M46</f>
        <v>44788617971.28331</v>
      </c>
      <c r="D42" s="235">
        <f>'GDP PMB'!M46</f>
        <v>6837939905.0135994</v>
      </c>
      <c r="E42" s="235">
        <f>'GDP RBay'!M46</f>
        <v>4864613629.1683083</v>
      </c>
      <c r="F42" s="235">
        <f>'GDP Newcastle'!M46</f>
        <v>2271035241.8539333</v>
      </c>
      <c r="G42" s="235">
        <f>'GDP Port Shepstone'!M46</f>
        <v>2523875642.1923361</v>
      </c>
    </row>
    <row r="43" spans="1:7" hidden="1" x14ac:dyDescent="0.2"/>
    <row r="44" spans="1:7" hidden="1" x14ac:dyDescent="0.2">
      <c r="A44" t="str">
        <f t="shared" ref="A44:A68" si="0">A3</f>
        <v>2002g1</v>
      </c>
      <c r="B44" s="93">
        <f>SUM(C44:G44)</f>
        <v>76.93735343375252</v>
      </c>
      <c r="C44" s="93">
        <f t="shared" ref="C44:G53" si="1">C3/$B3*100</f>
        <v>57.233512297785914</v>
      </c>
      <c r="D44" s="93">
        <f t="shared" si="1"/>
        <v>8.0312874696944938</v>
      </c>
      <c r="E44" s="93">
        <f t="shared" si="1"/>
        <v>5.9852366767954717</v>
      </c>
      <c r="F44" s="93">
        <f t="shared" si="1"/>
        <v>2.7379781693134859</v>
      </c>
      <c r="G44" s="93">
        <f t="shared" si="1"/>
        <v>2.949338820163149</v>
      </c>
    </row>
    <row r="45" spans="1:7" hidden="1" x14ac:dyDescent="0.2">
      <c r="A45" t="str">
        <f t="shared" si="0"/>
        <v>2002g2</v>
      </c>
      <c r="B45" s="93">
        <f t="shared" ref="B45:B68" si="2">SUM(C45:G45)</f>
        <v>76.949725204432852</v>
      </c>
      <c r="C45" s="93">
        <f t="shared" si="1"/>
        <v>57.233512297785914</v>
      </c>
      <c r="D45" s="93">
        <f t="shared" si="1"/>
        <v>8.0312874696944938</v>
      </c>
      <c r="E45" s="93">
        <f t="shared" si="1"/>
        <v>5.9915804450701717</v>
      </c>
      <c r="F45" s="93">
        <f t="shared" si="1"/>
        <v>2.7408801596582708</v>
      </c>
      <c r="G45" s="93">
        <f t="shared" si="1"/>
        <v>2.9524648322239968</v>
      </c>
    </row>
    <row r="46" spans="1:7" hidden="1" x14ac:dyDescent="0.2">
      <c r="A46" t="str">
        <f t="shared" si="0"/>
        <v>2002g3</v>
      </c>
      <c r="B46" s="93">
        <f t="shared" si="2"/>
        <v>76.94309284055312</v>
      </c>
      <c r="C46" s="93">
        <f t="shared" si="1"/>
        <v>57.233512297785914</v>
      </c>
      <c r="D46" s="93">
        <f t="shared" si="1"/>
        <v>8.0312874696944938</v>
      </c>
      <c r="E46" s="93">
        <f t="shared" si="1"/>
        <v>5.9881796239061131</v>
      </c>
      <c r="F46" s="93">
        <f t="shared" si="1"/>
        <v>2.739324436032331</v>
      </c>
      <c r="G46" s="93">
        <f t="shared" si="1"/>
        <v>2.9507890131342562</v>
      </c>
    </row>
    <row r="47" spans="1:7" hidden="1" x14ac:dyDescent="0.2">
      <c r="A47" t="str">
        <f t="shared" si="0"/>
        <v>2002g4</v>
      </c>
      <c r="B47" s="93">
        <f t="shared" si="2"/>
        <v>76.940469868890133</v>
      </c>
      <c r="C47" s="93">
        <f t="shared" si="1"/>
        <v>57.233512297785914</v>
      </c>
      <c r="D47" s="93">
        <f t="shared" si="1"/>
        <v>8.0312874696944938</v>
      </c>
      <c r="E47" s="93">
        <f t="shared" si="1"/>
        <v>5.9868346648981374</v>
      </c>
      <c r="F47" s="93">
        <f t="shared" si="1"/>
        <v>2.7387091774216339</v>
      </c>
      <c r="G47" s="93">
        <f t="shared" si="1"/>
        <v>2.9501262590899375</v>
      </c>
    </row>
    <row r="48" spans="1:7" hidden="1" x14ac:dyDescent="0.2">
      <c r="A48" t="str">
        <f t="shared" si="0"/>
        <v>2003g1</v>
      </c>
      <c r="B48" s="93">
        <f t="shared" si="2"/>
        <v>77.036751308066272</v>
      </c>
      <c r="C48" s="93">
        <f t="shared" si="1"/>
        <v>57.233512297785914</v>
      </c>
      <c r="D48" s="93">
        <f t="shared" si="1"/>
        <v>8.031287469694492</v>
      </c>
      <c r="E48" s="93">
        <f t="shared" si="1"/>
        <v>6.0362040846093397</v>
      </c>
      <c r="F48" s="93">
        <f t="shared" si="1"/>
        <v>2.7612934795470623</v>
      </c>
      <c r="G48" s="93">
        <f t="shared" si="1"/>
        <v>2.9744539764294515</v>
      </c>
    </row>
    <row r="49" spans="1:7" hidden="1" x14ac:dyDescent="0.2">
      <c r="A49" t="str">
        <f t="shared" si="0"/>
        <v>2003g2</v>
      </c>
      <c r="B49" s="93">
        <f t="shared" si="2"/>
        <v>77.046405429040902</v>
      </c>
      <c r="C49" s="93">
        <f t="shared" si="1"/>
        <v>57.233512297785914</v>
      </c>
      <c r="D49" s="93">
        <f t="shared" si="1"/>
        <v>8.0312874696944938</v>
      </c>
      <c r="E49" s="93">
        <f t="shared" si="1"/>
        <v>6.0411543466164046</v>
      </c>
      <c r="F49" s="93">
        <f t="shared" si="1"/>
        <v>2.7635580030804885</v>
      </c>
      <c r="G49" s="93">
        <f t="shared" si="1"/>
        <v>2.976893311863591</v>
      </c>
    </row>
    <row r="50" spans="1:7" hidden="1" x14ac:dyDescent="0.2">
      <c r="A50" t="str">
        <f t="shared" si="0"/>
        <v>2003g3</v>
      </c>
      <c r="B50" s="93">
        <f t="shared" si="2"/>
        <v>77.042655791128325</v>
      </c>
      <c r="C50" s="93">
        <f t="shared" si="1"/>
        <v>57.233512297785914</v>
      </c>
      <c r="D50" s="93">
        <f t="shared" si="1"/>
        <v>8.0312874696944938</v>
      </c>
      <c r="E50" s="93">
        <f t="shared" si="1"/>
        <v>6.039231676479206</v>
      </c>
      <c r="F50" s="93">
        <f t="shared" si="1"/>
        <v>2.7626784674586387</v>
      </c>
      <c r="G50" s="93">
        <f t="shared" si="1"/>
        <v>2.9759458797100731</v>
      </c>
    </row>
    <row r="51" spans="1:7" hidden="1" x14ac:dyDescent="0.2">
      <c r="A51" t="str">
        <f t="shared" si="0"/>
        <v>2003g4</v>
      </c>
      <c r="B51" s="93">
        <f t="shared" si="2"/>
        <v>77.035437680033283</v>
      </c>
      <c r="C51" s="93">
        <f t="shared" si="1"/>
        <v>57.233512297785914</v>
      </c>
      <c r="D51" s="93">
        <f t="shared" si="1"/>
        <v>8.0312874696944938</v>
      </c>
      <c r="E51" s="93">
        <f t="shared" si="1"/>
        <v>6.0355305066668086</v>
      </c>
      <c r="F51" s="93">
        <f t="shared" si="1"/>
        <v>2.7609853477551938</v>
      </c>
      <c r="G51" s="93">
        <f t="shared" si="1"/>
        <v>2.9741220581308796</v>
      </c>
    </row>
    <row r="52" spans="1:7" hidden="1" x14ac:dyDescent="0.2">
      <c r="A52" t="str">
        <f t="shared" si="0"/>
        <v>2004g1</v>
      </c>
      <c r="B52" s="93">
        <f t="shared" si="2"/>
        <v>77.220318121967964</v>
      </c>
      <c r="C52" s="93">
        <f t="shared" si="1"/>
        <v>57.233512297785914</v>
      </c>
      <c r="D52" s="93">
        <f t="shared" si="1"/>
        <v>8.031287469694492</v>
      </c>
      <c r="E52" s="93">
        <f t="shared" si="1"/>
        <v>6.1303300881060423</v>
      </c>
      <c r="F52" s="93">
        <f t="shared" si="1"/>
        <v>2.8043519176098126</v>
      </c>
      <c r="G52" s="93">
        <f t="shared" si="1"/>
        <v>3.0208363487717049</v>
      </c>
    </row>
    <row r="53" spans="1:7" hidden="1" x14ac:dyDescent="0.2">
      <c r="A53" t="str">
        <f t="shared" si="0"/>
        <v>2004g2</v>
      </c>
      <c r="B53" s="93">
        <f t="shared" si="2"/>
        <v>77.222665311473122</v>
      </c>
      <c r="C53" s="93">
        <f t="shared" si="1"/>
        <v>57.233512297785914</v>
      </c>
      <c r="D53" s="93">
        <f t="shared" si="1"/>
        <v>8.0312874696944938</v>
      </c>
      <c r="E53" s="93">
        <f t="shared" si="1"/>
        <v>6.1315336366280873</v>
      </c>
      <c r="F53" s="93">
        <f t="shared" si="1"/>
        <v>2.8049024872459047</v>
      </c>
      <c r="G53" s="93">
        <f t="shared" si="1"/>
        <v>3.0214294201187046</v>
      </c>
    </row>
    <row r="54" spans="1:7" hidden="1" x14ac:dyDescent="0.2">
      <c r="A54" t="str">
        <f t="shared" si="0"/>
        <v>2004g3</v>
      </c>
      <c r="B54" s="93">
        <f t="shared" si="2"/>
        <v>77.221959382192296</v>
      </c>
      <c r="C54" s="93">
        <f t="shared" ref="C54:G63" si="3">C13/$B13*100</f>
        <v>57.233512297785914</v>
      </c>
      <c r="D54" s="93">
        <f t="shared" si="3"/>
        <v>8.0312874696944938</v>
      </c>
      <c r="E54" s="93">
        <f t="shared" si="3"/>
        <v>6.1311716632378959</v>
      </c>
      <c r="F54" s="93">
        <f t="shared" si="3"/>
        <v>2.8047369006043503</v>
      </c>
      <c r="G54" s="93">
        <f t="shared" si="3"/>
        <v>3.0212510508696324</v>
      </c>
    </row>
    <row r="55" spans="1:7" hidden="1" x14ac:dyDescent="0.2">
      <c r="A55" t="str">
        <f t="shared" si="0"/>
        <v>2004g4</v>
      </c>
      <c r="B55" s="93">
        <f t="shared" si="2"/>
        <v>77.219687124237296</v>
      </c>
      <c r="C55" s="93">
        <f t="shared" si="3"/>
        <v>57.233512297785914</v>
      </c>
      <c r="D55" s="93">
        <f t="shared" si="3"/>
        <v>8.0312874696944938</v>
      </c>
      <c r="E55" s="93">
        <f t="shared" si="3"/>
        <v>6.1300065367334371</v>
      </c>
      <c r="F55" s="93">
        <f t="shared" si="3"/>
        <v>2.8042039073233891</v>
      </c>
      <c r="G55" s="93">
        <f t="shared" si="3"/>
        <v>3.0206769127000723</v>
      </c>
    </row>
    <row r="56" spans="1:7" hidden="1" x14ac:dyDescent="0.2">
      <c r="A56" t="str">
        <f t="shared" si="0"/>
        <v>2005g1</v>
      </c>
      <c r="B56" s="93">
        <f t="shared" si="2"/>
        <v>77.350560390274694</v>
      </c>
      <c r="C56" s="93">
        <f t="shared" si="3"/>
        <v>57.233512297785914</v>
      </c>
      <c r="D56" s="93">
        <f t="shared" si="3"/>
        <v>8.0312874696944956</v>
      </c>
      <c r="E56" s="93">
        <f t="shared" si="3"/>
        <v>6.1971133151038185</v>
      </c>
      <c r="F56" s="93">
        <f t="shared" si="3"/>
        <v>2.8349022579673</v>
      </c>
      <c r="G56" s="93">
        <f t="shared" si="3"/>
        <v>3.0537450497231546</v>
      </c>
    </row>
    <row r="57" spans="1:7" hidden="1" x14ac:dyDescent="0.2">
      <c r="A57" t="str">
        <f t="shared" si="0"/>
        <v>2005g2</v>
      </c>
      <c r="B57" s="93">
        <f t="shared" si="2"/>
        <v>77.350555718538033</v>
      </c>
      <c r="C57" s="93">
        <f t="shared" si="3"/>
        <v>57.233512297785914</v>
      </c>
      <c r="D57" s="93">
        <f t="shared" si="3"/>
        <v>8.0312874696944938</v>
      </c>
      <c r="E57" s="93">
        <f t="shared" si="3"/>
        <v>6.1971109196168994</v>
      </c>
      <c r="F57" s="93">
        <f t="shared" si="3"/>
        <v>2.8349011621391402</v>
      </c>
      <c r="G57" s="93">
        <f t="shared" si="3"/>
        <v>3.0537438693015693</v>
      </c>
    </row>
    <row r="58" spans="1:7" hidden="1" x14ac:dyDescent="0.2">
      <c r="A58" t="str">
        <f t="shared" si="0"/>
        <v>2005g3</v>
      </c>
      <c r="B58" s="93">
        <f t="shared" si="2"/>
        <v>77.350551248539745</v>
      </c>
      <c r="C58" s="93">
        <f t="shared" si="3"/>
        <v>57.233512297785914</v>
      </c>
      <c r="D58" s="93">
        <f t="shared" si="3"/>
        <v>8.0312874696944938</v>
      </c>
      <c r="E58" s="93">
        <f t="shared" si="3"/>
        <v>6.197108627573666</v>
      </c>
      <c r="F58" s="93">
        <f t="shared" si="3"/>
        <v>2.8349001136318428</v>
      </c>
      <c r="G58" s="93">
        <f t="shared" si="3"/>
        <v>3.0537427398538215</v>
      </c>
    </row>
    <row r="59" spans="1:7" hidden="1" x14ac:dyDescent="0.2">
      <c r="A59" t="str">
        <f t="shared" si="0"/>
        <v>2005g4</v>
      </c>
      <c r="B59" s="93">
        <f t="shared" si="2"/>
        <v>77.35054245965047</v>
      </c>
      <c r="C59" s="93">
        <f t="shared" si="3"/>
        <v>57.233512297785914</v>
      </c>
      <c r="D59" s="93">
        <f t="shared" si="3"/>
        <v>8.0312874696944938</v>
      </c>
      <c r="E59" s="93">
        <f t="shared" si="3"/>
        <v>6.1971041209692057</v>
      </c>
      <c r="F59" s="93">
        <f t="shared" si="3"/>
        <v>2.8348980520618001</v>
      </c>
      <c r="G59" s="93">
        <f t="shared" si="3"/>
        <v>3.053740519139053</v>
      </c>
    </row>
    <row r="60" spans="1:7" hidden="1" x14ac:dyDescent="0.2">
      <c r="A60" t="str">
        <f t="shared" si="0"/>
        <v>2006g1</v>
      </c>
      <c r="B60" s="93">
        <f t="shared" si="2"/>
        <v>77.448866477588908</v>
      </c>
      <c r="C60" s="93">
        <f t="shared" si="3"/>
        <v>57.233512297785914</v>
      </c>
      <c r="D60" s="93">
        <f t="shared" si="3"/>
        <v>8.0312874696944938</v>
      </c>
      <c r="E60" s="93">
        <f t="shared" si="3"/>
        <v>6.2475208965266784</v>
      </c>
      <c r="F60" s="93">
        <f t="shared" si="3"/>
        <v>2.8579614726578004</v>
      </c>
      <c r="G60" s="93">
        <f t="shared" si="3"/>
        <v>3.0785843409240123</v>
      </c>
    </row>
    <row r="61" spans="1:7" hidden="1" x14ac:dyDescent="0.2">
      <c r="A61" t="str">
        <f t="shared" si="0"/>
        <v>2006g2</v>
      </c>
      <c r="B61" s="93">
        <f t="shared" si="2"/>
        <v>77.448451197055945</v>
      </c>
      <c r="C61" s="93">
        <f t="shared" si="3"/>
        <v>57.233512297785914</v>
      </c>
      <c r="D61" s="93">
        <f t="shared" si="3"/>
        <v>8.0312874696944938</v>
      </c>
      <c r="E61" s="93">
        <f t="shared" si="3"/>
        <v>6.247307956638112</v>
      </c>
      <c r="F61" s="93">
        <f t="shared" si="3"/>
        <v>2.8578640621796931</v>
      </c>
      <c r="G61" s="93">
        <f t="shared" si="3"/>
        <v>3.0784794107577342</v>
      </c>
    </row>
    <row r="62" spans="1:7" hidden="1" x14ac:dyDescent="0.2">
      <c r="A62" t="str">
        <f t="shared" si="0"/>
        <v>2006g3</v>
      </c>
      <c r="B62" s="93">
        <f t="shared" si="2"/>
        <v>77.44735237145585</v>
      </c>
      <c r="C62" s="93">
        <f t="shared" si="3"/>
        <v>57.233512297785914</v>
      </c>
      <c r="D62" s="93">
        <f t="shared" si="3"/>
        <v>8.0312874696944938</v>
      </c>
      <c r="E62" s="93">
        <f t="shared" si="3"/>
        <v>6.2467445211233947</v>
      </c>
      <c r="F62" s="93">
        <f t="shared" si="3"/>
        <v>2.8576063156238898</v>
      </c>
      <c r="G62" s="93">
        <f t="shared" si="3"/>
        <v>3.0782017672281712</v>
      </c>
    </row>
    <row r="63" spans="1:7" hidden="1" x14ac:dyDescent="0.2">
      <c r="A63" t="str">
        <f t="shared" si="0"/>
        <v>2006g4</v>
      </c>
      <c r="B63" s="93">
        <f t="shared" si="2"/>
        <v>77.450230237257756</v>
      </c>
      <c r="C63" s="93">
        <f t="shared" si="3"/>
        <v>57.233512297785914</v>
      </c>
      <c r="D63" s="93">
        <f t="shared" si="3"/>
        <v>8.0312874696944938</v>
      </c>
      <c r="E63" s="93">
        <f t="shared" si="3"/>
        <v>6.2482201800443899</v>
      </c>
      <c r="F63" s="93">
        <f t="shared" si="3"/>
        <v>2.8582813636009732</v>
      </c>
      <c r="G63" s="93">
        <f t="shared" si="3"/>
        <v>3.0789289261319928</v>
      </c>
    </row>
    <row r="64" spans="1:7" hidden="1" x14ac:dyDescent="0.2">
      <c r="A64" t="str">
        <f t="shared" si="0"/>
        <v>2007g1</v>
      </c>
      <c r="B64" s="93">
        <f t="shared" si="2"/>
        <v>77.568918414999473</v>
      </c>
      <c r="C64" s="93">
        <f t="shared" ref="C64:G68" si="4">C23/$B23*100</f>
        <v>57.233512297785914</v>
      </c>
      <c r="D64" s="93">
        <f t="shared" si="4"/>
        <v>8.0312874696944938</v>
      </c>
      <c r="E64" s="93">
        <f t="shared" si="4"/>
        <v>6.3090789136884569</v>
      </c>
      <c r="F64" s="93">
        <f t="shared" si="4"/>
        <v>2.8861215131435189</v>
      </c>
      <c r="G64" s="93">
        <f t="shared" si="4"/>
        <v>3.1089182206870936</v>
      </c>
    </row>
    <row r="65" spans="1:7" hidden="1" x14ac:dyDescent="0.2">
      <c r="A65" t="str">
        <f t="shared" si="0"/>
        <v>2007g2</v>
      </c>
      <c r="B65" s="93">
        <f t="shared" si="2"/>
        <v>77.570956233653789</v>
      </c>
      <c r="C65" s="93">
        <f t="shared" si="4"/>
        <v>57.233512297785914</v>
      </c>
      <c r="D65" s="93">
        <f t="shared" si="4"/>
        <v>8.0312874696944938</v>
      </c>
      <c r="E65" s="93">
        <f t="shared" si="4"/>
        <v>6.310123828734393</v>
      </c>
      <c r="F65" s="93">
        <f t="shared" si="4"/>
        <v>2.8865995150570702</v>
      </c>
      <c r="G65" s="93">
        <f t="shared" si="4"/>
        <v>3.1094331223819092</v>
      </c>
    </row>
    <row r="66" spans="1:7" hidden="1" x14ac:dyDescent="0.2">
      <c r="A66" t="str">
        <f t="shared" si="0"/>
        <v>2007g3</v>
      </c>
      <c r="B66" s="93">
        <f t="shared" si="2"/>
        <v>77.574325147417042</v>
      </c>
      <c r="C66" s="93">
        <f t="shared" si="4"/>
        <v>57.233512297785914</v>
      </c>
      <c r="D66" s="93">
        <f t="shared" si="4"/>
        <v>8.0312874696944938</v>
      </c>
      <c r="E66" s="93">
        <f t="shared" si="4"/>
        <v>6.3118512781677625</v>
      </c>
      <c r="F66" s="93">
        <f t="shared" si="4"/>
        <v>2.8873897459355735</v>
      </c>
      <c r="G66" s="93">
        <f t="shared" si="4"/>
        <v>3.1102843558332873</v>
      </c>
    </row>
    <row r="67" spans="1:7" hidden="1" x14ac:dyDescent="0.2">
      <c r="A67" t="str">
        <f t="shared" si="0"/>
        <v>2007g4</v>
      </c>
      <c r="B67" s="93">
        <f t="shared" si="2"/>
        <v>77.576536013615453</v>
      </c>
      <c r="C67" s="93">
        <f t="shared" si="4"/>
        <v>57.233512297785914</v>
      </c>
      <c r="D67" s="93">
        <f t="shared" si="4"/>
        <v>8.0312874696944938</v>
      </c>
      <c r="E67" s="93">
        <f t="shared" si="4"/>
        <v>6.3129849253401424</v>
      </c>
      <c r="F67" s="93">
        <f t="shared" si="4"/>
        <v>2.8879083388296056</v>
      </c>
      <c r="G67" s="93">
        <f t="shared" si="4"/>
        <v>3.1108429819652885</v>
      </c>
    </row>
    <row r="68" spans="1:7" x14ac:dyDescent="0.2">
      <c r="A68" t="str">
        <f t="shared" si="0"/>
        <v>2008q1</v>
      </c>
      <c r="B68" s="93">
        <f t="shared" si="2"/>
        <v>78.959944380702524</v>
      </c>
      <c r="C68" s="93">
        <f>C27/$B27*100</f>
        <v>58.440941989797132</v>
      </c>
      <c r="D68" s="93">
        <f t="shared" si="4"/>
        <v>8.195427717308279</v>
      </c>
      <c r="E68" s="93">
        <f t="shared" si="4"/>
        <v>6.4240488769656805</v>
      </c>
      <c r="F68" s="93">
        <f t="shared" si="4"/>
        <v>2.9055788284213544</v>
      </c>
      <c r="G68" s="93">
        <f t="shared" si="4"/>
        <v>2.993946968210067</v>
      </c>
    </row>
    <row r="69" spans="1:7" x14ac:dyDescent="0.2">
      <c r="A69" t="str">
        <f t="shared" ref="A69:A83" si="5">A28</f>
        <v>2008q2</v>
      </c>
      <c r="B69" s="93">
        <f t="shared" ref="B69:B83" si="6">SUM(C69:G69)</f>
        <v>78.73061169928593</v>
      </c>
      <c r="C69" s="93">
        <f t="shared" ref="C69:G69" si="7">C28/$B28*100</f>
        <v>58.543455033832629</v>
      </c>
      <c r="D69" s="93">
        <f t="shared" si="7"/>
        <v>7.5731591891401866</v>
      </c>
      <c r="E69" s="93">
        <f t="shared" si="7"/>
        <v>6.9459097538809313</v>
      </c>
      <c r="F69" s="93">
        <f t="shared" si="7"/>
        <v>2.8013006179381863</v>
      </c>
      <c r="G69" s="93">
        <f t="shared" si="7"/>
        <v>2.8667871044940103</v>
      </c>
    </row>
    <row r="70" spans="1:7" x14ac:dyDescent="0.2">
      <c r="A70" t="str">
        <f t="shared" si="5"/>
        <v>2008q3</v>
      </c>
      <c r="B70" s="93">
        <f t="shared" si="6"/>
        <v>78.385320160156041</v>
      </c>
      <c r="C70" s="93">
        <f t="shared" ref="C70:G70" si="8">C29/$B29*100</f>
        <v>58.087081840123489</v>
      </c>
      <c r="D70" s="93">
        <f t="shared" si="8"/>
        <v>7.7303872407602352</v>
      </c>
      <c r="E70" s="93">
        <f t="shared" si="8"/>
        <v>6.8737823304945129</v>
      </c>
      <c r="F70" s="93">
        <f t="shared" si="8"/>
        <v>2.8175705629298342</v>
      </c>
      <c r="G70" s="93">
        <f t="shared" si="8"/>
        <v>2.8764981858479808</v>
      </c>
    </row>
    <row r="71" spans="1:7" x14ac:dyDescent="0.2">
      <c r="A71" t="str">
        <f t="shared" si="5"/>
        <v>2008q4</v>
      </c>
      <c r="B71" s="93">
        <f t="shared" si="6"/>
        <v>77.115334581634443</v>
      </c>
      <c r="C71" s="93">
        <f t="shared" ref="C71:G71" si="9">C30/$B30*100</f>
        <v>56.311469509910431</v>
      </c>
      <c r="D71" s="93">
        <f t="shared" si="9"/>
        <v>8.1540819678682031</v>
      </c>
      <c r="E71" s="93">
        <f t="shared" si="9"/>
        <v>6.374255266259973</v>
      </c>
      <c r="F71" s="93">
        <f t="shared" si="9"/>
        <v>2.9659817128304731</v>
      </c>
      <c r="G71" s="93">
        <f t="shared" si="9"/>
        <v>3.3095461247653684</v>
      </c>
    </row>
    <row r="72" spans="1:7" x14ac:dyDescent="0.2">
      <c r="A72" t="str">
        <f t="shared" si="5"/>
        <v>2009q1</v>
      </c>
      <c r="B72" s="93">
        <f t="shared" si="6"/>
        <v>76.358054441784915</v>
      </c>
      <c r="C72" s="93">
        <f t="shared" ref="C72:G72" si="10">C31/$B31*100</f>
        <v>56.498434357946657</v>
      </c>
      <c r="D72" s="93">
        <f t="shared" si="10"/>
        <v>8.0220365454144247</v>
      </c>
      <c r="E72" s="93">
        <f t="shared" si="10"/>
        <v>5.7359060888724107</v>
      </c>
      <c r="F72" s="93">
        <f t="shared" si="10"/>
        <v>2.8311213861581974</v>
      </c>
      <c r="G72" s="93">
        <f t="shared" si="10"/>
        <v>3.2705560633932214</v>
      </c>
    </row>
    <row r="73" spans="1:7" x14ac:dyDescent="0.2">
      <c r="A73" t="str">
        <f t="shared" si="5"/>
        <v>2009q2</v>
      </c>
      <c r="B73" s="93">
        <f t="shared" si="6"/>
        <v>76.58601724181662</v>
      </c>
      <c r="C73" s="93">
        <f t="shared" ref="C73:G73" si="11">C32/$B32*100</f>
        <v>56.386607347301741</v>
      </c>
      <c r="D73" s="93">
        <f t="shared" si="11"/>
        <v>8.3003445408079788</v>
      </c>
      <c r="E73" s="93">
        <f t="shared" si="11"/>
        <v>5.7061159623823627</v>
      </c>
      <c r="F73" s="93">
        <f t="shared" si="11"/>
        <v>2.9843538898797068</v>
      </c>
      <c r="G73" s="93">
        <f t="shared" si="11"/>
        <v>3.2085955014448144</v>
      </c>
    </row>
    <row r="74" spans="1:7" x14ac:dyDescent="0.2">
      <c r="A74" t="str">
        <f t="shared" si="5"/>
        <v>2009q3</v>
      </c>
      <c r="B74" s="93">
        <f t="shared" si="6"/>
        <v>76.580756992617836</v>
      </c>
      <c r="C74" s="93">
        <f t="shared" ref="C74:G74" si="12">C33/$B33*100</f>
        <v>56.366596005589386</v>
      </c>
      <c r="D74" s="93">
        <f t="shared" si="12"/>
        <v>8.2435750865621475</v>
      </c>
      <c r="E74" s="93">
        <f t="shared" si="12"/>
        <v>5.9569737037713528</v>
      </c>
      <c r="F74" s="93">
        <f t="shared" si="12"/>
        <v>2.8392980808014547</v>
      </c>
      <c r="G74" s="93">
        <f t="shared" si="12"/>
        <v>3.1743141158934938</v>
      </c>
    </row>
    <row r="75" spans="1:7" x14ac:dyDescent="0.2">
      <c r="A75" t="str">
        <f t="shared" si="5"/>
        <v>2009q4</v>
      </c>
      <c r="B75" s="93">
        <f t="shared" si="6"/>
        <v>76.968489854212677</v>
      </c>
      <c r="C75" s="93">
        <f t="shared" ref="C75:G75" si="13">C34/$B34*100</f>
        <v>55.924959730134859</v>
      </c>
      <c r="D75" s="93">
        <f t="shared" si="13"/>
        <v>9.1578659388686514</v>
      </c>
      <c r="E75" s="93">
        <f t="shared" si="13"/>
        <v>5.9542652916541758</v>
      </c>
      <c r="F75" s="93">
        <f t="shared" si="13"/>
        <v>2.8040513961578255</v>
      </c>
      <c r="G75" s="93">
        <f t="shared" si="13"/>
        <v>3.1273474973971522</v>
      </c>
    </row>
    <row r="76" spans="1:7" x14ac:dyDescent="0.2">
      <c r="A76" t="str">
        <f t="shared" si="5"/>
        <v>2010q1</v>
      </c>
      <c r="B76" s="93">
        <f t="shared" si="6"/>
        <v>77.402675784225281</v>
      </c>
      <c r="C76" s="93">
        <f t="shared" ref="C76:G76" si="14">C35/$B35*100</f>
        <v>57.39096288184323</v>
      </c>
      <c r="D76" s="93">
        <f t="shared" si="14"/>
        <v>8.0829172441390646</v>
      </c>
      <c r="E76" s="93">
        <f t="shared" si="14"/>
        <v>6.0418297986388652</v>
      </c>
      <c r="F76" s="93">
        <f t="shared" si="14"/>
        <v>2.8207459090245464</v>
      </c>
      <c r="G76" s="93">
        <f t="shared" si="14"/>
        <v>3.0662199505795784</v>
      </c>
    </row>
    <row r="77" spans="1:7" x14ac:dyDescent="0.2">
      <c r="A77" t="str">
        <f t="shared" si="5"/>
        <v>2010q2</v>
      </c>
      <c r="B77" s="93">
        <f t="shared" si="6"/>
        <v>77.445601941261145</v>
      </c>
      <c r="C77" s="93">
        <f t="shared" ref="C77:G77" si="15">C36/$B36*100</f>
        <v>57.387858226306761</v>
      </c>
      <c r="D77" s="93">
        <f t="shared" si="15"/>
        <v>7.9682637332142203</v>
      </c>
      <c r="E77" s="93">
        <f t="shared" si="15"/>
        <v>6.2254601881537335</v>
      </c>
      <c r="F77" s="93">
        <f t="shared" si="15"/>
        <v>2.8478273392256432</v>
      </c>
      <c r="G77" s="93">
        <f t="shared" si="15"/>
        <v>3.0161924543607945</v>
      </c>
    </row>
    <row r="78" spans="1:7" x14ac:dyDescent="0.2">
      <c r="A78" t="str">
        <f t="shared" si="5"/>
        <v>2010q3</v>
      </c>
      <c r="B78" s="93">
        <f t="shared" si="6"/>
        <v>77.345502995597784</v>
      </c>
      <c r="C78" s="93">
        <f t="shared" ref="C78:G78" si="16">C37/$B37*100</f>
        <v>57.229063381166256</v>
      </c>
      <c r="D78" s="93">
        <f t="shared" si="16"/>
        <v>8.0017499323389583</v>
      </c>
      <c r="E78" s="93">
        <f t="shared" si="16"/>
        <v>6.2931691410267856</v>
      </c>
      <c r="F78" s="93">
        <f t="shared" si="16"/>
        <v>2.8092300899952685</v>
      </c>
      <c r="G78" s="93">
        <f t="shared" si="16"/>
        <v>3.0122904510705317</v>
      </c>
    </row>
    <row r="79" spans="1:7" x14ac:dyDescent="0.2">
      <c r="A79" t="str">
        <f t="shared" si="5"/>
        <v>2010q4</v>
      </c>
      <c r="B79" s="93">
        <f t="shared" si="6"/>
        <v>77.056435918462554</v>
      </c>
      <c r="C79" s="93">
        <f t="shared" ref="C79:G79" si="17">C38/$B38*100</f>
        <v>56.489980512610401</v>
      </c>
      <c r="D79" s="93">
        <f t="shared" si="17"/>
        <v>8.4477451254771179</v>
      </c>
      <c r="E79" s="93">
        <f t="shared" si="17"/>
        <v>6.1307361474067923</v>
      </c>
      <c r="F79" s="93">
        <f t="shared" si="17"/>
        <v>2.8475700839435798</v>
      </c>
      <c r="G79" s="93">
        <f t="shared" si="17"/>
        <v>3.1404040490246685</v>
      </c>
    </row>
    <row r="80" spans="1:7" x14ac:dyDescent="0.2">
      <c r="A80" t="str">
        <f t="shared" si="5"/>
        <v>2011q1</v>
      </c>
      <c r="B80" s="93">
        <f t="shared" si="6"/>
        <v>77.42004956373647</v>
      </c>
      <c r="C80" s="93">
        <f t="shared" ref="C80:G80" si="18">C39/$B39*100</f>
        <v>57.443446409862354</v>
      </c>
      <c r="D80" s="93">
        <f t="shared" si="18"/>
        <v>8.1001271689539234</v>
      </c>
      <c r="E80" s="93">
        <f t="shared" si="18"/>
        <v>5.9900696425350501</v>
      </c>
      <c r="F80" s="93">
        <f t="shared" si="18"/>
        <v>2.8160275908416095</v>
      </c>
      <c r="G80" s="93">
        <f t="shared" si="18"/>
        <v>3.0703787515435255</v>
      </c>
    </row>
    <row r="81" spans="1:7" x14ac:dyDescent="0.2">
      <c r="A81" t="str">
        <f t="shared" si="5"/>
        <v>2011q2</v>
      </c>
      <c r="B81" s="93">
        <f t="shared" si="6"/>
        <v>77.477284439784256</v>
      </c>
      <c r="C81" s="93">
        <f t="shared" ref="C81:G81" si="19">C40/$B40*100</f>
        <v>57.439306869147046</v>
      </c>
      <c r="D81" s="93">
        <f t="shared" si="19"/>
        <v>7.9472558210541289</v>
      </c>
      <c r="E81" s="93">
        <f t="shared" si="19"/>
        <v>6.234910161888207</v>
      </c>
      <c r="F81" s="93">
        <f t="shared" si="19"/>
        <v>2.8521361644430723</v>
      </c>
      <c r="G81" s="93">
        <f t="shared" si="19"/>
        <v>3.003675423251813</v>
      </c>
    </row>
    <row r="82" spans="1:7" x14ac:dyDescent="0.2">
      <c r="A82" t="str">
        <f t="shared" si="5"/>
        <v>2011q3</v>
      </c>
      <c r="B82" s="93">
        <f t="shared" si="6"/>
        <v>77.343819178899793</v>
      </c>
      <c r="C82" s="93">
        <f t="shared" ref="C82:G82" si="20">C41/$B41*100</f>
        <v>57.22758040895971</v>
      </c>
      <c r="D82" s="93">
        <f t="shared" si="20"/>
        <v>7.9919040865537809</v>
      </c>
      <c r="E82" s="93">
        <f t="shared" si="20"/>
        <v>6.3251887657189432</v>
      </c>
      <c r="F82" s="93">
        <f t="shared" si="20"/>
        <v>2.8006731654692385</v>
      </c>
      <c r="G82" s="93">
        <f t="shared" si="20"/>
        <v>2.99847275219813</v>
      </c>
    </row>
    <row r="83" spans="1:7" x14ac:dyDescent="0.2">
      <c r="A83" t="str">
        <f t="shared" si="5"/>
        <v>2011q4</v>
      </c>
      <c r="B83" s="93">
        <f t="shared" si="6"/>
        <v>76.958396409386154</v>
      </c>
      <c r="C83" s="93">
        <f t="shared" ref="C83:G83" si="21">C42/$B42*100</f>
        <v>56.242136584218564</v>
      </c>
      <c r="D83" s="93">
        <f t="shared" si="21"/>
        <v>8.5865643440713235</v>
      </c>
      <c r="E83" s="93">
        <f t="shared" si="21"/>
        <v>6.1086114408922869</v>
      </c>
      <c r="F83" s="93">
        <f t="shared" si="21"/>
        <v>2.8517931574003201</v>
      </c>
      <c r="G83" s="93">
        <f t="shared" si="21"/>
        <v>3.1692908828036459</v>
      </c>
    </row>
    <row r="85" spans="1:7" x14ac:dyDescent="0.2">
      <c r="A85" s="358" t="s">
        <v>28</v>
      </c>
      <c r="B85" s="359">
        <f>AVERAGE(B68:B83)</f>
        <v>77.38339347397276</v>
      </c>
      <c r="C85" s="359">
        <f t="shared" ref="C85:G85" si="22">AVERAGE(C68:C83)</f>
        <v>57.088117568046911</v>
      </c>
      <c r="D85" s="359">
        <f t="shared" si="22"/>
        <v>8.1564628551582867</v>
      </c>
      <c r="E85" s="359">
        <f t="shared" si="22"/>
        <v>6.2075770350338795</v>
      </c>
      <c r="F85" s="359">
        <f t="shared" si="22"/>
        <v>2.8497037484662693</v>
      </c>
      <c r="G85" s="359">
        <f t="shared" si="22"/>
        <v>3.0815322672674248</v>
      </c>
    </row>
    <row r="86" spans="1:7" x14ac:dyDescent="0.2">
      <c r="A86" s="358" t="s">
        <v>408</v>
      </c>
      <c r="B86" s="359">
        <f>MEDIAN(B68:B83)</f>
        <v>77.344661087248795</v>
      </c>
      <c r="C86" s="359">
        <f t="shared" ref="C86:G86" si="23">MEDIAN(C68:C83)</f>
        <v>57.228321895062983</v>
      </c>
      <c r="D86" s="359">
        <f t="shared" si="23"/>
        <v>8.0915222065464931</v>
      </c>
      <c r="E86" s="359">
        <f t="shared" si="23"/>
        <v>6.1780981677802629</v>
      </c>
      <c r="F86" s="359">
        <f t="shared" si="23"/>
        <v>2.8352097334798261</v>
      </c>
      <c r="G86" s="359">
        <f t="shared" si="23"/>
        <v>3.0682993510615519</v>
      </c>
    </row>
    <row r="87" spans="1:7" x14ac:dyDescent="0.2">
      <c r="A87" s="358" t="s">
        <v>406</v>
      </c>
      <c r="B87" s="359">
        <f>STDEV(B68:B83)</f>
        <v>0.73867666035349089</v>
      </c>
      <c r="C87" s="359">
        <f t="shared" ref="C87:G87" si="24">STDEV(C68:C83)</f>
        <v>0.8085602390760116</v>
      </c>
      <c r="D87" s="359">
        <f t="shared" si="24"/>
        <v>0.36341840550177079</v>
      </c>
      <c r="E87" s="359">
        <f t="shared" si="24"/>
        <v>0.3442109533543834</v>
      </c>
      <c r="F87" s="359">
        <f t="shared" si="24"/>
        <v>5.5808891195113876E-2</v>
      </c>
      <c r="G87" s="359">
        <f t="shared" si="24"/>
        <v>0.127527553032246</v>
      </c>
    </row>
    <row r="88" spans="1:7" x14ac:dyDescent="0.2">
      <c r="A88" s="358" t="s">
        <v>407</v>
      </c>
      <c r="B88" s="359">
        <f>MAX(B68:B83)-MIN(B68:B83)</f>
        <v>2.6018899389176084</v>
      </c>
      <c r="C88" s="359">
        <f t="shared" ref="C88:G88" si="25">MAX(C68:C83)-MIN(C68:C83)</f>
        <v>2.6184953036977703</v>
      </c>
      <c r="D88" s="359">
        <f t="shared" si="25"/>
        <v>1.5847067497284648</v>
      </c>
      <c r="E88" s="359">
        <f t="shared" si="25"/>
        <v>1.2397937914985686</v>
      </c>
      <c r="F88" s="359">
        <f t="shared" si="25"/>
        <v>0.18368072441046834</v>
      </c>
      <c r="G88" s="359">
        <f t="shared" si="25"/>
        <v>0.44275902027135805</v>
      </c>
    </row>
  </sheetData>
  <mergeCells count="1">
    <mergeCell ref="A1:G1"/>
  </mergeCells>
  <conditionalFormatting sqref="B68:G8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workbookViewId="0">
      <pane xSplit="2" topLeftCell="C1" activePane="topRight" state="frozen"/>
      <selection pane="topRight" activeCell="C1" sqref="C1"/>
    </sheetView>
  </sheetViews>
  <sheetFormatPr defaultRowHeight="14.25" x14ac:dyDescent="0.2"/>
  <cols>
    <col min="1" max="1" width="8.375" style="8" customWidth="1"/>
    <col min="2" max="2" width="11.125" style="8" hidden="1" customWidth="1"/>
    <col min="3" max="3" width="16.375" style="8" bestFit="1" customWidth="1"/>
    <col min="4" max="4" width="18" style="8" bestFit="1" customWidth="1"/>
    <col min="5" max="5" width="17.625" style="8" bestFit="1" customWidth="1"/>
    <col min="6" max="6" width="13.75" style="8" customWidth="1"/>
    <col min="7" max="7" width="14" style="8" customWidth="1"/>
    <col min="8" max="8" width="16" style="8" customWidth="1"/>
    <col min="9" max="9" width="15.25" style="8" customWidth="1"/>
    <col min="10" max="10" width="14.75" style="8" customWidth="1"/>
    <col min="11" max="13" width="17.5" style="8" bestFit="1" customWidth="1"/>
    <col min="14" max="14" width="16.625" style="8" customWidth="1"/>
    <col min="15" max="15" width="13.125" style="8" customWidth="1"/>
    <col min="16" max="16384" width="9" style="8"/>
  </cols>
  <sheetData>
    <row r="1" spans="1:18" ht="43.5" thickBot="1" x14ac:dyDescent="0.25">
      <c r="B1" s="8" t="s">
        <v>23</v>
      </c>
      <c r="C1" s="220" t="s">
        <v>23</v>
      </c>
      <c r="D1" s="221" t="s">
        <v>24</v>
      </c>
      <c r="E1" s="221" t="s">
        <v>208</v>
      </c>
      <c r="F1" s="221" t="s">
        <v>31</v>
      </c>
      <c r="G1" s="221" t="s">
        <v>30</v>
      </c>
      <c r="H1" s="221" t="s">
        <v>25</v>
      </c>
      <c r="I1" s="221" t="s">
        <v>26</v>
      </c>
      <c r="J1" s="221" t="s">
        <v>27</v>
      </c>
      <c r="K1" s="221" t="s">
        <v>34</v>
      </c>
      <c r="L1" s="221" t="s">
        <v>35</v>
      </c>
      <c r="M1" s="221" t="s">
        <v>36</v>
      </c>
      <c r="N1" s="221" t="s">
        <v>37</v>
      </c>
      <c r="O1" s="222" t="s">
        <v>29</v>
      </c>
    </row>
    <row r="2" spans="1:18" x14ac:dyDescent="0.2">
      <c r="A2" s="8">
        <v>2000</v>
      </c>
      <c r="B2" s="10">
        <v>21799650</v>
      </c>
      <c r="C2" s="16">
        <f t="shared" ref="C2:C7" si="0">B2*1000</f>
        <v>21799650000</v>
      </c>
      <c r="D2" s="16">
        <f>Q2*1000000</f>
        <v>209731886752.28973</v>
      </c>
      <c r="E2" s="284">
        <f>R2*1000000</f>
        <v>25916567086.971184</v>
      </c>
      <c r="F2" s="10">
        <v>8857615</v>
      </c>
      <c r="G2" s="10">
        <f>G3/F3*F2</f>
        <v>5179802.4874254027</v>
      </c>
      <c r="H2" s="11">
        <f t="shared" ref="H2:H12" si="1">C2/D2</f>
        <v>0.10394056114961261</v>
      </c>
      <c r="I2" s="11">
        <f t="shared" ref="I2:I12" si="2">E2/C2</f>
        <v>1.1888524396938109</v>
      </c>
      <c r="J2" s="11">
        <f t="shared" ref="J2:J12" si="3">E2/D2</f>
        <v>0.12356998970586069</v>
      </c>
      <c r="K2" s="9">
        <f t="shared" ref="K2:K12" si="4">C2/F2</f>
        <v>2461.1196128980546</v>
      </c>
      <c r="L2" s="9">
        <f t="shared" ref="L2:L12" si="5">C2/G2</f>
        <v>4208.5871136826718</v>
      </c>
      <c r="M2" s="9">
        <f t="shared" ref="M2:M12" si="6">D2/F2</f>
        <v>23678.144370949711</v>
      </c>
      <c r="N2" s="9">
        <f t="shared" ref="N2:N12" si="7">D2/G2</f>
        <v>40490.325115955537</v>
      </c>
      <c r="O2" s="13">
        <v>5.4</v>
      </c>
      <c r="Q2" s="360">
        <v>209731.88675228972</v>
      </c>
      <c r="R2" s="360">
        <v>25916.567086971183</v>
      </c>
    </row>
    <row r="3" spans="1:18" x14ac:dyDescent="0.2">
      <c r="A3" s="8">
        <v>2001</v>
      </c>
      <c r="B3" s="10">
        <v>25061194</v>
      </c>
      <c r="C3" s="16">
        <f t="shared" si="0"/>
        <v>25061194000</v>
      </c>
      <c r="D3" s="16">
        <f t="shared" ref="D3:D13" si="8">Q3*1000000</f>
        <v>219073575619.64322</v>
      </c>
      <c r="E3" s="284">
        <f t="shared" ref="E3:E13" si="9">R3*1000000</f>
        <v>26158024471.748798</v>
      </c>
      <c r="F3" s="10">
        <v>9557165</v>
      </c>
      <c r="G3" s="10">
        <v>5588889</v>
      </c>
      <c r="H3" s="11">
        <f t="shared" si="1"/>
        <v>0.11439624303896599</v>
      </c>
      <c r="I3" s="11">
        <f t="shared" si="2"/>
        <v>1.043766089985529</v>
      </c>
      <c r="J3" s="11">
        <f t="shared" si="3"/>
        <v>0.11940291930581581</v>
      </c>
      <c r="K3" s="9">
        <f t="shared" si="4"/>
        <v>2622.2414282896652</v>
      </c>
      <c r="L3" s="9">
        <f t="shared" si="5"/>
        <v>4484.1101693019846</v>
      </c>
      <c r="M3" s="9">
        <f t="shared" si="6"/>
        <v>22922.443592806361</v>
      </c>
      <c r="N3" s="9">
        <f t="shared" si="7"/>
        <v>39198.054500571263</v>
      </c>
      <c r="O3" s="13">
        <v>5.7</v>
      </c>
      <c r="Q3" s="360">
        <v>219073.5756196432</v>
      </c>
      <c r="R3" s="360">
        <v>26158.024471748799</v>
      </c>
    </row>
    <row r="4" spans="1:18" x14ac:dyDescent="0.2">
      <c r="A4" s="8">
        <v>2002</v>
      </c>
      <c r="B4" s="10">
        <v>22429241</v>
      </c>
      <c r="C4" s="16">
        <f t="shared" si="0"/>
        <v>22429241000</v>
      </c>
      <c r="D4" s="16">
        <f t="shared" si="8"/>
        <v>224523013157.06317</v>
      </c>
      <c r="E4" s="284">
        <f t="shared" si="9"/>
        <v>26266860896.024349</v>
      </c>
      <c r="F4" s="10">
        <v>9659485</v>
      </c>
      <c r="G4" s="10">
        <v>5699908</v>
      </c>
      <c r="H4" s="11">
        <f t="shared" si="1"/>
        <v>9.9897291972960545E-2</v>
      </c>
      <c r="I4" s="11">
        <f t="shared" si="2"/>
        <v>1.1710989638938005</v>
      </c>
      <c r="J4" s="11">
        <f t="shared" si="3"/>
        <v>0.11698961512533056</v>
      </c>
      <c r="K4" s="9">
        <f t="shared" si="4"/>
        <v>2321.9913898101195</v>
      </c>
      <c r="L4" s="9">
        <f t="shared" si="5"/>
        <v>3935.0180739759307</v>
      </c>
      <c r="M4" s="9">
        <f t="shared" si="6"/>
        <v>23243.787133275033</v>
      </c>
      <c r="N4" s="9">
        <f t="shared" si="7"/>
        <v>39390.638086976694</v>
      </c>
      <c r="O4" s="13">
        <v>9.1999999999999993</v>
      </c>
      <c r="Q4" s="360">
        <v>224523.01315706316</v>
      </c>
      <c r="R4" s="360">
        <v>26266.860896024351</v>
      </c>
    </row>
    <row r="5" spans="1:18" x14ac:dyDescent="0.2">
      <c r="A5" s="8">
        <v>2003</v>
      </c>
      <c r="B5" s="10">
        <v>25476494</v>
      </c>
      <c r="C5" s="16">
        <f t="shared" si="0"/>
        <v>25476494000</v>
      </c>
      <c r="D5" s="16">
        <f t="shared" si="8"/>
        <v>230682272127.7204</v>
      </c>
      <c r="E5" s="284">
        <f t="shared" si="9"/>
        <v>26844073878.840729</v>
      </c>
      <c r="F5" s="10">
        <v>9752211</v>
      </c>
      <c r="G5" s="10">
        <v>5806228</v>
      </c>
      <c r="H5" s="11">
        <f t="shared" si="1"/>
        <v>0.11043975666190158</v>
      </c>
      <c r="I5" s="11">
        <f t="shared" si="2"/>
        <v>1.05368006597928</v>
      </c>
      <c r="J5" s="11">
        <f t="shared" si="3"/>
        <v>0.11636817008624807</v>
      </c>
      <c r="K5" s="9">
        <f t="shared" si="4"/>
        <v>2612.3813358837292</v>
      </c>
      <c r="L5" s="9">
        <f t="shared" si="5"/>
        <v>4387.7873896788069</v>
      </c>
      <c r="M5" s="9">
        <f t="shared" si="6"/>
        <v>23654.356138081959</v>
      </c>
      <c r="N5" s="9">
        <f t="shared" si="7"/>
        <v>39730.143585081467</v>
      </c>
      <c r="O5" s="13">
        <v>5.8</v>
      </c>
      <c r="Q5" s="360">
        <v>230682.27212772041</v>
      </c>
      <c r="R5" s="360">
        <v>26844.073878840729</v>
      </c>
    </row>
    <row r="6" spans="1:18" x14ac:dyDescent="0.2">
      <c r="A6" s="8">
        <v>2004</v>
      </c>
      <c r="B6" s="10">
        <v>28014475</v>
      </c>
      <c r="C6" s="16">
        <f t="shared" si="0"/>
        <v>28014475000</v>
      </c>
      <c r="D6" s="16">
        <f t="shared" si="8"/>
        <v>241055469101.39075</v>
      </c>
      <c r="E6" s="284">
        <f t="shared" si="9"/>
        <v>27206323437.130405</v>
      </c>
      <c r="F6" s="10">
        <v>9835710</v>
      </c>
      <c r="G6" s="10">
        <v>5907719</v>
      </c>
      <c r="H6" s="11">
        <f t="shared" si="1"/>
        <v>0.11621588634529915</v>
      </c>
      <c r="I6" s="11">
        <f t="shared" si="2"/>
        <v>0.97115235738418815</v>
      </c>
      <c r="J6" s="11">
        <f t="shared" si="3"/>
        <v>0.11286333198973017</v>
      </c>
      <c r="K6" s="9">
        <f t="shared" si="4"/>
        <v>2848.241255588056</v>
      </c>
      <c r="L6" s="9">
        <f t="shared" si="5"/>
        <v>4742.0121031484405</v>
      </c>
      <c r="M6" s="9">
        <f t="shared" si="6"/>
        <v>24508.191996448732</v>
      </c>
      <c r="N6" s="9">
        <f t="shared" si="7"/>
        <v>40803.475774895647</v>
      </c>
      <c r="O6" s="13">
        <v>1.4</v>
      </c>
      <c r="Q6" s="360">
        <v>241055.46910139074</v>
      </c>
      <c r="R6" s="360">
        <v>27206.323437130406</v>
      </c>
    </row>
    <row r="7" spans="1:18" x14ac:dyDescent="0.2">
      <c r="A7" s="8">
        <f t="shared" ref="A7:A13" si="10">A6+1</f>
        <v>2005</v>
      </c>
      <c r="B7" s="10">
        <v>33307079</v>
      </c>
      <c r="C7" s="16">
        <f t="shared" si="0"/>
        <v>33307079000</v>
      </c>
      <c r="D7" s="16">
        <f t="shared" si="8"/>
        <v>254938581202.70999</v>
      </c>
      <c r="E7" s="284">
        <f t="shared" si="9"/>
        <v>28431664761.648994</v>
      </c>
      <c r="F7" s="10">
        <v>9910636</v>
      </c>
      <c r="G7" s="10">
        <v>6005404</v>
      </c>
      <c r="H7" s="11">
        <f t="shared" si="1"/>
        <v>0.13064746356894666</v>
      </c>
      <c r="I7" s="11">
        <f t="shared" si="2"/>
        <v>0.85362228136694285</v>
      </c>
      <c r="J7" s="11">
        <f t="shared" si="3"/>
        <v>0.11152358590652879</v>
      </c>
      <c r="K7" s="9">
        <f t="shared" si="4"/>
        <v>3360.7408243022951</v>
      </c>
      <c r="L7" s="9">
        <f t="shared" si="5"/>
        <v>5546.1845697641656</v>
      </c>
      <c r="M7" s="9">
        <f t="shared" si="6"/>
        <v>25723.735712088506</v>
      </c>
      <c r="N7" s="9">
        <f t="shared" si="7"/>
        <v>42451.528856794648</v>
      </c>
      <c r="O7" s="13">
        <v>3.4</v>
      </c>
      <c r="Q7" s="360">
        <v>254938.58120270999</v>
      </c>
      <c r="R7" s="360">
        <v>28431.664761648994</v>
      </c>
    </row>
    <row r="8" spans="1:18" x14ac:dyDescent="0.2">
      <c r="A8" s="8">
        <f t="shared" si="10"/>
        <v>2006</v>
      </c>
      <c r="B8" s="10">
        <v>36881397</v>
      </c>
      <c r="C8" s="16">
        <v>36881349000</v>
      </c>
      <c r="D8" s="16">
        <f t="shared" si="8"/>
        <v>269045168756.13422</v>
      </c>
      <c r="E8" s="284">
        <f t="shared" si="9"/>
        <v>29278956173.279423</v>
      </c>
      <c r="F8" s="10">
        <v>9974344</v>
      </c>
      <c r="G8" s="10">
        <v>6095237</v>
      </c>
      <c r="H8" s="11">
        <f t="shared" si="1"/>
        <v>0.13708236862424278</v>
      </c>
      <c r="I8" s="11">
        <f t="shared" si="2"/>
        <v>0.79386890575177771</v>
      </c>
      <c r="J8" s="11">
        <f t="shared" si="3"/>
        <v>0.10882542997758946</v>
      </c>
      <c r="K8" s="9">
        <f t="shared" si="4"/>
        <v>3697.6215177659806</v>
      </c>
      <c r="L8" s="9">
        <f t="shared" si="5"/>
        <v>6050.8474075741433</v>
      </c>
      <c r="M8" s="9">
        <f t="shared" si="6"/>
        <v>26973.720653321583</v>
      </c>
      <c r="N8" s="9">
        <f t="shared" si="7"/>
        <v>44140.230930501013</v>
      </c>
      <c r="O8" s="13">
        <v>4.7</v>
      </c>
      <c r="Q8" s="360">
        <v>269045.16875613423</v>
      </c>
      <c r="R8" s="360">
        <v>29278.956173279425</v>
      </c>
    </row>
    <row r="9" spans="1:18" x14ac:dyDescent="0.2">
      <c r="A9" s="8">
        <f t="shared" si="10"/>
        <v>2007</v>
      </c>
      <c r="B9" s="10">
        <v>44951327</v>
      </c>
      <c r="C9" s="16">
        <v>44482953000</v>
      </c>
      <c r="D9" s="16">
        <f t="shared" si="8"/>
        <v>284904866117.12146</v>
      </c>
      <c r="E9" s="284">
        <f t="shared" si="9"/>
        <v>30470366597.730072</v>
      </c>
      <c r="F9" s="10">
        <v>10045594</v>
      </c>
      <c r="G9" s="10">
        <v>6192803</v>
      </c>
      <c r="H9" s="11">
        <f t="shared" si="1"/>
        <v>0.1561326544058167</v>
      </c>
      <c r="I9" s="11">
        <f t="shared" si="2"/>
        <v>0.68498974422246817</v>
      </c>
      <c r="J9" s="11">
        <f t="shared" si="3"/>
        <v>0.10694926700621539</v>
      </c>
      <c r="K9" s="9">
        <f t="shared" si="4"/>
        <v>4428.1057944408267</v>
      </c>
      <c r="L9" s="9">
        <f t="shared" si="5"/>
        <v>7183.0079206459495</v>
      </c>
      <c r="M9" s="9">
        <f t="shared" si="6"/>
        <v>28361.176662835613</v>
      </c>
      <c r="N9" s="9">
        <f t="shared" si="7"/>
        <v>46005.801592125805</v>
      </c>
      <c r="O9" s="13">
        <v>7.1</v>
      </c>
      <c r="Q9" s="360">
        <v>284904.86611712148</v>
      </c>
      <c r="R9" s="360">
        <v>30470.366597730073</v>
      </c>
    </row>
    <row r="10" spans="1:18" x14ac:dyDescent="0.2">
      <c r="A10" s="8">
        <f t="shared" si="10"/>
        <v>2008</v>
      </c>
      <c r="B10" s="10">
        <v>51100926</v>
      </c>
      <c r="C10" s="16">
        <v>55533749000</v>
      </c>
      <c r="D10" s="16">
        <f t="shared" si="8"/>
        <v>296224504961.37573</v>
      </c>
      <c r="E10" s="284">
        <f t="shared" si="9"/>
        <v>31951240187.324154</v>
      </c>
      <c r="F10" s="10">
        <v>10105436</v>
      </c>
      <c r="G10" s="10">
        <v>6284396</v>
      </c>
      <c r="H10" s="11">
        <f t="shared" si="1"/>
        <v>0.18747182650281063</v>
      </c>
      <c r="I10" s="11">
        <f t="shared" si="2"/>
        <v>0.57534815788006954</v>
      </c>
      <c r="J10" s="11">
        <f t="shared" si="3"/>
        <v>0.1078615700328041</v>
      </c>
      <c r="K10" s="9">
        <f t="shared" si="4"/>
        <v>5495.4332499854536</v>
      </c>
      <c r="L10" s="9">
        <f t="shared" si="5"/>
        <v>8836.767924872971</v>
      </c>
      <c r="M10" s="9">
        <f t="shared" si="6"/>
        <v>29313.381922499506</v>
      </c>
      <c r="N10" s="9">
        <f t="shared" si="7"/>
        <v>47136.511601333797</v>
      </c>
      <c r="O10" s="8">
        <v>10.56</v>
      </c>
      <c r="P10" s="11"/>
      <c r="Q10" s="360">
        <v>296224.50496137573</v>
      </c>
      <c r="R10" s="360">
        <v>31951.240187324154</v>
      </c>
    </row>
    <row r="11" spans="1:18" x14ac:dyDescent="0.2">
      <c r="A11" s="8">
        <f t="shared" si="10"/>
        <v>2009</v>
      </c>
      <c r="B11" s="10">
        <v>54659860</v>
      </c>
      <c r="C11" s="16">
        <v>64487287000</v>
      </c>
      <c r="D11" s="16">
        <f t="shared" si="8"/>
        <v>290947350270.17792</v>
      </c>
      <c r="E11" s="284">
        <f t="shared" si="9"/>
        <v>33303481604.11208</v>
      </c>
      <c r="F11" s="10">
        <v>10449300</v>
      </c>
      <c r="G11" s="10">
        <v>6463900</v>
      </c>
      <c r="H11" s="11">
        <f t="shared" si="1"/>
        <v>0.22164589895771925</v>
      </c>
      <c r="I11" s="11">
        <f t="shared" si="2"/>
        <v>0.51643483783264255</v>
      </c>
      <c r="J11" s="11">
        <f t="shared" si="3"/>
        <v>0.11446566388450001</v>
      </c>
      <c r="K11" s="9">
        <f t="shared" si="4"/>
        <v>6171.4456470768373</v>
      </c>
      <c r="L11" s="9">
        <f t="shared" si="5"/>
        <v>9976.5291851668499</v>
      </c>
      <c r="M11" s="9">
        <f t="shared" si="6"/>
        <v>27843.716829852518</v>
      </c>
      <c r="N11" s="9">
        <f t="shared" si="7"/>
        <v>45011.115622175144</v>
      </c>
      <c r="O11" s="12">
        <v>7.1</v>
      </c>
      <c r="Q11" s="360">
        <v>290947.35027017794</v>
      </c>
      <c r="R11" s="360">
        <v>33303.481604112079</v>
      </c>
    </row>
    <row r="12" spans="1:18" x14ac:dyDescent="0.2">
      <c r="A12" s="8">
        <f t="shared" si="10"/>
        <v>2010</v>
      </c>
      <c r="B12" s="10">
        <v>57939451</v>
      </c>
      <c r="C12" s="16">
        <v>68496755000</v>
      </c>
      <c r="D12" s="16">
        <f t="shared" si="8"/>
        <v>300729829552.4054</v>
      </c>
      <c r="E12" s="284">
        <f t="shared" si="9"/>
        <v>34351124792.92268</v>
      </c>
      <c r="F12" s="10">
        <v>10645400</v>
      </c>
      <c r="G12" s="10">
        <v>6527500</v>
      </c>
      <c r="H12" s="11">
        <f t="shared" si="1"/>
        <v>0.22776840961186959</v>
      </c>
      <c r="I12" s="11">
        <f t="shared" si="2"/>
        <v>0.50150003154051137</v>
      </c>
      <c r="J12" s="11">
        <f t="shared" si="3"/>
        <v>0.11422586460428472</v>
      </c>
      <c r="K12" s="9">
        <f t="shared" si="4"/>
        <v>6434.3993649839367</v>
      </c>
      <c r="L12" s="9">
        <f t="shared" si="5"/>
        <v>10493.566449636155</v>
      </c>
      <c r="M12" s="9">
        <f t="shared" si="6"/>
        <v>28249.744448532267</v>
      </c>
      <c r="N12" s="9">
        <f t="shared" si="7"/>
        <v>46071.210961686003</v>
      </c>
      <c r="O12" s="12">
        <v>3.3</v>
      </c>
      <c r="Q12" s="360">
        <v>300729.8295524054</v>
      </c>
      <c r="R12" s="360">
        <v>34351.124792922681</v>
      </c>
    </row>
    <row r="13" spans="1:18" x14ac:dyDescent="0.2">
      <c r="A13" s="8">
        <f t="shared" si="10"/>
        <v>2011</v>
      </c>
      <c r="B13" s="10"/>
      <c r="C13" s="16">
        <v>79074354000</v>
      </c>
      <c r="D13" s="16">
        <f t="shared" si="8"/>
        <v>310703563760.97107</v>
      </c>
      <c r="E13" s="284">
        <f t="shared" si="9"/>
        <v>35831109424.949913</v>
      </c>
      <c r="F13" s="10">
        <v>10819130</v>
      </c>
      <c r="G13" s="10">
        <v>6679044</v>
      </c>
      <c r="H13" s="11">
        <f t="shared" ref="H13" si="11">C13/D13</f>
        <v>0.25450095596854205</v>
      </c>
      <c r="I13" s="11">
        <f t="shared" ref="I13" si="12">E13/C13</f>
        <v>0.45313186402951722</v>
      </c>
      <c r="J13" s="11">
        <f t="shared" ref="J13" si="13">E13/D13</f>
        <v>0.11532249257531955</v>
      </c>
      <c r="K13" s="9">
        <f t="shared" ref="K13" si="14">C13/F13</f>
        <v>7308.7534764810107</v>
      </c>
      <c r="L13" s="9">
        <f t="shared" ref="L13" si="15">C13/G13</f>
        <v>11839.172492350701</v>
      </c>
      <c r="M13" s="9">
        <f t="shared" ref="M13" si="16">D13/F13</f>
        <v>28717.980443988665</v>
      </c>
      <c r="N13" s="9">
        <f t="shared" ref="N13" si="17">D13/G13</f>
        <v>46519.167078547631</v>
      </c>
      <c r="O13" s="12">
        <v>5.14</v>
      </c>
      <c r="Q13" s="360">
        <v>310703.56376097107</v>
      </c>
      <c r="R13" s="360">
        <v>35831.109424949915</v>
      </c>
    </row>
    <row r="14" spans="1:18" ht="15" thickBot="1" x14ac:dyDescent="0.25">
      <c r="L14" s="9"/>
    </row>
    <row r="15" spans="1:18" ht="15" thickBot="1" x14ac:dyDescent="0.25">
      <c r="C15" s="422" t="s">
        <v>207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4"/>
    </row>
    <row r="16" spans="1:18" x14ac:dyDescent="0.2">
      <c r="A16" s="8">
        <f>A3</f>
        <v>2001</v>
      </c>
      <c r="C16" s="12">
        <f t="shared" ref="C16:F22" si="18">(C3-C2)/C2*100</f>
        <v>14.96145121595989</v>
      </c>
      <c r="D16" s="12">
        <f t="shared" si="18"/>
        <v>4.4541099648747133</v>
      </c>
      <c r="E16" s="12">
        <f t="shared" si="18"/>
        <v>0.93167194546765575</v>
      </c>
      <c r="F16" s="12">
        <f t="shared" si="18"/>
        <v>7.8977241616394478</v>
      </c>
      <c r="G16" s="12">
        <f t="shared" ref="G16:G22" si="19">(G3-G2)/G2*100</f>
        <v>7.8977241616394496</v>
      </c>
      <c r="H16" s="12">
        <f t="shared" ref="H16:H22" si="20">(H3-H2)/H2*100</f>
        <v>10.059289437838816</v>
      </c>
      <c r="I16" s="12">
        <f t="shared" ref="I16:M22" si="21">(I3-I2)/I2*100</f>
        <v>-12.203898891409008</v>
      </c>
      <c r="J16" s="12">
        <f t="shared" si="21"/>
        <v>-3.3722349657582313</v>
      </c>
      <c r="K16" s="12">
        <f t="shared" si="21"/>
        <v>6.5466877167292203</v>
      </c>
      <c r="L16" s="12">
        <f t="shared" ref="L16:L22" si="22">(L3-L2)/L2*100</f>
        <v>6.5466877167292328</v>
      </c>
      <c r="M16" s="12">
        <f t="shared" si="21"/>
        <v>-3.1915540605897528</v>
      </c>
      <c r="N16" s="12">
        <f t="shared" ref="N16:N22" si="23">(N3-N2)/N2*100</f>
        <v>-3.1915540605897581</v>
      </c>
      <c r="O16" s="12">
        <f>O3</f>
        <v>5.7</v>
      </c>
      <c r="P16" s="12"/>
    </row>
    <row r="17" spans="1:16" x14ac:dyDescent="0.2">
      <c r="A17" s="8">
        <f t="shared" ref="A17:A26" si="24">A4</f>
        <v>2002</v>
      </c>
      <c r="C17" s="12">
        <f t="shared" si="18"/>
        <v>-10.50210536656793</v>
      </c>
      <c r="D17" s="12">
        <f t="shared" si="18"/>
        <v>2.4874919405530207</v>
      </c>
      <c r="E17" s="12">
        <f t="shared" si="18"/>
        <v>0.41607279782575485</v>
      </c>
      <c r="F17" s="12">
        <f t="shared" si="18"/>
        <v>1.070610374520059</v>
      </c>
      <c r="G17" s="12">
        <f t="shared" si="19"/>
        <v>1.9864234197530135</v>
      </c>
      <c r="H17" s="12">
        <f t="shared" si="20"/>
        <v>-12.674324506502169</v>
      </c>
      <c r="I17" s="12">
        <f t="shared" si="21"/>
        <v>12.199368721591339</v>
      </c>
      <c r="J17" s="12">
        <f t="shared" si="21"/>
        <v>-2.0211433644300443</v>
      </c>
      <c r="K17" s="12">
        <f t="shared" si="21"/>
        <v>-11.450129467117042</v>
      </c>
      <c r="L17" s="12">
        <f t="shared" si="22"/>
        <v>-12.245285566021849</v>
      </c>
      <c r="M17" s="12">
        <f t="shared" si="21"/>
        <v>1.4018729685936155</v>
      </c>
      <c r="N17" s="12">
        <f t="shared" si="23"/>
        <v>0.49130904290830268</v>
      </c>
      <c r="O17" s="12">
        <f t="shared" ref="O17:O26" si="25">O4</f>
        <v>9.1999999999999993</v>
      </c>
      <c r="P17" s="12"/>
    </row>
    <row r="18" spans="1:16" x14ac:dyDescent="0.2">
      <c r="A18" s="8">
        <f t="shared" si="24"/>
        <v>2003</v>
      </c>
      <c r="C18" s="12">
        <f t="shared" si="18"/>
        <v>13.586072752082872</v>
      </c>
      <c r="D18" s="12">
        <f t="shared" si="18"/>
        <v>2.7432639906487308</v>
      </c>
      <c r="E18" s="12">
        <f t="shared" si="18"/>
        <v>2.1974951064812784</v>
      </c>
      <c r="F18" s="12">
        <f t="shared" si="18"/>
        <v>0.95994765766497892</v>
      </c>
      <c r="G18" s="12">
        <f t="shared" si="19"/>
        <v>1.8652932643825129</v>
      </c>
      <c r="H18" s="12">
        <f t="shared" si="20"/>
        <v>10.553303779039963</v>
      </c>
      <c r="I18" s="12">
        <f t="shared" si="21"/>
        <v>-10.026385603152878</v>
      </c>
      <c r="J18" s="12">
        <f t="shared" si="21"/>
        <v>-0.53119675487156159</v>
      </c>
      <c r="K18" s="12">
        <f t="shared" si="21"/>
        <v>12.506073336359631</v>
      </c>
      <c r="L18" s="12">
        <f t="shared" si="22"/>
        <v>11.50615593603613</v>
      </c>
      <c r="M18" s="12">
        <f t="shared" si="21"/>
        <v>1.7663601996215559</v>
      </c>
      <c r="N18" s="12">
        <f t="shared" si="23"/>
        <v>0.86189387781717475</v>
      </c>
      <c r="O18" s="12">
        <f t="shared" si="25"/>
        <v>5.8</v>
      </c>
      <c r="P18" s="12"/>
    </row>
    <row r="19" spans="1:16" x14ac:dyDescent="0.2">
      <c r="A19" s="8">
        <f t="shared" si="24"/>
        <v>2004</v>
      </c>
      <c r="C19" s="12">
        <f t="shared" si="18"/>
        <v>9.9620497231683451</v>
      </c>
      <c r="D19" s="12">
        <f t="shared" si="18"/>
        <v>4.4967464894428852</v>
      </c>
      <c r="E19" s="12">
        <f t="shared" si="18"/>
        <v>1.3494582078885284</v>
      </c>
      <c r="F19" s="12">
        <f t="shared" si="18"/>
        <v>0.85620583886054147</v>
      </c>
      <c r="G19" s="12">
        <f t="shared" si="19"/>
        <v>1.747967871740483</v>
      </c>
      <c r="H19" s="12">
        <f t="shared" si="20"/>
        <v>5.2301180824587714</v>
      </c>
      <c r="I19" s="12">
        <f t="shared" si="21"/>
        <v>-7.8323308240999507</v>
      </c>
      <c r="J19" s="12">
        <f t="shared" si="21"/>
        <v>-3.0118528923504044</v>
      </c>
      <c r="K19" s="12">
        <f t="shared" si="21"/>
        <v>9.0285409891944024</v>
      </c>
      <c r="L19" s="12">
        <f t="shared" si="22"/>
        <v>8.0729689479225968</v>
      </c>
      <c r="M19" s="12">
        <f t="shared" si="21"/>
        <v>3.6096347471159982</v>
      </c>
      <c r="N19" s="12">
        <f t="shared" si="23"/>
        <v>2.7015562818585255</v>
      </c>
      <c r="O19" s="12">
        <f t="shared" si="25"/>
        <v>1.4</v>
      </c>
      <c r="P19" s="12"/>
    </row>
    <row r="20" spans="1:16" x14ac:dyDescent="0.2">
      <c r="A20" s="8">
        <f t="shared" si="24"/>
        <v>2005</v>
      </c>
      <c r="C20" s="12">
        <f t="shared" si="18"/>
        <v>18.892390451721834</v>
      </c>
      <c r="D20" s="12">
        <f t="shared" si="18"/>
        <v>5.7593018540806655</v>
      </c>
      <c r="E20" s="12">
        <f t="shared" si="18"/>
        <v>4.5038842802489016</v>
      </c>
      <c r="F20" s="12">
        <f t="shared" si="18"/>
        <v>0.76177520484032168</v>
      </c>
      <c r="G20" s="12">
        <f t="shared" si="19"/>
        <v>1.6535146644584824</v>
      </c>
      <c r="H20" s="12">
        <f t="shared" si="20"/>
        <v>12.41790402111514</v>
      </c>
      <c r="I20" s="12">
        <f t="shared" si="21"/>
        <v>-12.102125389863042</v>
      </c>
      <c r="J20" s="12">
        <f t="shared" si="21"/>
        <v>-1.1870516841761214</v>
      </c>
      <c r="K20" s="12">
        <f t="shared" si="21"/>
        <v>17.993544883487299</v>
      </c>
      <c r="L20" s="12">
        <f t="shared" si="22"/>
        <v>16.958465080293617</v>
      </c>
      <c r="M20" s="12">
        <f t="shared" si="21"/>
        <v>4.9597445450725557</v>
      </c>
      <c r="N20" s="12">
        <f t="shared" si="23"/>
        <v>4.0390017041464059</v>
      </c>
      <c r="O20" s="12">
        <f t="shared" si="25"/>
        <v>3.4</v>
      </c>
      <c r="P20" s="12"/>
    </row>
    <row r="21" spans="1:16" x14ac:dyDescent="0.2">
      <c r="A21" s="8">
        <f t="shared" si="24"/>
        <v>2006</v>
      </c>
      <c r="C21" s="12">
        <f t="shared" si="18"/>
        <v>10.731262264097071</v>
      </c>
      <c r="D21" s="12">
        <f t="shared" si="18"/>
        <v>5.533327865431092</v>
      </c>
      <c r="E21" s="12">
        <f t="shared" si="18"/>
        <v>2.9800977844017273</v>
      </c>
      <c r="F21" s="12">
        <f t="shared" si="18"/>
        <v>0.64282453719418209</v>
      </c>
      <c r="G21" s="12">
        <f t="shared" si="19"/>
        <v>1.4958693869721338</v>
      </c>
      <c r="H21" s="12">
        <f t="shared" si="20"/>
        <v>4.9253960846321547</v>
      </c>
      <c r="I21" s="12">
        <f t="shared" si="21"/>
        <v>-6.9999784353659837</v>
      </c>
      <c r="J21" s="12">
        <f t="shared" si="21"/>
        <v>-2.4193590145144186</v>
      </c>
      <c r="K21" s="12">
        <f t="shared" si="21"/>
        <v>10.024000988937415</v>
      </c>
      <c r="L21" s="12">
        <f t="shared" si="22"/>
        <v>9.0992795400503041</v>
      </c>
      <c r="M21" s="12">
        <f t="shared" si="21"/>
        <v>4.8592667691173022</v>
      </c>
      <c r="N21" s="12">
        <f t="shared" si="23"/>
        <v>3.9779534899744298</v>
      </c>
      <c r="O21" s="12">
        <f t="shared" si="25"/>
        <v>4.7</v>
      </c>
      <c r="P21" s="12"/>
    </row>
    <row r="22" spans="1:16" x14ac:dyDescent="0.2">
      <c r="A22" s="8">
        <f t="shared" si="24"/>
        <v>2007</v>
      </c>
      <c r="C22" s="12">
        <f t="shared" si="18"/>
        <v>20.61097060197012</v>
      </c>
      <c r="D22" s="12">
        <f t="shared" si="18"/>
        <v>5.8948084570002681</v>
      </c>
      <c r="E22" s="12">
        <f t="shared" si="18"/>
        <v>4.0691697388377346</v>
      </c>
      <c r="F22" s="12">
        <f t="shared" si="18"/>
        <v>0.71433269195447846</v>
      </c>
      <c r="G22" s="12">
        <f t="shared" si="19"/>
        <v>1.6006924751244291</v>
      </c>
      <c r="H22" s="12">
        <f t="shared" si="20"/>
        <v>13.896962806203589</v>
      </c>
      <c r="I22" s="12">
        <f t="shared" si="21"/>
        <v>-13.71500517786412</v>
      </c>
      <c r="J22" s="12">
        <f t="shared" si="21"/>
        <v>-1.7240115400972231</v>
      </c>
      <c r="K22" s="12">
        <f t="shared" si="21"/>
        <v>19.755517787991135</v>
      </c>
      <c r="L22" s="12">
        <f t="shared" si="22"/>
        <v>18.710776141117442</v>
      </c>
      <c r="M22" s="12">
        <f t="shared" si="21"/>
        <v>5.1437324029051812</v>
      </c>
      <c r="N22" s="12">
        <f t="shared" si="23"/>
        <v>4.2264633018394049</v>
      </c>
      <c r="O22" s="12">
        <f t="shared" si="25"/>
        <v>7.1</v>
      </c>
      <c r="P22" s="12"/>
    </row>
    <row r="23" spans="1:16" x14ac:dyDescent="0.2">
      <c r="A23" s="8">
        <f t="shared" si="24"/>
        <v>2008</v>
      </c>
      <c r="C23" s="12">
        <f t="shared" ref="C23:D26" si="26">(C10-C9)/C9*100</f>
        <v>24.842766171571387</v>
      </c>
      <c r="D23" s="12">
        <f t="shared" si="26"/>
        <v>3.973129346130889</v>
      </c>
      <c r="E23" s="12">
        <f t="shared" ref="E23:N23" si="27">(E10-E9)/E9*100</f>
        <v>4.860045201111566</v>
      </c>
      <c r="F23" s="12">
        <f t="shared" si="27"/>
        <v>0.59570394742212363</v>
      </c>
      <c r="G23" s="12">
        <f t="shared" si="27"/>
        <v>1.4790233114148794</v>
      </c>
      <c r="H23" s="12">
        <f t="shared" si="27"/>
        <v>20.072144559547308</v>
      </c>
      <c r="I23" s="12">
        <f t="shared" si="27"/>
        <v>-16.006310644380928</v>
      </c>
      <c r="J23" s="12">
        <f t="shared" si="27"/>
        <v>0.85302410397603556</v>
      </c>
      <c r="K23" s="12">
        <f t="shared" si="27"/>
        <v>24.103476861022177</v>
      </c>
      <c r="L23" s="12">
        <f t="shared" si="27"/>
        <v>23.023224010009208</v>
      </c>
      <c r="M23" s="12">
        <f t="shared" si="27"/>
        <v>3.3574250849459983</v>
      </c>
      <c r="N23" s="12">
        <f t="shared" si="27"/>
        <v>2.4577552614614611</v>
      </c>
      <c r="O23" s="12">
        <f t="shared" si="25"/>
        <v>10.56</v>
      </c>
      <c r="P23" s="12"/>
    </row>
    <row r="24" spans="1:16" x14ac:dyDescent="0.2">
      <c r="A24" s="8">
        <f t="shared" si="24"/>
        <v>2009</v>
      </c>
      <c r="C24" s="12">
        <f t="shared" si="26"/>
        <v>16.122696848721667</v>
      </c>
      <c r="D24" s="12">
        <f t="shared" si="26"/>
        <v>-1.7814713512259546</v>
      </c>
      <c r="E24" s="12">
        <f t="shared" ref="E24:N26" si="28">(E11-E10)/E10*100</f>
        <v>4.2322032223475112</v>
      </c>
      <c r="F24" s="12">
        <f t="shared" si="28"/>
        <v>3.4027626319141495</v>
      </c>
      <c r="G24" s="12">
        <f t="shared" si="28"/>
        <v>2.8563445078890637</v>
      </c>
      <c r="H24" s="12">
        <f t="shared" si="28"/>
        <v>18.228911027543791</v>
      </c>
      <c r="I24" s="12">
        <f t="shared" si="28"/>
        <v>-10.23959479847807</v>
      </c>
      <c r="J24" s="12">
        <f t="shared" si="28"/>
        <v>6.1227496036701492</v>
      </c>
      <c r="K24" s="12">
        <f t="shared" si="28"/>
        <v>12.301348525945121</v>
      </c>
      <c r="L24" s="12">
        <f t="shared" si="28"/>
        <v>12.897942663921016</v>
      </c>
      <c r="M24" s="12">
        <f t="shared" si="28"/>
        <v>-5.0136319873721087</v>
      </c>
      <c r="N24" s="12">
        <f t="shared" si="28"/>
        <v>-4.5090226386173899</v>
      </c>
      <c r="O24" s="12">
        <f t="shared" si="25"/>
        <v>7.1</v>
      </c>
      <c r="P24" s="12"/>
    </row>
    <row r="25" spans="1:16" x14ac:dyDescent="0.2">
      <c r="A25" s="8">
        <f t="shared" si="24"/>
        <v>2010</v>
      </c>
      <c r="C25" s="12">
        <f>(C12-C11)/C11*100</f>
        <v>6.2174549225493081</v>
      </c>
      <c r="D25" s="12">
        <f t="shared" si="26"/>
        <v>3.3622850571223029</v>
      </c>
      <c r="E25" s="12">
        <f t="shared" si="28"/>
        <v>3.1457467458334589</v>
      </c>
      <c r="F25" s="12">
        <f t="shared" si="28"/>
        <v>1.8766807345946619</v>
      </c>
      <c r="G25" s="12">
        <f t="shared" si="28"/>
        <v>0.98392611271832797</v>
      </c>
      <c r="H25" s="12">
        <f t="shared" si="28"/>
        <v>2.7622936778623912</v>
      </c>
      <c r="I25" s="12">
        <f t="shared" si="28"/>
        <v>-2.8919052701419408</v>
      </c>
      <c r="J25" s="12">
        <f t="shared" si="28"/>
        <v>-0.20949450872644257</v>
      </c>
      <c r="K25" s="12">
        <f t="shared" si="28"/>
        <v>4.2608123435657239</v>
      </c>
      <c r="L25" s="12">
        <f t="shared" si="28"/>
        <v>5.1825364801021045</v>
      </c>
      <c r="M25" s="12">
        <f t="shared" si="28"/>
        <v>1.4582378536633744</v>
      </c>
      <c r="N25" s="12">
        <f t="shared" si="28"/>
        <v>2.355185657714721</v>
      </c>
      <c r="O25" s="12">
        <f t="shared" si="25"/>
        <v>3.3</v>
      </c>
      <c r="P25" s="12"/>
    </row>
    <row r="26" spans="1:16" x14ac:dyDescent="0.2">
      <c r="A26" s="8">
        <f t="shared" si="24"/>
        <v>2011</v>
      </c>
      <c r="C26" s="12">
        <f>(C13-C12)/C12*100</f>
        <v>15.442481910274436</v>
      </c>
      <c r="D26" s="12">
        <f t="shared" si="26"/>
        <v>3.3165097800275394</v>
      </c>
      <c r="E26" s="12">
        <f t="shared" si="28"/>
        <v>4.3084022457749409</v>
      </c>
      <c r="F26" s="12">
        <f t="shared" si="28"/>
        <v>1.6319724951622296</v>
      </c>
      <c r="G26" s="12">
        <f t="shared" si="28"/>
        <v>2.3216238988893143</v>
      </c>
      <c r="H26" s="12">
        <f t="shared" si="28"/>
        <v>11.736722578089848</v>
      </c>
      <c r="I26" s="12">
        <f t="shared" si="28"/>
        <v>-9.6446987974091396</v>
      </c>
      <c r="J26" s="12">
        <f t="shared" si="28"/>
        <v>0.96005223933643413</v>
      </c>
      <c r="K26" s="12">
        <f t="shared" si="28"/>
        <v>13.588744836935634</v>
      </c>
      <c r="L26" s="12">
        <f t="shared" si="28"/>
        <v>12.823152635214905</v>
      </c>
      <c r="M26" s="12">
        <f t="shared" si="28"/>
        <v>1.6574875440359091</v>
      </c>
      <c r="N26" s="12">
        <f t="shared" si="28"/>
        <v>0.97231244308763487</v>
      </c>
      <c r="O26" s="12">
        <f t="shared" si="25"/>
        <v>5.14</v>
      </c>
      <c r="P26" s="12"/>
    </row>
    <row r="27" spans="1:16" x14ac:dyDescent="0.2">
      <c r="C27" s="12"/>
    </row>
    <row r="28" spans="1:16" x14ac:dyDescent="0.2">
      <c r="A28" s="361" t="s">
        <v>28</v>
      </c>
      <c r="B28" s="362" t="e">
        <f>AVERAGE(B14:B25)</f>
        <v>#DIV/0!</v>
      </c>
      <c r="C28" s="362">
        <f>AVERAGE(C16:C25)</f>
        <v>12.542500958527455</v>
      </c>
      <c r="D28" s="362">
        <f t="shared" ref="D28:O28" si="29">AVERAGE(D16:D25)</f>
        <v>3.692299361405861</v>
      </c>
      <c r="E28" s="362">
        <f t="shared" si="29"/>
        <v>2.8685845030444121</v>
      </c>
      <c r="F28" s="362">
        <f t="shared" si="29"/>
        <v>1.8778567780604942</v>
      </c>
      <c r="G28" s="362">
        <f t="shared" si="29"/>
        <v>2.3566779176092778</v>
      </c>
      <c r="H28" s="362">
        <f t="shared" si="29"/>
        <v>8.5471998969739751</v>
      </c>
      <c r="I28" s="362">
        <f t="shared" si="29"/>
        <v>-7.981816631316458</v>
      </c>
      <c r="J28" s="362">
        <f t="shared" si="29"/>
        <v>-0.75005710172782603</v>
      </c>
      <c r="K28" s="362">
        <f t="shared" si="29"/>
        <v>10.506987396611507</v>
      </c>
      <c r="L28" s="362">
        <f t="shared" si="29"/>
        <v>9.975275095015979</v>
      </c>
      <c r="M28" s="362">
        <f t="shared" si="29"/>
        <v>1.835108852307372</v>
      </c>
      <c r="N28" s="362">
        <f t="shared" si="29"/>
        <v>1.3410541918513277</v>
      </c>
      <c r="O28" s="362">
        <f t="shared" si="29"/>
        <v>5.8259999999999996</v>
      </c>
      <c r="P28" s="12"/>
    </row>
    <row r="29" spans="1:16" x14ac:dyDescent="0.2">
      <c r="A29" s="361" t="s">
        <v>408</v>
      </c>
      <c r="B29" s="362" t="e">
        <f>MEDIAN(B14:B25)</f>
        <v>#NUM!</v>
      </c>
      <c r="C29" s="362">
        <f>MEDIAN(C16:C25)</f>
        <v>14.27376198402138</v>
      </c>
      <c r="D29" s="362">
        <f t="shared" ref="D29:O29" si="30">MEDIAN(D16:D25)</f>
        <v>4.2136196555028009</v>
      </c>
      <c r="E29" s="362">
        <f t="shared" si="30"/>
        <v>3.0629222651175931</v>
      </c>
      <c r="F29" s="362">
        <f t="shared" si="30"/>
        <v>0.90807674826276019</v>
      </c>
      <c r="G29" s="362">
        <f t="shared" si="30"/>
        <v>1.7007412680994827</v>
      </c>
      <c r="H29" s="362">
        <f t="shared" si="30"/>
        <v>10.306296608439389</v>
      </c>
      <c r="I29" s="362">
        <f t="shared" si="30"/>
        <v>-10.132990200815474</v>
      </c>
      <c r="J29" s="362">
        <f t="shared" si="30"/>
        <v>-1.4555316121366721</v>
      </c>
      <c r="K29" s="362">
        <f t="shared" si="30"/>
        <v>11.162674757441268</v>
      </c>
      <c r="L29" s="362">
        <f t="shared" si="30"/>
        <v>10.302717738043217</v>
      </c>
      <c r="M29" s="362">
        <f t="shared" si="30"/>
        <v>2.5618926422837771</v>
      </c>
      <c r="N29" s="362">
        <f t="shared" si="30"/>
        <v>2.4064704595880908</v>
      </c>
      <c r="O29" s="362">
        <f t="shared" si="30"/>
        <v>5.75</v>
      </c>
      <c r="P29" s="12"/>
    </row>
    <row r="30" spans="1:16" x14ac:dyDescent="0.2">
      <c r="A30" s="361" t="s">
        <v>406</v>
      </c>
      <c r="B30" s="362" t="e">
        <f>STDEV(B14:B25)</f>
        <v>#DIV/0!</v>
      </c>
      <c r="C30" s="362">
        <f>STDEV(C16:C25)</f>
        <v>9.7608935755828625</v>
      </c>
      <c r="D30" s="362">
        <f t="shared" ref="D30:O30" si="31">STDEV(D16:D25)</f>
        <v>2.2667301937913016</v>
      </c>
      <c r="E30" s="362">
        <f t="shared" si="31"/>
        <v>1.5830626334490367</v>
      </c>
      <c r="F30" s="362">
        <f t="shared" si="31"/>
        <v>2.2820742028811134</v>
      </c>
      <c r="G30" s="362">
        <f t="shared" si="31"/>
        <v>2.0045394143273847</v>
      </c>
      <c r="H30" s="362">
        <f t="shared" si="31"/>
        <v>9.3357841642226482</v>
      </c>
      <c r="I30" s="362">
        <f t="shared" si="31"/>
        <v>7.9966416190245813</v>
      </c>
      <c r="J30" s="362">
        <f t="shared" si="31"/>
        <v>2.7422368557171977</v>
      </c>
      <c r="K30" s="362">
        <f t="shared" si="31"/>
        <v>9.8482778899672709</v>
      </c>
      <c r="L30" s="362">
        <f t="shared" si="31"/>
        <v>9.6555883730891612</v>
      </c>
      <c r="M30" s="362">
        <f t="shared" si="31"/>
        <v>3.4613629391416438</v>
      </c>
      <c r="N30" s="362">
        <f t="shared" si="31"/>
        <v>3.0258844837788352</v>
      </c>
      <c r="O30" s="362">
        <f t="shared" si="31"/>
        <v>2.7924668504945798</v>
      </c>
      <c r="P30" s="12"/>
    </row>
    <row r="31" spans="1:16" x14ac:dyDescent="0.2">
      <c r="A31" s="361" t="s">
        <v>407</v>
      </c>
      <c r="B31" s="362">
        <f>MAX(B14:B25)-MIN(B14:B25)</f>
        <v>0</v>
      </c>
      <c r="C31" s="362">
        <f>MAX(C16:C25)-MIN(C16:C25)</f>
        <v>35.344871538139316</v>
      </c>
      <c r="D31" s="362">
        <f t="shared" ref="D31:O31" si="32">MAX(D16:D25)-MIN(D16:D25)</f>
        <v>7.6762798082262229</v>
      </c>
      <c r="E31" s="362">
        <f t="shared" si="32"/>
        <v>4.4439724032858114</v>
      </c>
      <c r="F31" s="362">
        <f t="shared" si="32"/>
        <v>7.3020202142173245</v>
      </c>
      <c r="G31" s="362">
        <f t="shared" si="32"/>
        <v>6.9137980489211213</v>
      </c>
      <c r="H31" s="362">
        <f t="shared" si="32"/>
        <v>32.746469066049478</v>
      </c>
      <c r="I31" s="362">
        <f t="shared" si="32"/>
        <v>28.205679365972266</v>
      </c>
      <c r="J31" s="362">
        <f t="shared" si="32"/>
        <v>9.4949845694283805</v>
      </c>
      <c r="K31" s="362">
        <f t="shared" si="32"/>
        <v>35.553606328139217</v>
      </c>
      <c r="L31" s="362">
        <f t="shared" si="32"/>
        <v>35.268509576031057</v>
      </c>
      <c r="M31" s="362">
        <f t="shared" si="32"/>
        <v>10.157364390277291</v>
      </c>
      <c r="N31" s="362">
        <f t="shared" si="32"/>
        <v>8.7354859404567939</v>
      </c>
      <c r="O31" s="362">
        <f t="shared" si="32"/>
        <v>9.16</v>
      </c>
      <c r="P31" s="12"/>
    </row>
    <row r="32" spans="1:16" x14ac:dyDescent="0.2">
      <c r="C32" s="12"/>
      <c r="K32" s="12"/>
      <c r="L32" s="12"/>
    </row>
    <row r="33" spans="1:14" hidden="1" x14ac:dyDescent="0.2">
      <c r="A33" s="8">
        <v>1996</v>
      </c>
    </row>
    <row r="34" spans="1:14" hidden="1" x14ac:dyDescent="0.2">
      <c r="A34" s="8">
        <v>2001</v>
      </c>
      <c r="C34" s="10">
        <f>SocioEcon!C105</f>
        <v>88388164800</v>
      </c>
      <c r="D34" s="11">
        <f>C34/D3</f>
        <v>0.40346337777158497</v>
      </c>
    </row>
    <row r="35" spans="1:14" hidden="1" x14ac:dyDescent="0.2">
      <c r="A35" s="8">
        <v>2007</v>
      </c>
      <c r="C35" s="10">
        <v>129071323200</v>
      </c>
      <c r="D35" s="11">
        <f>C35/D10</f>
        <v>0.43572128921889636</v>
      </c>
    </row>
    <row r="36" spans="1:14" hidden="1" x14ac:dyDescent="0.2">
      <c r="D36" s="11">
        <f>((C35-C34)/C34)/7</f>
        <v>6.5754049590003152E-2</v>
      </c>
      <c r="E36" s="11">
        <f>D36-P10</f>
        <v>6.5754049590003152E-2</v>
      </c>
    </row>
    <row r="37" spans="1:14" hidden="1" x14ac:dyDescent="0.2"/>
    <row r="38" spans="1:14" ht="27" hidden="1" customHeight="1" x14ac:dyDescent="0.2">
      <c r="E38" s="17" t="str">
        <f>D1</f>
        <v>KZN GDP</v>
      </c>
      <c r="F38" s="17" t="str">
        <f>C1</f>
        <v>KZN Budget</v>
      </c>
      <c r="G38" s="17" t="str">
        <f t="shared" ref="G38:H47" si="33">F1</f>
        <v>KZN Population (All Ages)</v>
      </c>
      <c r="H38" s="17" t="str">
        <f t="shared" si="33"/>
        <v>KZN Population (15-65)</v>
      </c>
      <c r="K38" s="17" t="str">
        <f>M1</f>
        <v>KZN GDP Per Capita (All Ages)</v>
      </c>
      <c r="L38" s="17" t="str">
        <f>N1</f>
        <v>KZN GDP Per Capita (15-65)</v>
      </c>
      <c r="M38" s="17" t="str">
        <f>K1</f>
        <v>KZN Budget per Capita (All Ages)</v>
      </c>
      <c r="N38" s="17" t="str">
        <f>L1</f>
        <v>KZN Budget per Capita (15-65)</v>
      </c>
    </row>
    <row r="39" spans="1:14" hidden="1" x14ac:dyDescent="0.2">
      <c r="D39" s="8">
        <f>A2</f>
        <v>2000</v>
      </c>
      <c r="E39" s="16">
        <f t="shared" ref="E39:E47" si="34">D2</f>
        <v>209731886752.28973</v>
      </c>
      <c r="F39" s="16">
        <f t="shared" ref="F39:F47" si="35">C2</f>
        <v>21799650000</v>
      </c>
      <c r="G39" s="10">
        <f t="shared" si="33"/>
        <v>8857615</v>
      </c>
      <c r="H39" s="10">
        <f t="shared" si="33"/>
        <v>5179802.4874254027</v>
      </c>
      <c r="J39" s="8">
        <f>D39</f>
        <v>2000</v>
      </c>
      <c r="K39" s="9">
        <f>M2</f>
        <v>23678.144370949711</v>
      </c>
      <c r="L39" s="9">
        <f>N2</f>
        <v>40490.325115955537</v>
      </c>
      <c r="M39" s="9">
        <f>K2</f>
        <v>2461.1196128980546</v>
      </c>
      <c r="N39" s="9">
        <f>L2</f>
        <v>4208.5871136826718</v>
      </c>
    </row>
    <row r="40" spans="1:14" hidden="1" x14ac:dyDescent="0.2">
      <c r="D40" s="8">
        <f t="shared" ref="D40:D47" si="36">A3</f>
        <v>2001</v>
      </c>
      <c r="E40" s="16">
        <f t="shared" si="34"/>
        <v>219073575619.64322</v>
      </c>
      <c r="F40" s="16">
        <f t="shared" si="35"/>
        <v>25061194000</v>
      </c>
      <c r="G40" s="10">
        <f t="shared" si="33"/>
        <v>9557165</v>
      </c>
      <c r="H40" s="10">
        <f t="shared" si="33"/>
        <v>5588889</v>
      </c>
      <c r="J40" s="8">
        <f t="shared" ref="J40:J47" si="37">D40</f>
        <v>2001</v>
      </c>
      <c r="K40" s="9">
        <f t="shared" ref="K40:K47" si="38">M3</f>
        <v>22922.443592806361</v>
      </c>
      <c r="L40" s="9">
        <f t="shared" ref="L40:L47" si="39">N3</f>
        <v>39198.054500571263</v>
      </c>
      <c r="M40" s="9">
        <f t="shared" ref="M40:M47" si="40">K3</f>
        <v>2622.2414282896652</v>
      </c>
      <c r="N40" s="9">
        <f t="shared" ref="N40:N47" si="41">L3</f>
        <v>4484.1101693019846</v>
      </c>
    </row>
    <row r="41" spans="1:14" hidden="1" x14ac:dyDescent="0.2">
      <c r="D41" s="8">
        <f t="shared" si="36"/>
        <v>2002</v>
      </c>
      <c r="E41" s="16">
        <f t="shared" si="34"/>
        <v>224523013157.06317</v>
      </c>
      <c r="F41" s="16">
        <f t="shared" si="35"/>
        <v>22429241000</v>
      </c>
      <c r="G41" s="10">
        <f t="shared" si="33"/>
        <v>9659485</v>
      </c>
      <c r="H41" s="10">
        <f t="shared" si="33"/>
        <v>5699908</v>
      </c>
      <c r="J41" s="8">
        <f t="shared" si="37"/>
        <v>2002</v>
      </c>
      <c r="K41" s="9">
        <f t="shared" si="38"/>
        <v>23243.787133275033</v>
      </c>
      <c r="L41" s="9">
        <f t="shared" si="39"/>
        <v>39390.638086976694</v>
      </c>
      <c r="M41" s="9">
        <f t="shared" si="40"/>
        <v>2321.9913898101195</v>
      </c>
      <c r="N41" s="9">
        <f t="shared" si="41"/>
        <v>3935.0180739759307</v>
      </c>
    </row>
    <row r="42" spans="1:14" hidden="1" x14ac:dyDescent="0.2">
      <c r="D42" s="8">
        <f t="shared" si="36"/>
        <v>2003</v>
      </c>
      <c r="E42" s="16">
        <f t="shared" si="34"/>
        <v>230682272127.7204</v>
      </c>
      <c r="F42" s="16">
        <f t="shared" si="35"/>
        <v>25476494000</v>
      </c>
      <c r="G42" s="10">
        <f t="shared" si="33"/>
        <v>9752211</v>
      </c>
      <c r="H42" s="10">
        <f t="shared" si="33"/>
        <v>5806228</v>
      </c>
      <c r="J42" s="8">
        <f t="shared" si="37"/>
        <v>2003</v>
      </c>
      <c r="K42" s="9">
        <f t="shared" si="38"/>
        <v>23654.356138081959</v>
      </c>
      <c r="L42" s="9">
        <f t="shared" si="39"/>
        <v>39730.143585081467</v>
      </c>
      <c r="M42" s="9">
        <f t="shared" si="40"/>
        <v>2612.3813358837292</v>
      </c>
      <c r="N42" s="9">
        <f t="shared" si="41"/>
        <v>4387.7873896788069</v>
      </c>
    </row>
    <row r="43" spans="1:14" hidden="1" x14ac:dyDescent="0.2">
      <c r="D43" s="8">
        <f t="shared" si="36"/>
        <v>2004</v>
      </c>
      <c r="E43" s="16">
        <f t="shared" si="34"/>
        <v>241055469101.39075</v>
      </c>
      <c r="F43" s="16">
        <f t="shared" si="35"/>
        <v>28014475000</v>
      </c>
      <c r="G43" s="10">
        <f t="shared" si="33"/>
        <v>9835710</v>
      </c>
      <c r="H43" s="10">
        <f t="shared" si="33"/>
        <v>5907719</v>
      </c>
      <c r="J43" s="8">
        <f t="shared" si="37"/>
        <v>2004</v>
      </c>
      <c r="K43" s="9">
        <f t="shared" si="38"/>
        <v>24508.191996448732</v>
      </c>
      <c r="L43" s="9">
        <f t="shared" si="39"/>
        <v>40803.475774895647</v>
      </c>
      <c r="M43" s="9">
        <f t="shared" si="40"/>
        <v>2848.241255588056</v>
      </c>
      <c r="N43" s="9">
        <f t="shared" si="41"/>
        <v>4742.0121031484405</v>
      </c>
    </row>
    <row r="44" spans="1:14" hidden="1" x14ac:dyDescent="0.2">
      <c r="D44" s="8">
        <f t="shared" si="36"/>
        <v>2005</v>
      </c>
      <c r="E44" s="16">
        <f t="shared" si="34"/>
        <v>254938581202.70999</v>
      </c>
      <c r="F44" s="16">
        <f t="shared" si="35"/>
        <v>33307079000</v>
      </c>
      <c r="G44" s="10">
        <f t="shared" si="33"/>
        <v>9910636</v>
      </c>
      <c r="H44" s="10">
        <f t="shared" si="33"/>
        <v>6005404</v>
      </c>
      <c r="J44" s="8">
        <f t="shared" si="37"/>
        <v>2005</v>
      </c>
      <c r="K44" s="9">
        <f t="shared" si="38"/>
        <v>25723.735712088506</v>
      </c>
      <c r="L44" s="9">
        <f t="shared" si="39"/>
        <v>42451.528856794648</v>
      </c>
      <c r="M44" s="9">
        <f t="shared" si="40"/>
        <v>3360.7408243022951</v>
      </c>
      <c r="N44" s="9">
        <f t="shared" si="41"/>
        <v>5546.1845697641656</v>
      </c>
    </row>
    <row r="45" spans="1:14" hidden="1" x14ac:dyDescent="0.2">
      <c r="D45" s="8">
        <f t="shared" si="36"/>
        <v>2006</v>
      </c>
      <c r="E45" s="16">
        <f t="shared" si="34"/>
        <v>269045168756.13422</v>
      </c>
      <c r="F45" s="16">
        <f t="shared" si="35"/>
        <v>36881349000</v>
      </c>
      <c r="G45" s="10">
        <f t="shared" si="33"/>
        <v>9974344</v>
      </c>
      <c r="H45" s="10">
        <f t="shared" si="33"/>
        <v>6095237</v>
      </c>
      <c r="I45" s="16"/>
      <c r="J45" s="8">
        <f t="shared" si="37"/>
        <v>2006</v>
      </c>
      <c r="K45" s="9">
        <f t="shared" si="38"/>
        <v>26973.720653321583</v>
      </c>
      <c r="L45" s="9">
        <f t="shared" si="39"/>
        <v>44140.230930501013</v>
      </c>
      <c r="M45" s="9">
        <f t="shared" si="40"/>
        <v>3697.6215177659806</v>
      </c>
      <c r="N45" s="9">
        <f t="shared" si="41"/>
        <v>6050.8474075741433</v>
      </c>
    </row>
    <row r="46" spans="1:14" hidden="1" x14ac:dyDescent="0.2">
      <c r="D46" s="8">
        <f t="shared" si="36"/>
        <v>2007</v>
      </c>
      <c r="E46" s="16">
        <f t="shared" si="34"/>
        <v>284904866117.12146</v>
      </c>
      <c r="F46" s="16">
        <f t="shared" si="35"/>
        <v>44482953000</v>
      </c>
      <c r="G46" s="10">
        <f t="shared" si="33"/>
        <v>10045594</v>
      </c>
      <c r="H46" s="10">
        <f t="shared" si="33"/>
        <v>6192803</v>
      </c>
      <c r="J46" s="8">
        <f t="shared" si="37"/>
        <v>2007</v>
      </c>
      <c r="K46" s="9">
        <f t="shared" si="38"/>
        <v>28361.176662835613</v>
      </c>
      <c r="L46" s="9">
        <f t="shared" si="39"/>
        <v>46005.801592125805</v>
      </c>
      <c r="M46" s="9">
        <f t="shared" si="40"/>
        <v>4428.1057944408267</v>
      </c>
      <c r="N46" s="9">
        <f t="shared" si="41"/>
        <v>7183.0079206459495</v>
      </c>
    </row>
    <row r="47" spans="1:14" hidden="1" x14ac:dyDescent="0.2">
      <c r="D47" s="8">
        <f t="shared" si="36"/>
        <v>2008</v>
      </c>
      <c r="E47" s="16">
        <f t="shared" si="34"/>
        <v>296224504961.37573</v>
      </c>
      <c r="F47" s="16">
        <f t="shared" si="35"/>
        <v>55533749000</v>
      </c>
      <c r="G47" s="10">
        <f t="shared" si="33"/>
        <v>10105436</v>
      </c>
      <c r="H47" s="10">
        <f t="shared" si="33"/>
        <v>6284396</v>
      </c>
      <c r="J47" s="8">
        <f t="shared" si="37"/>
        <v>2008</v>
      </c>
      <c r="K47" s="9">
        <f t="shared" si="38"/>
        <v>29313.381922499506</v>
      </c>
      <c r="L47" s="9">
        <f t="shared" si="39"/>
        <v>47136.511601333797</v>
      </c>
      <c r="M47" s="9">
        <f t="shared" si="40"/>
        <v>5495.4332499854536</v>
      </c>
      <c r="N47" s="9">
        <f t="shared" si="41"/>
        <v>8836.767924872971</v>
      </c>
    </row>
    <row r="48" spans="1:14" hidden="1" x14ac:dyDescent="0.2">
      <c r="E48" s="12"/>
      <c r="F48" s="12"/>
      <c r="G48" s="12"/>
      <c r="H48" s="12"/>
    </row>
    <row r="49" spans="4:14" ht="19.5" hidden="1" customHeight="1" x14ac:dyDescent="0.2">
      <c r="D49" s="8" t="s">
        <v>32</v>
      </c>
      <c r="E49" s="16">
        <f>AVERAGE(E39:E47)</f>
        <v>247797704199.49435</v>
      </c>
      <c r="F49" s="16">
        <f>AVERAGE(F39:F47)</f>
        <v>32554020444.444443</v>
      </c>
      <c r="G49" s="10">
        <f>AVERAGE(G39:G47)</f>
        <v>9744244</v>
      </c>
      <c r="H49" s="10">
        <f>AVERAGE(H39:H47)</f>
        <v>5862265.1652694894</v>
      </c>
      <c r="I49" s="10"/>
      <c r="J49" s="17" t="str">
        <f>D49</f>
        <v>Average Real Value</v>
      </c>
      <c r="K49" s="9">
        <f>AVERAGE(K39:K47)</f>
        <v>25375.437575811891</v>
      </c>
      <c r="L49" s="9">
        <f>AVERAGE(L39:L47)</f>
        <v>42149.634449359539</v>
      </c>
      <c r="M49" s="9">
        <f>AVERAGE(M39:M47)</f>
        <v>3316.4307121071311</v>
      </c>
      <c r="N49" s="9">
        <f>AVERAGE(N39:N47)</f>
        <v>5486.0358525161182</v>
      </c>
    </row>
    <row r="50" spans="4:14" ht="42.75" hidden="1" x14ac:dyDescent="0.2">
      <c r="D50" s="17" t="s">
        <v>33</v>
      </c>
      <c r="E50" s="12">
        <f>D28</f>
        <v>3.692299361405861</v>
      </c>
      <c r="F50" s="12">
        <f>C28-P10</f>
        <v>12.542500958527455</v>
      </c>
      <c r="G50" s="12">
        <f>F28</f>
        <v>1.8778567780604942</v>
      </c>
      <c r="H50" s="12">
        <f>G28</f>
        <v>2.3566779176092778</v>
      </c>
      <c r="I50" s="12"/>
      <c r="J50" s="17" t="str">
        <f>D50</f>
        <v>Average Year-on-Year Percentage Change</v>
      </c>
      <c r="K50" s="12">
        <f>M28</f>
        <v>1.835108852307372</v>
      </c>
      <c r="L50" s="12">
        <f>N28</f>
        <v>1.3410541918513277</v>
      </c>
      <c r="M50" s="12">
        <f>O28</f>
        <v>5.8259999999999996</v>
      </c>
      <c r="N50" s="12">
        <f>P28</f>
        <v>0</v>
      </c>
    </row>
    <row r="51" spans="4:14" x14ac:dyDescent="0.2">
      <c r="H51" s="15"/>
    </row>
    <row r="52" spans="4:14" x14ac:dyDescent="0.2">
      <c r="H52" s="15"/>
    </row>
    <row r="53" spans="4:14" x14ac:dyDescent="0.2">
      <c r="H53" s="15"/>
    </row>
    <row r="72" spans="3:5" ht="15" thickBot="1" x14ac:dyDescent="0.25"/>
    <row r="73" spans="3:5" ht="15" x14ac:dyDescent="0.25">
      <c r="C73" s="223"/>
      <c r="D73" s="230" t="s">
        <v>209</v>
      </c>
      <c r="E73" s="231" t="s">
        <v>210</v>
      </c>
    </row>
    <row r="74" spans="3:5" x14ac:dyDescent="0.2">
      <c r="C74" s="224">
        <f t="shared" ref="C74:C79" si="42">A16</f>
        <v>2001</v>
      </c>
      <c r="D74" s="225">
        <f>C16-O3</f>
        <v>9.261451215959891</v>
      </c>
      <c r="E74" s="226">
        <f t="shared" ref="E74:E82" si="43">D16</f>
        <v>4.4541099648747133</v>
      </c>
    </row>
    <row r="75" spans="3:5" x14ac:dyDescent="0.2">
      <c r="C75" s="224">
        <f t="shared" si="42"/>
        <v>2002</v>
      </c>
      <c r="D75" s="225">
        <f>C17-O4+10</f>
        <v>-9.7021053665679275</v>
      </c>
      <c r="E75" s="226">
        <f t="shared" si="43"/>
        <v>2.4874919405530207</v>
      </c>
    </row>
    <row r="76" spans="3:5" x14ac:dyDescent="0.2">
      <c r="C76" s="224">
        <f t="shared" si="42"/>
        <v>2003</v>
      </c>
      <c r="D76" s="225">
        <f t="shared" ref="D76:D82" si="44">C18-O5</f>
        <v>7.7860727520828723</v>
      </c>
      <c r="E76" s="226">
        <f t="shared" si="43"/>
        <v>2.7432639906487308</v>
      </c>
    </row>
    <row r="77" spans="3:5" x14ac:dyDescent="0.2">
      <c r="C77" s="224">
        <f t="shared" si="42"/>
        <v>2004</v>
      </c>
      <c r="D77" s="225">
        <f t="shared" si="44"/>
        <v>8.5620497231683448</v>
      </c>
      <c r="E77" s="226">
        <f t="shared" si="43"/>
        <v>4.4967464894428852</v>
      </c>
    </row>
    <row r="78" spans="3:5" x14ac:dyDescent="0.2">
      <c r="C78" s="224">
        <f t="shared" si="42"/>
        <v>2005</v>
      </c>
      <c r="D78" s="225">
        <f t="shared" si="44"/>
        <v>15.492390451721834</v>
      </c>
      <c r="E78" s="226">
        <f t="shared" si="43"/>
        <v>5.7593018540806655</v>
      </c>
    </row>
    <row r="79" spans="3:5" x14ac:dyDescent="0.2">
      <c r="C79" s="224">
        <f t="shared" si="42"/>
        <v>2006</v>
      </c>
      <c r="D79" s="225">
        <f t="shared" si="44"/>
        <v>6.0312622640970703</v>
      </c>
      <c r="E79" s="226">
        <f t="shared" si="43"/>
        <v>5.533327865431092</v>
      </c>
    </row>
    <row r="80" spans="3:5" x14ac:dyDescent="0.2">
      <c r="C80" s="224">
        <f>A22</f>
        <v>2007</v>
      </c>
      <c r="D80" s="225">
        <f t="shared" si="44"/>
        <v>13.51097060197012</v>
      </c>
      <c r="E80" s="226">
        <f t="shared" si="43"/>
        <v>5.8948084570002681</v>
      </c>
    </row>
    <row r="81" spans="3:5" x14ac:dyDescent="0.2">
      <c r="C81" s="224">
        <f>A23</f>
        <v>2008</v>
      </c>
      <c r="D81" s="225">
        <f t="shared" si="44"/>
        <v>14.282766171571387</v>
      </c>
      <c r="E81" s="226">
        <f t="shared" si="43"/>
        <v>3.973129346130889</v>
      </c>
    </row>
    <row r="82" spans="3:5" x14ac:dyDescent="0.2">
      <c r="C82" s="224">
        <f>A24</f>
        <v>2009</v>
      </c>
      <c r="D82" s="225">
        <f t="shared" si="44"/>
        <v>9.022696848721667</v>
      </c>
      <c r="E82" s="226">
        <f t="shared" si="43"/>
        <v>-1.7814713512259546</v>
      </c>
    </row>
    <row r="83" spans="3:5" x14ac:dyDescent="0.2">
      <c r="C83" s="224">
        <f t="shared" ref="C83:C84" si="45">A25</f>
        <v>2010</v>
      </c>
      <c r="D83" s="225">
        <f t="shared" ref="D83:D84" si="46">C25-O12</f>
        <v>2.9174549225493083</v>
      </c>
      <c r="E83" s="226">
        <f t="shared" ref="E83:E84" si="47">D25</f>
        <v>3.3622850571223029</v>
      </c>
    </row>
    <row r="84" spans="3:5" ht="15" thickBot="1" x14ac:dyDescent="0.25">
      <c r="C84" s="227">
        <f t="shared" si="45"/>
        <v>2011</v>
      </c>
      <c r="D84" s="228">
        <f t="shared" si="46"/>
        <v>10.302481910274437</v>
      </c>
      <c r="E84" s="229">
        <f t="shared" si="47"/>
        <v>3.3165097800275394</v>
      </c>
    </row>
    <row r="123" spans="8:10" ht="15" thickBot="1" x14ac:dyDescent="0.25"/>
    <row r="124" spans="8:10" ht="38.25" customHeight="1" thickBot="1" x14ac:dyDescent="0.25">
      <c r="I124" s="425" t="s">
        <v>38</v>
      </c>
      <c r="J124" s="426"/>
    </row>
    <row r="125" spans="8:10" x14ac:dyDescent="0.2">
      <c r="H125" s="232">
        <v>2000</v>
      </c>
      <c r="I125" s="363">
        <v>22.28</v>
      </c>
      <c r="J125" s="233">
        <f>I125/100</f>
        <v>0.2228</v>
      </c>
    </row>
    <row r="126" spans="8:10" x14ac:dyDescent="0.2">
      <c r="H126" s="232">
        <v>2001</v>
      </c>
      <c r="I126" s="363">
        <v>22</v>
      </c>
      <c r="J126" s="233">
        <f t="shared" ref="J126:J135" si="48">I126/100</f>
        <v>0.22</v>
      </c>
    </row>
    <row r="127" spans="8:10" x14ac:dyDescent="0.2">
      <c r="H127" s="232">
        <v>2002</v>
      </c>
      <c r="I127" s="363">
        <v>22.6</v>
      </c>
      <c r="J127" s="233">
        <f t="shared" si="48"/>
        <v>0.22600000000000001</v>
      </c>
    </row>
    <row r="128" spans="8:10" x14ac:dyDescent="0.2">
      <c r="H128" s="232">
        <v>2003</v>
      </c>
      <c r="I128" s="363">
        <v>23.6</v>
      </c>
      <c r="J128" s="233">
        <f t="shared" si="48"/>
        <v>0.23600000000000002</v>
      </c>
    </row>
    <row r="129" spans="8:10" x14ac:dyDescent="0.2">
      <c r="H129" s="232">
        <v>2004</v>
      </c>
      <c r="I129" s="363">
        <v>23.7</v>
      </c>
      <c r="J129" s="233">
        <f t="shared" si="48"/>
        <v>0.23699999999999999</v>
      </c>
    </row>
    <row r="130" spans="8:10" x14ac:dyDescent="0.2">
      <c r="H130" s="232">
        <v>2005</v>
      </c>
      <c r="I130" s="363">
        <v>24.1</v>
      </c>
      <c r="J130" s="233">
        <f t="shared" si="48"/>
        <v>0.24100000000000002</v>
      </c>
    </row>
    <row r="131" spans="8:10" x14ac:dyDescent="0.2">
      <c r="H131" s="232">
        <v>2006</v>
      </c>
      <c r="I131" s="363">
        <v>24.6</v>
      </c>
      <c r="J131" s="233">
        <f t="shared" si="48"/>
        <v>0.24600000000000002</v>
      </c>
    </row>
    <row r="132" spans="8:10" x14ac:dyDescent="0.2">
      <c r="H132" s="232">
        <v>2007</v>
      </c>
      <c r="I132" s="363">
        <v>24.9</v>
      </c>
      <c r="J132" s="233">
        <f t="shared" si="48"/>
        <v>0.249</v>
      </c>
    </row>
    <row r="133" spans="8:10" x14ac:dyDescent="0.2">
      <c r="H133" s="232">
        <v>2008</v>
      </c>
      <c r="I133" s="363">
        <v>26.9</v>
      </c>
      <c r="J133" s="233">
        <f t="shared" si="48"/>
        <v>0.26899999999999996</v>
      </c>
    </row>
    <row r="134" spans="8:10" x14ac:dyDescent="0.2">
      <c r="H134" s="232">
        <v>2009</v>
      </c>
      <c r="I134" s="363">
        <v>29.1</v>
      </c>
      <c r="J134" s="233">
        <f t="shared" si="48"/>
        <v>0.29100000000000004</v>
      </c>
    </row>
    <row r="135" spans="8:10" x14ac:dyDescent="0.2">
      <c r="H135" s="232">
        <v>2010</v>
      </c>
      <c r="I135" s="363">
        <v>29.2</v>
      </c>
      <c r="J135" s="233">
        <f t="shared" si="48"/>
        <v>0.29199999999999998</v>
      </c>
    </row>
    <row r="136" spans="8:10" x14ac:dyDescent="0.2">
      <c r="H136" s="232">
        <v>2011</v>
      </c>
      <c r="I136" s="363">
        <v>32</v>
      </c>
      <c r="J136" s="233">
        <f t="shared" ref="J136" si="49">I136/100</f>
        <v>0.32</v>
      </c>
    </row>
    <row r="137" spans="8:10" x14ac:dyDescent="0.2">
      <c r="H137" s="232"/>
      <c r="I137" s="14"/>
      <c r="J137" s="233"/>
    </row>
    <row r="147" spans="5:5" x14ac:dyDescent="0.2">
      <c r="E147" s="14"/>
    </row>
    <row r="148" spans="5:5" x14ac:dyDescent="0.2">
      <c r="E148" s="14"/>
    </row>
    <row r="149" spans="5:5" x14ac:dyDescent="0.2">
      <c r="E149" s="14"/>
    </row>
    <row r="150" spans="5:5" x14ac:dyDescent="0.2">
      <c r="E150" s="14"/>
    </row>
    <row r="151" spans="5:5" x14ac:dyDescent="0.2">
      <c r="E151" s="14"/>
    </row>
    <row r="152" spans="5:5" x14ac:dyDescent="0.2">
      <c r="E152" s="14"/>
    </row>
    <row r="153" spans="5:5" x14ac:dyDescent="0.2">
      <c r="E153" s="14"/>
    </row>
    <row r="154" spans="5:5" x14ac:dyDescent="0.2">
      <c r="E154" s="14"/>
    </row>
    <row r="155" spans="5:5" x14ac:dyDescent="0.2">
      <c r="E155" s="14"/>
    </row>
    <row r="156" spans="5:5" x14ac:dyDescent="0.2">
      <c r="E156" s="14"/>
    </row>
  </sheetData>
  <mergeCells count="2">
    <mergeCell ref="C15:O15"/>
    <mergeCell ref="I124:J124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workbookViewId="0">
      <selection sqref="A1:N1"/>
    </sheetView>
  </sheetViews>
  <sheetFormatPr defaultRowHeight="12.75" x14ac:dyDescent="0.2"/>
  <cols>
    <col min="1" max="1" width="25.375" style="18" customWidth="1"/>
    <col min="2" max="2" width="14.625" style="18" customWidth="1"/>
    <col min="3" max="3" width="14.875" style="18" customWidth="1"/>
    <col min="4" max="4" width="13.75" style="18" bestFit="1" customWidth="1"/>
    <col min="5" max="7" width="13.75" style="24" hidden="1" customWidth="1"/>
    <col min="8" max="8" width="8.875" style="18" customWidth="1"/>
    <col min="9" max="9" width="12.875" style="18" bestFit="1" customWidth="1"/>
    <col min="10" max="10" width="12.875" style="18" customWidth="1"/>
    <col min="11" max="11" width="12.625" style="18" customWidth="1"/>
    <col min="12" max="12" width="12.75" style="18" customWidth="1"/>
    <col min="13" max="13" width="12.75" style="18" hidden="1" customWidth="1"/>
    <col min="14" max="14" width="12" style="18" customWidth="1"/>
    <col min="15" max="16384" width="9" style="18"/>
  </cols>
  <sheetData>
    <row r="1" spans="1:14" ht="53.25" customHeight="1" thickBot="1" x14ac:dyDescent="0.25">
      <c r="A1" s="427" t="s">
        <v>144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1"/>
    </row>
    <row r="2" spans="1:14" ht="18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3.5" thickBot="1" x14ac:dyDescent="0.25">
      <c r="A3" s="20" t="s">
        <v>143</v>
      </c>
      <c r="B3" s="21">
        <f>B105/B9</f>
        <v>15375.940377591691</v>
      </c>
      <c r="C3" s="23">
        <f>C105/C9</f>
        <v>9222.3471532989588</v>
      </c>
      <c r="D3" s="90"/>
      <c r="E3" s="21">
        <f>D3</f>
        <v>0</v>
      </c>
      <c r="F3" s="22">
        <f>C3</f>
        <v>9222.3471532989588</v>
      </c>
      <c r="G3" s="23">
        <f>B3</f>
        <v>15375.940377591691</v>
      </c>
      <c r="H3" s="25">
        <f>(B3-C3)/C3/7</f>
        <v>9.5321151081704025E-2</v>
      </c>
    </row>
    <row r="4" spans="1:14" ht="39" customHeight="1" x14ac:dyDescent="0.2">
      <c r="A4" s="26" t="s">
        <v>39</v>
      </c>
      <c r="B4" s="27">
        <v>2007</v>
      </c>
      <c r="C4" s="28">
        <v>2001</v>
      </c>
      <c r="D4" s="29">
        <v>1996</v>
      </c>
      <c r="E4" s="30">
        <f>D4</f>
        <v>1996</v>
      </c>
      <c r="F4" s="30">
        <f>C4</f>
        <v>2001</v>
      </c>
      <c r="G4" s="30">
        <f>B4</f>
        <v>2007</v>
      </c>
      <c r="H4" s="31"/>
      <c r="I4" s="32" t="s">
        <v>97</v>
      </c>
      <c r="J4" s="32" t="s">
        <v>115</v>
      </c>
      <c r="K4" s="32" t="s">
        <v>98</v>
      </c>
      <c r="L4" s="32" t="s">
        <v>112</v>
      </c>
      <c r="M4" s="32"/>
      <c r="N4" s="32" t="s">
        <v>114</v>
      </c>
    </row>
    <row r="5" spans="1:14" x14ac:dyDescent="0.2">
      <c r="A5" s="33" t="s">
        <v>40</v>
      </c>
      <c r="B5" s="34">
        <v>8825222</v>
      </c>
      <c r="C5" s="34">
        <v>8163564</v>
      </c>
      <c r="D5" s="34">
        <v>6880653</v>
      </c>
      <c r="E5" s="35">
        <f t="shared" ref="E5:E68" si="0">D5</f>
        <v>6880653</v>
      </c>
      <c r="F5" s="35">
        <f t="shared" ref="F5:F71" si="1">C5</f>
        <v>8163564</v>
      </c>
      <c r="G5" s="35">
        <f t="shared" ref="G5:G71" si="2">B5</f>
        <v>8825222</v>
      </c>
      <c r="H5" s="36"/>
      <c r="I5" s="37">
        <f>(C5-D5)/D5*100</f>
        <v>18.645192542045063</v>
      </c>
      <c r="J5" s="37">
        <f>(B5-C5)/C5*100</f>
        <v>8.1050139375400256</v>
      </c>
      <c r="K5" s="37">
        <f>D5/$D$9*100</f>
        <v>82.426721452872684</v>
      </c>
      <c r="L5" s="37">
        <f>C5/$C$9*100</f>
        <v>85.177943660816752</v>
      </c>
      <c r="M5" s="37"/>
      <c r="N5" s="37">
        <f>B5/$B$9*100</f>
        <v>86.022264828841926</v>
      </c>
    </row>
    <row r="6" spans="1:14" x14ac:dyDescent="0.2">
      <c r="A6" s="33" t="s">
        <v>41</v>
      </c>
      <c r="B6" s="34">
        <v>145904</v>
      </c>
      <c r="C6" s="34">
        <v>140286</v>
      </c>
      <c r="D6" s="34">
        <v>117950</v>
      </c>
      <c r="E6" s="35">
        <f t="shared" si="0"/>
        <v>117950</v>
      </c>
      <c r="F6" s="35">
        <f t="shared" si="1"/>
        <v>140286</v>
      </c>
      <c r="G6" s="35">
        <f t="shared" si="2"/>
        <v>145904</v>
      </c>
      <c r="H6" s="36"/>
      <c r="I6" s="37">
        <f>(C6-D6)/D6*100</f>
        <v>18.936837643069097</v>
      </c>
      <c r="J6" s="37">
        <f>(B6-C6)/C6*100</f>
        <v>4.004676161555679</v>
      </c>
      <c r="K6" s="37">
        <f>D6/$D$9*100</f>
        <v>1.4129809765681154</v>
      </c>
      <c r="L6" s="37">
        <f>C6/$C$9*100</f>
        <v>1.4637323850711943</v>
      </c>
      <c r="M6" s="37"/>
      <c r="N6" s="37">
        <f>B6/$B$9*100</f>
        <v>1.4221730090854772</v>
      </c>
    </row>
    <row r="7" spans="1:14" x14ac:dyDescent="0.2">
      <c r="A7" s="33" t="s">
        <v>42</v>
      </c>
      <c r="B7" s="34">
        <v>835880</v>
      </c>
      <c r="C7" s="34">
        <v>798164</v>
      </c>
      <c r="D7" s="34">
        <v>790812</v>
      </c>
      <c r="E7" s="35">
        <f t="shared" si="0"/>
        <v>790812</v>
      </c>
      <c r="F7" s="35">
        <f t="shared" si="1"/>
        <v>798164</v>
      </c>
      <c r="G7" s="35">
        <f t="shared" si="2"/>
        <v>835880</v>
      </c>
      <c r="H7" s="36"/>
      <c r="I7" s="37">
        <f>(C7-D7)/D7*100</f>
        <v>0.92967734429927718</v>
      </c>
      <c r="J7" s="37">
        <f>(B7-C7)/C7*100</f>
        <v>4.725344666008489</v>
      </c>
      <c r="K7" s="37">
        <f>D7/$D$9*100</f>
        <v>9.4735253246442088</v>
      </c>
      <c r="L7" s="37">
        <f>C7/$C$9*100</f>
        <v>8.3279763867952958</v>
      </c>
      <c r="M7" s="37"/>
      <c r="N7" s="37">
        <f>B7/$B$9*100</f>
        <v>8.1475900238127039</v>
      </c>
    </row>
    <row r="8" spans="1:14" x14ac:dyDescent="0.2">
      <c r="A8" s="33" t="s">
        <v>43</v>
      </c>
      <c r="B8" s="34">
        <v>452224</v>
      </c>
      <c r="C8" s="34">
        <v>482115</v>
      </c>
      <c r="D8" s="34">
        <v>558185</v>
      </c>
      <c r="E8" s="35">
        <f t="shared" si="0"/>
        <v>558185</v>
      </c>
      <c r="F8" s="35">
        <f t="shared" si="1"/>
        <v>482115</v>
      </c>
      <c r="G8" s="35">
        <f t="shared" si="2"/>
        <v>452224</v>
      </c>
      <c r="H8" s="36"/>
      <c r="I8" s="37">
        <f>(C8-D8)/D8*100</f>
        <v>-13.628098211166547</v>
      </c>
      <c r="J8" s="37">
        <f>(B8-C8)/C8*100</f>
        <v>-6.1999730354790863</v>
      </c>
      <c r="K8" s="37">
        <f>D8/$D$9*100</f>
        <v>6.6867722459149928</v>
      </c>
      <c r="L8" s="37">
        <f>C8/$C$9*100</f>
        <v>5.0303475673167588</v>
      </c>
      <c r="M8" s="37"/>
      <c r="N8" s="37">
        <f>B8/$B$9*100</f>
        <v>4.4079721382598889</v>
      </c>
    </row>
    <row r="9" spans="1:14" ht="13.5" thickBot="1" x14ac:dyDescent="0.25">
      <c r="A9" s="38" t="s">
        <v>44</v>
      </c>
      <c r="B9" s="39">
        <f>SUM(B5:B8)</f>
        <v>10259230</v>
      </c>
      <c r="C9" s="39">
        <f>SUM(C5:C8)</f>
        <v>9584129</v>
      </c>
      <c r="D9" s="39">
        <f>SUM(D5:D8)</f>
        <v>8347600</v>
      </c>
      <c r="E9" s="35">
        <f t="shared" si="0"/>
        <v>8347600</v>
      </c>
      <c r="F9" s="35">
        <f t="shared" si="1"/>
        <v>9584129</v>
      </c>
      <c r="G9" s="35">
        <f t="shared" si="2"/>
        <v>10259230</v>
      </c>
      <c r="H9" s="40"/>
      <c r="I9" s="37">
        <f>(C9-D9)/D9*100/7</f>
        <v>2.116141166323255</v>
      </c>
      <c r="J9" s="37">
        <f>(B9-C9)/C9*100/7</f>
        <v>1.0062781917897807</v>
      </c>
      <c r="K9" s="41">
        <f>D9/$D$9*100</f>
        <v>100</v>
      </c>
      <c r="L9" s="41">
        <f>C9/$C$9*100</f>
        <v>100</v>
      </c>
      <c r="M9" s="41"/>
      <c r="N9" s="41">
        <f>B9/$B$9*100</f>
        <v>100</v>
      </c>
    </row>
    <row r="10" spans="1:14" x14ac:dyDescent="0.2">
      <c r="A10" s="42"/>
      <c r="B10" s="42"/>
      <c r="C10" s="42"/>
      <c r="D10" s="36"/>
      <c r="E10" s="35">
        <f t="shared" si="0"/>
        <v>0</v>
      </c>
      <c r="F10" s="35">
        <f t="shared" si="1"/>
        <v>0</v>
      </c>
      <c r="G10" s="35">
        <f t="shared" si="2"/>
        <v>0</v>
      </c>
      <c r="H10" s="36"/>
      <c r="I10" s="41">
        <f>I9/5</f>
        <v>0.42322823326465098</v>
      </c>
      <c r="J10" s="41">
        <f>J9/6</f>
        <v>0.16771303196496345</v>
      </c>
      <c r="K10" s="37"/>
      <c r="L10" s="37"/>
      <c r="M10" s="37"/>
    </row>
    <row r="11" spans="1:14" ht="25.5" x14ac:dyDescent="0.2">
      <c r="A11" s="42" t="s">
        <v>99</v>
      </c>
      <c r="B11" s="32" t="s">
        <v>113</v>
      </c>
      <c r="C11" s="32" t="s">
        <v>100</v>
      </c>
      <c r="D11" s="32" t="s">
        <v>101</v>
      </c>
      <c r="E11" s="35"/>
      <c r="F11" s="35"/>
      <c r="G11" s="35"/>
      <c r="H11" s="32"/>
      <c r="I11" s="37"/>
      <c r="J11" s="37"/>
      <c r="K11" s="37"/>
      <c r="L11" s="37"/>
      <c r="M11" s="37"/>
    </row>
    <row r="12" spans="1:14" x14ac:dyDescent="0.2">
      <c r="A12" s="42">
        <v>92304</v>
      </c>
      <c r="B12" s="43">
        <f>B9/A12</f>
        <v>111.14610417750043</v>
      </c>
      <c r="C12" s="43">
        <f>C9/A12</f>
        <v>103.83221745536488</v>
      </c>
      <c r="D12" s="40">
        <f>D9/A12</f>
        <v>90.43595077136419</v>
      </c>
      <c r="E12" s="35">
        <f t="shared" si="0"/>
        <v>90.43595077136419</v>
      </c>
      <c r="F12" s="35">
        <f t="shared" si="1"/>
        <v>103.83221745536488</v>
      </c>
      <c r="G12" s="35">
        <f t="shared" si="2"/>
        <v>111.14610417750043</v>
      </c>
      <c r="H12" s="40"/>
      <c r="I12" s="37"/>
      <c r="J12" s="41">
        <f>(B9-D9)/D9*100/11</f>
        <v>2.0818504175397177</v>
      </c>
      <c r="K12" s="41">
        <f>(B5-D5)/D5*100</f>
        <v>28.261401933799018</v>
      </c>
      <c r="L12" s="37"/>
      <c r="M12" s="37"/>
    </row>
    <row r="13" spans="1:14" x14ac:dyDescent="0.2">
      <c r="A13" s="42"/>
      <c r="B13" s="42"/>
      <c r="C13" s="42"/>
      <c r="D13" s="36"/>
      <c r="E13" s="35">
        <f t="shared" si="0"/>
        <v>0</v>
      </c>
      <c r="F13" s="35">
        <f t="shared" si="1"/>
        <v>0</v>
      </c>
      <c r="G13" s="35">
        <f t="shared" si="2"/>
        <v>0</v>
      </c>
      <c r="H13" s="36"/>
      <c r="I13" s="37"/>
      <c r="J13" s="41"/>
      <c r="K13" s="41">
        <f>(B6-D6)/D6*100</f>
        <v>23.699872827469267</v>
      </c>
      <c r="L13" s="37"/>
      <c r="M13" s="37"/>
    </row>
    <row r="14" spans="1:14" ht="26.25" customHeight="1" thickBot="1" x14ac:dyDescent="0.25">
      <c r="A14" s="20" t="s">
        <v>45</v>
      </c>
      <c r="B14" s="20"/>
      <c r="E14" s="35">
        <f t="shared" si="0"/>
        <v>0</v>
      </c>
      <c r="F14" s="35">
        <f t="shared" si="1"/>
        <v>0</v>
      </c>
      <c r="G14" s="35">
        <f t="shared" si="2"/>
        <v>0</v>
      </c>
      <c r="J14" s="44"/>
      <c r="K14" s="41">
        <f>(B7-D7)/D7*100</f>
        <v>5.6989524691077023</v>
      </c>
    </row>
    <row r="15" spans="1:14" ht="38.25" x14ac:dyDescent="0.2">
      <c r="A15" s="26" t="s">
        <v>39</v>
      </c>
      <c r="B15" s="45">
        <f>B4</f>
        <v>2007</v>
      </c>
      <c r="C15" s="46">
        <v>2001</v>
      </c>
      <c r="D15" s="30">
        <v>1996</v>
      </c>
      <c r="E15" s="30">
        <f t="shared" si="0"/>
        <v>1996</v>
      </c>
      <c r="F15" s="30">
        <f t="shared" si="1"/>
        <v>2001</v>
      </c>
      <c r="G15" s="30">
        <f t="shared" si="2"/>
        <v>2007</v>
      </c>
      <c r="H15" s="31"/>
      <c r="I15" s="32" t="str">
        <f>I4</f>
        <v>% change 1996 - 2001</v>
      </c>
      <c r="J15" s="32" t="s">
        <v>115</v>
      </c>
      <c r="K15" s="32" t="s">
        <v>98</v>
      </c>
      <c r="L15" s="32" t="str">
        <f>L4</f>
        <v>% of population 2001</v>
      </c>
      <c r="M15" s="32"/>
      <c r="N15" s="32" t="str">
        <f>N4</f>
        <v>% of population 2007</v>
      </c>
    </row>
    <row r="16" spans="1:14" x14ac:dyDescent="0.2">
      <c r="A16" s="33" t="s">
        <v>46</v>
      </c>
      <c r="B16" s="47">
        <v>542207</v>
      </c>
      <c r="C16" s="48">
        <v>516037</v>
      </c>
      <c r="D16" s="49">
        <v>480693</v>
      </c>
      <c r="E16" s="35">
        <f t="shared" si="0"/>
        <v>480693</v>
      </c>
      <c r="F16" s="35">
        <f t="shared" si="1"/>
        <v>516037</v>
      </c>
      <c r="G16" s="35">
        <f t="shared" si="2"/>
        <v>542207</v>
      </c>
      <c r="H16" s="50">
        <f t="shared" ref="H16:H25" si="3">(B16-D16)/D16*100/11</f>
        <v>1.1633582802707378</v>
      </c>
      <c r="I16" s="37">
        <f>(C16-D16)/D16*100</f>
        <v>7.3527178469418111</v>
      </c>
      <c r="J16" s="37">
        <f t="shared" ref="J16:J25" si="4">(B16-C16)/C16*100</f>
        <v>5.0713417836317936</v>
      </c>
      <c r="K16" s="37">
        <f>D16/$D$9*100</f>
        <v>5.7584575207245203</v>
      </c>
      <c r="L16" s="37">
        <f>C16/C$9*100</f>
        <v>5.3842868767730483</v>
      </c>
      <c r="M16" s="37"/>
      <c r="N16" s="37">
        <f>B16/B$9*100</f>
        <v>5.2850652534351994</v>
      </c>
    </row>
    <row r="17" spans="1:14" x14ac:dyDescent="0.2">
      <c r="A17" s="33" t="s">
        <v>47</v>
      </c>
      <c r="B17" s="47">
        <v>1180183</v>
      </c>
      <c r="C17" s="48">
        <v>1153667</v>
      </c>
      <c r="D17" s="49">
        <v>1008320</v>
      </c>
      <c r="E17" s="35">
        <f t="shared" si="0"/>
        <v>1008320</v>
      </c>
      <c r="F17" s="35">
        <f t="shared" si="1"/>
        <v>1153667</v>
      </c>
      <c r="G17" s="35">
        <f t="shared" si="2"/>
        <v>1180183</v>
      </c>
      <c r="H17" s="50">
        <f t="shared" si="3"/>
        <v>1.5494990767721648</v>
      </c>
      <c r="I17" s="37">
        <f t="shared" ref="I17:I28" si="5">(C17-D17)/D17*100</f>
        <v>14.414769120913995</v>
      </c>
      <c r="J17" s="37">
        <f t="shared" si="4"/>
        <v>2.2984101998236928</v>
      </c>
      <c r="K17" s="37">
        <f t="shared" ref="K17:K28" si="6">D17/$D$9*100</f>
        <v>12.079160477262926</v>
      </c>
      <c r="L17" s="37">
        <f t="shared" ref="L17:L28" si="7">C17/C$9*100</f>
        <v>12.037264940820391</v>
      </c>
      <c r="M17" s="37"/>
      <c r="N17" s="37">
        <f t="shared" ref="N17:N28" si="8">B17/B$9*100</f>
        <v>11.503621616826994</v>
      </c>
    </row>
    <row r="18" spans="1:14" x14ac:dyDescent="0.2">
      <c r="A18" s="33" t="s">
        <v>48</v>
      </c>
      <c r="B18" s="47">
        <v>1924855</v>
      </c>
      <c r="C18" s="48">
        <v>1661762</v>
      </c>
      <c r="D18" s="49">
        <v>1421379</v>
      </c>
      <c r="E18" s="35">
        <f t="shared" si="0"/>
        <v>1421379</v>
      </c>
      <c r="F18" s="35">
        <f t="shared" si="1"/>
        <v>1661762</v>
      </c>
      <c r="G18" s="35">
        <f t="shared" si="2"/>
        <v>1924855</v>
      </c>
      <c r="H18" s="50">
        <f t="shared" si="3"/>
        <v>3.2201506744186772</v>
      </c>
      <c r="I18" s="37">
        <f t="shared" si="5"/>
        <v>16.911956628035167</v>
      </c>
      <c r="J18" s="37">
        <f t="shared" si="4"/>
        <v>15.832170912561486</v>
      </c>
      <c r="K18" s="37">
        <f t="shared" si="6"/>
        <v>17.027397096171352</v>
      </c>
      <c r="L18" s="37">
        <f t="shared" si="7"/>
        <v>17.338685654168469</v>
      </c>
      <c r="M18" s="37"/>
      <c r="N18" s="37">
        <f t="shared" si="8"/>
        <v>18.76217805819735</v>
      </c>
    </row>
    <row r="19" spans="1:14" x14ac:dyDescent="0.2">
      <c r="A19" s="33" t="s">
        <v>49</v>
      </c>
      <c r="B19" s="47">
        <v>1063818</v>
      </c>
      <c r="C19" s="48">
        <v>998089</v>
      </c>
      <c r="D19" s="49">
        <v>843719</v>
      </c>
      <c r="E19" s="35">
        <f t="shared" si="0"/>
        <v>843719</v>
      </c>
      <c r="F19" s="35">
        <f t="shared" si="1"/>
        <v>998089</v>
      </c>
      <c r="G19" s="35">
        <f t="shared" si="2"/>
        <v>1063818</v>
      </c>
      <c r="H19" s="50">
        <f t="shared" si="3"/>
        <v>2.3715241685916757</v>
      </c>
      <c r="I19" s="37">
        <f t="shared" si="5"/>
        <v>18.296375926108098</v>
      </c>
      <c r="J19" s="37">
        <f t="shared" si="4"/>
        <v>6.5854848615704604</v>
      </c>
      <c r="K19" s="37">
        <f t="shared" si="6"/>
        <v>10.107324260865399</v>
      </c>
      <c r="L19" s="37">
        <f t="shared" si="7"/>
        <v>10.413977107361557</v>
      </c>
      <c r="M19" s="37"/>
      <c r="N19" s="37">
        <f t="shared" si="8"/>
        <v>10.369374699660696</v>
      </c>
    </row>
    <row r="20" spans="1:14" x14ac:dyDescent="0.2">
      <c r="A20" s="33" t="s">
        <v>50</v>
      </c>
      <c r="B20" s="47">
        <v>162219</v>
      </c>
      <c r="C20" s="48">
        <v>148527</v>
      </c>
      <c r="D20" s="49">
        <v>137502</v>
      </c>
      <c r="E20" s="35">
        <f t="shared" si="0"/>
        <v>137502</v>
      </c>
      <c r="F20" s="35">
        <f t="shared" si="1"/>
        <v>148527</v>
      </c>
      <c r="G20" s="35">
        <f t="shared" si="2"/>
        <v>162219</v>
      </c>
      <c r="H20" s="50">
        <f t="shared" si="3"/>
        <v>1.6341580486102019</v>
      </c>
      <c r="I20" s="37">
        <f t="shared" si="5"/>
        <v>8.0180651917790282</v>
      </c>
      <c r="J20" s="37">
        <f t="shared" si="4"/>
        <v>9.2185259245793691</v>
      </c>
      <c r="K20" s="37">
        <f t="shared" si="6"/>
        <v>1.6472039867746417</v>
      </c>
      <c r="L20" s="37">
        <f t="shared" si="7"/>
        <v>1.5497182894762789</v>
      </c>
      <c r="M20" s="37"/>
      <c r="N20" s="37">
        <f t="shared" si="8"/>
        <v>1.5812005384419687</v>
      </c>
    </row>
    <row r="21" spans="1:14" x14ac:dyDescent="0.2">
      <c r="A21" s="33" t="s">
        <v>51</v>
      </c>
      <c r="B21" s="47">
        <v>539022</v>
      </c>
      <c r="C21" s="48">
        <v>517451</v>
      </c>
      <c r="D21" s="49">
        <v>483853</v>
      </c>
      <c r="E21" s="35">
        <f t="shared" si="0"/>
        <v>483853</v>
      </c>
      <c r="F21" s="35">
        <f t="shared" si="1"/>
        <v>517451</v>
      </c>
      <c r="G21" s="35">
        <f t="shared" si="2"/>
        <v>539022</v>
      </c>
      <c r="H21" s="50">
        <f t="shared" si="3"/>
        <v>1.036546975292834</v>
      </c>
      <c r="I21" s="37">
        <f t="shared" si="5"/>
        <v>6.9438445147596477</v>
      </c>
      <c r="J21" s="37">
        <f t="shared" si="4"/>
        <v>4.168703896600837</v>
      </c>
      <c r="K21" s="37">
        <f t="shared" si="6"/>
        <v>5.7963127126359666</v>
      </c>
      <c r="L21" s="37">
        <f t="shared" si="7"/>
        <v>5.3990404344515808</v>
      </c>
      <c r="M21" s="37"/>
      <c r="N21" s="37">
        <f t="shared" si="8"/>
        <v>5.2540200385409044</v>
      </c>
    </row>
    <row r="22" spans="1:14" x14ac:dyDescent="0.2">
      <c r="A22" s="33" t="s">
        <v>52</v>
      </c>
      <c r="B22" s="47">
        <v>1173843</v>
      </c>
      <c r="C22" s="48">
        <v>1157653</v>
      </c>
      <c r="D22" s="49">
        <v>1015842</v>
      </c>
      <c r="E22" s="35">
        <f t="shared" si="0"/>
        <v>1015842</v>
      </c>
      <c r="F22" s="35">
        <f t="shared" si="1"/>
        <v>1157653</v>
      </c>
      <c r="G22" s="35">
        <f t="shared" si="2"/>
        <v>1173843</v>
      </c>
      <c r="H22" s="50">
        <f t="shared" si="3"/>
        <v>1.4139725737592335</v>
      </c>
      <c r="I22" s="37">
        <f t="shared" si="5"/>
        <v>13.959946527117406</v>
      </c>
      <c r="J22" s="37">
        <f t="shared" si="4"/>
        <v>1.3985192454042792</v>
      </c>
      <c r="K22" s="37">
        <f t="shared" si="6"/>
        <v>12.169270209401505</v>
      </c>
      <c r="L22" s="37">
        <f t="shared" si="7"/>
        <v>12.078854531277699</v>
      </c>
      <c r="M22" s="37"/>
      <c r="N22" s="37">
        <f t="shared" si="8"/>
        <v>11.441823606644943</v>
      </c>
    </row>
    <row r="23" spans="1:14" x14ac:dyDescent="0.2">
      <c r="A23" s="33" t="s">
        <v>53</v>
      </c>
      <c r="B23" s="47">
        <v>1941531</v>
      </c>
      <c r="C23" s="48">
        <v>1841198</v>
      </c>
      <c r="D23" s="49">
        <v>1620137</v>
      </c>
      <c r="E23" s="35">
        <f t="shared" si="0"/>
        <v>1620137</v>
      </c>
      <c r="F23" s="35">
        <f t="shared" si="1"/>
        <v>1841198</v>
      </c>
      <c r="G23" s="35">
        <f t="shared" si="2"/>
        <v>1941531</v>
      </c>
      <c r="H23" s="50">
        <f t="shared" si="3"/>
        <v>1.8034052900240143</v>
      </c>
      <c r="I23" s="37">
        <f t="shared" si="5"/>
        <v>13.644586846667906</v>
      </c>
      <c r="J23" s="37">
        <f t="shared" si="4"/>
        <v>5.4493324455055889</v>
      </c>
      <c r="K23" s="37">
        <f t="shared" si="6"/>
        <v>19.408416790454741</v>
      </c>
      <c r="L23" s="37">
        <f t="shared" si="7"/>
        <v>19.210905863224504</v>
      </c>
      <c r="M23" s="37"/>
      <c r="N23" s="37">
        <f t="shared" si="8"/>
        <v>18.924724370152536</v>
      </c>
    </row>
    <row r="24" spans="1:14" x14ac:dyDescent="0.2">
      <c r="A24" s="33" t="s">
        <v>54</v>
      </c>
      <c r="B24" s="47">
        <v>1397046</v>
      </c>
      <c r="C24" s="48">
        <v>1292324</v>
      </c>
      <c r="D24" s="49">
        <v>1047994</v>
      </c>
      <c r="E24" s="35">
        <f t="shared" si="0"/>
        <v>1047994</v>
      </c>
      <c r="F24" s="35">
        <f t="shared" si="1"/>
        <v>1292324</v>
      </c>
      <c r="G24" s="35">
        <f t="shared" si="2"/>
        <v>1397046</v>
      </c>
      <c r="H24" s="50">
        <f t="shared" si="3"/>
        <v>3.0278799306102897</v>
      </c>
      <c r="I24" s="37">
        <f t="shared" si="5"/>
        <v>23.314064775180011</v>
      </c>
      <c r="J24" s="37">
        <f t="shared" si="4"/>
        <v>8.1033858382263269</v>
      </c>
      <c r="K24" s="37">
        <f t="shared" si="6"/>
        <v>12.554434807609372</v>
      </c>
      <c r="L24" s="37">
        <f t="shared" si="7"/>
        <v>13.484000476203942</v>
      </c>
      <c r="M24" s="37"/>
      <c r="N24" s="37">
        <f t="shared" si="8"/>
        <v>13.617454721260758</v>
      </c>
    </row>
    <row r="25" spans="1:14" x14ac:dyDescent="0.2">
      <c r="A25" s="33" t="s">
        <v>55</v>
      </c>
      <c r="B25" s="47">
        <v>334506</v>
      </c>
      <c r="C25" s="48">
        <v>297421</v>
      </c>
      <c r="D25" s="49">
        <v>239070</v>
      </c>
      <c r="E25" s="35">
        <f t="shared" si="0"/>
        <v>239070</v>
      </c>
      <c r="F25" s="35">
        <f t="shared" si="1"/>
        <v>297421</v>
      </c>
      <c r="G25" s="35">
        <f t="shared" si="2"/>
        <v>334506</v>
      </c>
      <c r="H25" s="50">
        <f t="shared" si="3"/>
        <v>3.6290626176433678</v>
      </c>
      <c r="I25" s="37">
        <f t="shared" si="5"/>
        <v>24.407495712552809</v>
      </c>
      <c r="J25" s="37">
        <f t="shared" si="4"/>
        <v>12.468857276385998</v>
      </c>
      <c r="K25" s="37">
        <f t="shared" si="6"/>
        <v>2.8639369399587906</v>
      </c>
      <c r="L25" s="37">
        <f t="shared" si="7"/>
        <v>3.1032658262425308</v>
      </c>
      <c r="M25" s="37"/>
      <c r="N25" s="37">
        <f t="shared" si="8"/>
        <v>3.260537096838652</v>
      </c>
    </row>
    <row r="26" spans="1:14" x14ac:dyDescent="0.2">
      <c r="A26" s="33"/>
      <c r="B26" s="47"/>
      <c r="C26" s="47"/>
      <c r="D26" s="35"/>
      <c r="E26" s="35"/>
      <c r="F26" s="35"/>
      <c r="G26" s="35"/>
      <c r="H26" s="50"/>
      <c r="I26" s="37"/>
      <c r="J26" s="37"/>
      <c r="K26" s="37"/>
      <c r="L26" s="37"/>
      <c r="M26" s="37"/>
      <c r="N26" s="37"/>
    </row>
    <row r="27" spans="1:14" x14ac:dyDescent="0.2">
      <c r="A27" s="33" t="s">
        <v>56</v>
      </c>
      <c r="B27" s="47">
        <f>SUM(B16:B20)</f>
        <v>4873282</v>
      </c>
      <c r="C27" s="47">
        <f>SUM(C16:C20)</f>
        <v>4478082</v>
      </c>
      <c r="D27" s="47">
        <f>SUM(D16:D20)</f>
        <v>3891613</v>
      </c>
      <c r="E27" s="35">
        <f t="shared" si="0"/>
        <v>3891613</v>
      </c>
      <c r="F27" s="35">
        <f t="shared" si="1"/>
        <v>4478082</v>
      </c>
      <c r="G27" s="35">
        <f t="shared" si="2"/>
        <v>4873282</v>
      </c>
      <c r="H27" s="50">
        <f>(B27-D27)/D27*100/11</f>
        <v>2.2932042925038121</v>
      </c>
      <c r="I27" s="37">
        <f t="shared" si="5"/>
        <v>15.07007505628129</v>
      </c>
      <c r="J27" s="37">
        <f>(B27-C27)/C27*100</f>
        <v>8.8252068631168434</v>
      </c>
      <c r="K27" s="37">
        <f t="shared" si="6"/>
        <v>46.619543341798838</v>
      </c>
      <c r="L27" s="37">
        <f t="shared" si="7"/>
        <v>46.723932868599746</v>
      </c>
      <c r="M27" s="37"/>
      <c r="N27" s="37">
        <f t="shared" si="8"/>
        <v>47.501440166562212</v>
      </c>
    </row>
    <row r="28" spans="1:14" ht="13.5" thickBot="1" x14ac:dyDescent="0.25">
      <c r="A28" s="51" t="s">
        <v>57</v>
      </c>
      <c r="B28" s="47">
        <f>SUM(B21:B25)</f>
        <v>5385948</v>
      </c>
      <c r="C28" s="47">
        <f>SUM(C21:C25)</f>
        <v>5106047</v>
      </c>
      <c r="D28" s="47">
        <f>SUM(D21:D25)</f>
        <v>4406896</v>
      </c>
      <c r="E28" s="35">
        <f t="shared" si="0"/>
        <v>4406896</v>
      </c>
      <c r="F28" s="35">
        <f t="shared" si="1"/>
        <v>5106047</v>
      </c>
      <c r="G28" s="35">
        <f t="shared" si="2"/>
        <v>5385948</v>
      </c>
      <c r="H28" s="50">
        <f>(B28-D28)/D28*100/11</f>
        <v>2.0196693380721324</v>
      </c>
      <c r="I28" s="37">
        <f t="shared" si="5"/>
        <v>15.864930781211992</v>
      </c>
      <c r="J28" s="37">
        <f>(B28-C28)/C28*100</f>
        <v>5.4817552599887938</v>
      </c>
      <c r="K28" s="37">
        <f t="shared" si="6"/>
        <v>52.792371460060373</v>
      </c>
      <c r="L28" s="37">
        <f t="shared" si="7"/>
        <v>53.276067131400254</v>
      </c>
      <c r="M28" s="37"/>
      <c r="N28" s="37">
        <f t="shared" si="8"/>
        <v>52.498559833437795</v>
      </c>
    </row>
    <row r="29" spans="1:14" x14ac:dyDescent="0.2">
      <c r="A29" s="42"/>
      <c r="B29" s="47"/>
      <c r="C29" s="47"/>
      <c r="D29" s="47"/>
      <c r="E29" s="35"/>
      <c r="F29" s="35"/>
      <c r="G29" s="35"/>
      <c r="H29" s="50"/>
      <c r="I29" s="37"/>
      <c r="J29" s="37"/>
      <c r="K29" s="37"/>
      <c r="L29" s="37"/>
      <c r="M29" s="37"/>
      <c r="N29" s="37"/>
    </row>
    <row r="30" spans="1:14" x14ac:dyDescent="0.2">
      <c r="A30" s="52" t="s">
        <v>116</v>
      </c>
      <c r="B30" s="47">
        <f>B18+B19+B23+B24</f>
        <v>6327250</v>
      </c>
      <c r="C30" s="47">
        <f>C18+C19+C23+C24</f>
        <v>5793373</v>
      </c>
      <c r="D30" s="47">
        <f>D18+D19+D23+D24</f>
        <v>4933229</v>
      </c>
      <c r="E30" s="35">
        <f t="shared" si="0"/>
        <v>4933229</v>
      </c>
      <c r="F30" s="35">
        <f t="shared" si="1"/>
        <v>5793373</v>
      </c>
      <c r="G30" s="35">
        <f t="shared" si="2"/>
        <v>6327250</v>
      </c>
      <c r="H30" s="50">
        <f>(B30-D30)/D30*100/11</f>
        <v>2.5688890951176564</v>
      </c>
      <c r="I30" s="37"/>
      <c r="J30" s="37"/>
      <c r="K30" s="37"/>
      <c r="L30" s="37"/>
      <c r="M30" s="37"/>
    </row>
    <row r="31" spans="1:14" ht="13.5" thickBot="1" x14ac:dyDescent="0.25">
      <c r="A31" s="52"/>
      <c r="B31" s="53">
        <f>B27/B9*100</f>
        <v>47.501440166562212</v>
      </c>
      <c r="C31" s="53">
        <f>C27/C9*100</f>
        <v>46.723932868599746</v>
      </c>
      <c r="D31" s="53">
        <f>D27/D9*100</f>
        <v>46.619543341798838</v>
      </c>
      <c r="E31" s="35">
        <f t="shared" si="0"/>
        <v>46.619543341798838</v>
      </c>
      <c r="F31" s="35">
        <f t="shared" si="1"/>
        <v>46.723932868599746</v>
      </c>
      <c r="G31" s="35">
        <f t="shared" si="2"/>
        <v>47.501440166562212</v>
      </c>
      <c r="H31" s="43"/>
      <c r="I31" s="37"/>
      <c r="J31" s="37"/>
      <c r="K31" s="37"/>
      <c r="L31" s="37"/>
      <c r="M31" s="37"/>
    </row>
    <row r="32" spans="1:14" ht="42" customHeight="1" x14ac:dyDescent="0.2">
      <c r="A32" s="52" t="str">
        <f>A14</f>
        <v>Gender By Age</v>
      </c>
      <c r="B32" s="45">
        <f>B15</f>
        <v>2007</v>
      </c>
      <c r="C32" s="45">
        <f>C15</f>
        <v>2001</v>
      </c>
      <c r="D32" s="45">
        <f>D15</f>
        <v>1996</v>
      </c>
      <c r="E32" s="35">
        <f t="shared" si="0"/>
        <v>1996</v>
      </c>
      <c r="F32" s="35">
        <f t="shared" si="1"/>
        <v>2001</v>
      </c>
      <c r="G32" s="35">
        <f t="shared" si="2"/>
        <v>2007</v>
      </c>
      <c r="H32" s="43"/>
      <c r="I32" s="32" t="str">
        <f t="shared" ref="I32:N32" si="9">I15</f>
        <v>% change 1996 - 2001</v>
      </c>
      <c r="J32" s="32" t="str">
        <f t="shared" si="9"/>
        <v>% change 2001 - 2007</v>
      </c>
      <c r="K32" s="32" t="str">
        <f t="shared" si="9"/>
        <v>% of population 1996</v>
      </c>
      <c r="L32" s="32" t="str">
        <f t="shared" si="9"/>
        <v>% of population 2001</v>
      </c>
      <c r="M32" s="32">
        <f t="shared" si="9"/>
        <v>0</v>
      </c>
      <c r="N32" s="32" t="str">
        <f t="shared" si="9"/>
        <v>% of population 2007</v>
      </c>
    </row>
    <row r="33" spans="1:14" x14ac:dyDescent="0.2">
      <c r="A33" s="42" t="s">
        <v>135</v>
      </c>
      <c r="B33" s="47">
        <f t="shared" ref="B33:D37" si="10">B16+B21</f>
        <v>1081229</v>
      </c>
      <c r="C33" s="47">
        <f t="shared" si="10"/>
        <v>1033488</v>
      </c>
      <c r="D33" s="47">
        <f t="shared" si="10"/>
        <v>964546</v>
      </c>
      <c r="E33" s="35">
        <f t="shared" si="0"/>
        <v>964546</v>
      </c>
      <c r="F33" s="35">
        <f t="shared" si="1"/>
        <v>1033488</v>
      </c>
      <c r="G33" s="35">
        <f t="shared" si="2"/>
        <v>1081229</v>
      </c>
      <c r="H33" s="43"/>
      <c r="I33" s="37">
        <f>(C33-D33)/D33*100</f>
        <v>7.147611415111359</v>
      </c>
      <c r="J33" s="37">
        <f>(B33-C33)/C33*100</f>
        <v>4.6194053535212793</v>
      </c>
      <c r="K33" s="37">
        <f>D33/$D$9*100</f>
        <v>11.554770233360486</v>
      </c>
      <c r="L33" s="37">
        <f>C33/C$9*100</f>
        <v>10.78332731122463</v>
      </c>
      <c r="M33" s="37"/>
      <c r="N33" s="37">
        <f>B33/B$9*100</f>
        <v>10.539085291976104</v>
      </c>
    </row>
    <row r="34" spans="1:14" x14ac:dyDescent="0.2">
      <c r="A34" s="54" t="s">
        <v>139</v>
      </c>
      <c r="B34" s="47">
        <f t="shared" si="10"/>
        <v>2354026</v>
      </c>
      <c r="C34" s="47">
        <f t="shared" si="10"/>
        <v>2311320</v>
      </c>
      <c r="D34" s="47">
        <f t="shared" si="10"/>
        <v>2024162</v>
      </c>
      <c r="E34" s="35">
        <f t="shared" si="0"/>
        <v>2024162</v>
      </c>
      <c r="F34" s="35">
        <f t="shared" si="1"/>
        <v>2311320</v>
      </c>
      <c r="G34" s="35">
        <f t="shared" si="2"/>
        <v>2354026</v>
      </c>
      <c r="H34" s="43"/>
      <c r="I34" s="37">
        <f>(C34-D34)/D34*100</f>
        <v>14.186512739592978</v>
      </c>
      <c r="J34" s="37">
        <f>(B34-C34)/C34*100</f>
        <v>1.8476887665922501</v>
      </c>
      <c r="K34" s="37">
        <f>D34/$D$9*100</f>
        <v>24.248430686664431</v>
      </c>
      <c r="L34" s="37">
        <f>C34/C$9*100</f>
        <v>24.116119472098092</v>
      </c>
      <c r="M34" s="37"/>
      <c r="N34" s="37">
        <f>B34/B$9*100</f>
        <v>22.945445223471935</v>
      </c>
    </row>
    <row r="35" spans="1:14" x14ac:dyDescent="0.2">
      <c r="A35" s="42" t="s">
        <v>136</v>
      </c>
      <c r="B35" s="47">
        <f t="shared" si="10"/>
        <v>3866386</v>
      </c>
      <c r="C35" s="47">
        <f t="shared" si="10"/>
        <v>3502960</v>
      </c>
      <c r="D35" s="47">
        <f t="shared" si="10"/>
        <v>3041516</v>
      </c>
      <c r="E35" s="35">
        <f t="shared" si="0"/>
        <v>3041516</v>
      </c>
      <c r="F35" s="35">
        <f t="shared" si="1"/>
        <v>3502960</v>
      </c>
      <c r="G35" s="35">
        <f t="shared" si="2"/>
        <v>3866386</v>
      </c>
      <c r="H35" s="43"/>
      <c r="I35" s="37">
        <f>(C35-D35)/D35*100</f>
        <v>15.171513153309075</v>
      </c>
      <c r="J35" s="37">
        <f>(B35-C35)/C35*100</f>
        <v>10.374825861557083</v>
      </c>
      <c r="K35" s="37">
        <f>D35/$D$9*100</f>
        <v>36.435813886626093</v>
      </c>
      <c r="L35" s="37">
        <f>C35/C$9*100</f>
        <v>36.549591517392969</v>
      </c>
      <c r="M35" s="37"/>
      <c r="N35" s="37">
        <f>B35/B$9*100</f>
        <v>37.686902428349882</v>
      </c>
    </row>
    <row r="36" spans="1:14" x14ac:dyDescent="0.2">
      <c r="A36" s="42" t="s">
        <v>137</v>
      </c>
      <c r="B36" s="47">
        <f t="shared" si="10"/>
        <v>2460864</v>
      </c>
      <c r="C36" s="47">
        <f t="shared" si="10"/>
        <v>2290413</v>
      </c>
      <c r="D36" s="47">
        <f t="shared" si="10"/>
        <v>1891713</v>
      </c>
      <c r="E36" s="35">
        <f t="shared" si="0"/>
        <v>1891713</v>
      </c>
      <c r="F36" s="35">
        <f t="shared" si="1"/>
        <v>2290413</v>
      </c>
      <c r="G36" s="35">
        <f t="shared" si="2"/>
        <v>2460864</v>
      </c>
      <c r="H36" s="43"/>
      <c r="I36" s="37">
        <f>(C36-D36)/D36*100</f>
        <v>21.076135756322444</v>
      </c>
      <c r="J36" s="37">
        <f>(B36-C36)/C36*100</f>
        <v>7.4419329614353398</v>
      </c>
      <c r="K36" s="37">
        <f>D36/$D$9*100</f>
        <v>22.661759068474773</v>
      </c>
      <c r="L36" s="37">
        <f>C36/C$9*100</f>
        <v>23.897977583565496</v>
      </c>
      <c r="M36" s="37"/>
      <c r="N36" s="37">
        <f>B36/B$9*100</f>
        <v>23.986829420921456</v>
      </c>
    </row>
    <row r="37" spans="1:14" x14ac:dyDescent="0.2">
      <c r="A37" s="42" t="s">
        <v>138</v>
      </c>
      <c r="B37" s="47">
        <f t="shared" si="10"/>
        <v>496725</v>
      </c>
      <c r="C37" s="47">
        <f t="shared" si="10"/>
        <v>445948</v>
      </c>
      <c r="D37" s="47">
        <f t="shared" si="10"/>
        <v>376572</v>
      </c>
      <c r="E37" s="35">
        <f t="shared" si="0"/>
        <v>376572</v>
      </c>
      <c r="F37" s="35">
        <f t="shared" si="1"/>
        <v>445948</v>
      </c>
      <c r="G37" s="35">
        <f t="shared" si="2"/>
        <v>496725</v>
      </c>
      <c r="H37" s="43"/>
      <c r="I37" s="37">
        <f>(C37-D37)/D37*100</f>
        <v>18.423037294328839</v>
      </c>
      <c r="J37" s="37">
        <f>(B37-C37)/C37*100</f>
        <v>11.386305129746068</v>
      </c>
      <c r="K37" s="37">
        <f>D37/$D$9*100</f>
        <v>4.5111409267334324</v>
      </c>
      <c r="L37" s="37">
        <f>C37/C$9*100</f>
        <v>4.6529841157188097</v>
      </c>
      <c r="M37" s="37"/>
      <c r="N37" s="37">
        <f>B37/B$9*100</f>
        <v>4.8417376352806203</v>
      </c>
    </row>
    <row r="38" spans="1:14" x14ac:dyDescent="0.2">
      <c r="A38" s="52"/>
      <c r="B38" s="43"/>
      <c r="C38" s="43"/>
      <c r="D38" s="43"/>
      <c r="E38" s="35">
        <f t="shared" si="0"/>
        <v>0</v>
      </c>
      <c r="F38" s="35">
        <f t="shared" si="1"/>
        <v>0</v>
      </c>
      <c r="G38" s="35">
        <f t="shared" si="2"/>
        <v>0</v>
      </c>
      <c r="H38" s="43"/>
      <c r="I38" s="37"/>
      <c r="J38" s="37"/>
      <c r="K38" s="37"/>
      <c r="L38" s="37"/>
      <c r="M38" s="37"/>
      <c r="N38" s="37"/>
    </row>
    <row r="39" spans="1:14" ht="13.5" thickBot="1" x14ac:dyDescent="0.25">
      <c r="A39" s="20"/>
      <c r="B39" s="20"/>
      <c r="E39" s="35">
        <f t="shared" si="0"/>
        <v>0</v>
      </c>
      <c r="F39" s="35">
        <f t="shared" si="1"/>
        <v>0</v>
      </c>
      <c r="G39" s="35">
        <f t="shared" si="2"/>
        <v>0</v>
      </c>
      <c r="K39" s="37"/>
      <c r="L39" s="37"/>
      <c r="M39" s="37"/>
    </row>
    <row r="40" spans="1:14" ht="59.25" customHeight="1" x14ac:dyDescent="0.2">
      <c r="A40" s="32" t="s">
        <v>59</v>
      </c>
      <c r="B40" s="32">
        <f>B15</f>
        <v>2007</v>
      </c>
      <c r="C40" s="46">
        <v>2001</v>
      </c>
      <c r="D40" s="30">
        <v>1996</v>
      </c>
      <c r="E40" s="30">
        <f t="shared" si="0"/>
        <v>1996</v>
      </c>
      <c r="F40" s="30">
        <f t="shared" si="1"/>
        <v>2001</v>
      </c>
      <c r="G40" s="30">
        <f t="shared" si="2"/>
        <v>2007</v>
      </c>
      <c r="H40" s="31"/>
      <c r="I40" s="32" t="s">
        <v>97</v>
      </c>
      <c r="J40" s="32" t="str">
        <f>J15</f>
        <v>% change 2001 - 2007</v>
      </c>
      <c r="K40" s="32" t="s">
        <v>159</v>
      </c>
      <c r="L40" s="32" t="s">
        <v>161</v>
      </c>
      <c r="M40" s="32" t="s">
        <v>160</v>
      </c>
      <c r="N40" s="32" t="s">
        <v>162</v>
      </c>
    </row>
    <row r="41" spans="1:14" x14ac:dyDescent="0.2">
      <c r="A41" s="33" t="s">
        <v>60</v>
      </c>
      <c r="B41" s="47">
        <v>912152</v>
      </c>
      <c r="C41" s="48">
        <v>1114879</v>
      </c>
      <c r="D41" s="49">
        <v>957217</v>
      </c>
      <c r="E41" s="35">
        <f t="shared" si="0"/>
        <v>957217</v>
      </c>
      <c r="F41" s="35">
        <f t="shared" si="1"/>
        <v>1114879</v>
      </c>
      <c r="G41" s="35">
        <f t="shared" si="2"/>
        <v>912152</v>
      </c>
      <c r="H41" s="55">
        <f t="shared" ref="H41:H46" si="11">(B41-D41)/D41*100</f>
        <v>-4.7079188940438792</v>
      </c>
      <c r="I41" s="37">
        <f t="shared" ref="I41:I46" si="12">(C41-D41)/D41*100</f>
        <v>16.470873375629562</v>
      </c>
      <c r="J41" s="37">
        <f t="shared" ref="J41:J46" si="13">(B41-C41)/C41*100</f>
        <v>-18.183767027632594</v>
      </c>
      <c r="K41" s="37">
        <f t="shared" ref="K41:K46" si="14">D41/$D$48*100</f>
        <v>22.91052297629502</v>
      </c>
      <c r="L41" s="37">
        <f t="shared" ref="L41:L46" si="15">C41/$C$48*100</f>
        <v>21.899202841430405</v>
      </c>
      <c r="M41" s="37"/>
      <c r="N41" s="37">
        <f t="shared" ref="N41:N46" si="16">B41/$B$48*100</f>
        <v>10.137805613074434</v>
      </c>
    </row>
    <row r="42" spans="1:14" x14ac:dyDescent="0.2">
      <c r="A42" s="33" t="s">
        <v>61</v>
      </c>
      <c r="B42" s="47">
        <v>2689800</v>
      </c>
      <c r="C42" s="48">
        <v>869654</v>
      </c>
      <c r="D42" s="49">
        <v>747586</v>
      </c>
      <c r="E42" s="35">
        <f t="shared" si="0"/>
        <v>747586</v>
      </c>
      <c r="F42" s="35">
        <f t="shared" si="1"/>
        <v>869654</v>
      </c>
      <c r="G42" s="35">
        <f t="shared" si="2"/>
        <v>2689800</v>
      </c>
      <c r="H42" s="55">
        <f t="shared" si="11"/>
        <v>259.79807005481644</v>
      </c>
      <c r="I42" s="37">
        <f t="shared" si="12"/>
        <v>16.328288651740401</v>
      </c>
      <c r="J42" s="37">
        <f t="shared" si="13"/>
        <v>209.29542093752227</v>
      </c>
      <c r="K42" s="37">
        <f t="shared" si="14"/>
        <v>17.893107027723588</v>
      </c>
      <c r="L42" s="37">
        <f t="shared" si="15"/>
        <v>17.082328528801167</v>
      </c>
      <c r="M42" s="37"/>
      <c r="N42" s="37">
        <f t="shared" si="16"/>
        <v>29.894874470535189</v>
      </c>
    </row>
    <row r="43" spans="1:14" x14ac:dyDescent="0.2">
      <c r="A43" s="33" t="s">
        <v>62</v>
      </c>
      <c r="B43" s="47">
        <v>565222</v>
      </c>
      <c r="C43" s="48">
        <v>292212</v>
      </c>
      <c r="D43" s="49">
        <v>278433</v>
      </c>
      <c r="E43" s="35">
        <f t="shared" si="0"/>
        <v>278433</v>
      </c>
      <c r="F43" s="35">
        <f t="shared" si="1"/>
        <v>292212</v>
      </c>
      <c r="G43" s="35">
        <f t="shared" si="2"/>
        <v>565222</v>
      </c>
      <c r="H43" s="55">
        <f t="shared" si="11"/>
        <v>103.00108105001922</v>
      </c>
      <c r="I43" s="37">
        <f t="shared" si="12"/>
        <v>4.9487668487571517</v>
      </c>
      <c r="J43" s="37">
        <f t="shared" si="13"/>
        <v>93.428743514982273</v>
      </c>
      <c r="K43" s="37">
        <f t="shared" si="14"/>
        <v>6.6641583296773357</v>
      </c>
      <c r="L43" s="37">
        <f t="shared" si="15"/>
        <v>5.7398245555796281</v>
      </c>
      <c r="M43" s="37"/>
      <c r="N43" s="37">
        <f t="shared" si="16"/>
        <v>6.2819691939864821</v>
      </c>
    </row>
    <row r="44" spans="1:14" x14ac:dyDescent="0.2">
      <c r="A44" s="33" t="s">
        <v>63</v>
      </c>
      <c r="B44" s="47">
        <v>2700350</v>
      </c>
      <c r="C44" s="48">
        <v>1463896</v>
      </c>
      <c r="D44" s="49">
        <v>1328708</v>
      </c>
      <c r="E44" s="35">
        <f t="shared" si="0"/>
        <v>1328708</v>
      </c>
      <c r="F44" s="35">
        <f t="shared" si="1"/>
        <v>1463896</v>
      </c>
      <c r="G44" s="35">
        <f t="shared" si="2"/>
        <v>2700350</v>
      </c>
      <c r="H44" s="55">
        <f t="shared" si="11"/>
        <v>103.23125923829765</v>
      </c>
      <c r="I44" s="37">
        <f t="shared" si="12"/>
        <v>10.174394976172342</v>
      </c>
      <c r="J44" s="37">
        <f t="shared" si="13"/>
        <v>84.463240558072428</v>
      </c>
      <c r="K44" s="37">
        <f t="shared" si="14"/>
        <v>31.801979240639273</v>
      </c>
      <c r="L44" s="37">
        <f t="shared" si="15"/>
        <v>28.754829396516215</v>
      </c>
      <c r="M44" s="37"/>
      <c r="N44" s="37">
        <f t="shared" si="16"/>
        <v>30.01212888560848</v>
      </c>
    </row>
    <row r="45" spans="1:14" x14ac:dyDescent="0.2">
      <c r="A45" s="33" t="s">
        <v>64</v>
      </c>
      <c r="B45" s="47">
        <v>1517672</v>
      </c>
      <c r="C45" s="48">
        <v>999391</v>
      </c>
      <c r="D45" s="49">
        <v>665303</v>
      </c>
      <c r="E45" s="35">
        <f t="shared" si="0"/>
        <v>665303</v>
      </c>
      <c r="F45" s="35">
        <f t="shared" si="1"/>
        <v>999391</v>
      </c>
      <c r="G45" s="35">
        <f t="shared" si="2"/>
        <v>1517672</v>
      </c>
      <c r="H45" s="55">
        <f t="shared" si="11"/>
        <v>128.11741417068615</v>
      </c>
      <c r="I45" s="37">
        <f t="shared" si="12"/>
        <v>50.215916657522961</v>
      </c>
      <c r="J45" s="37">
        <f t="shared" si="13"/>
        <v>51.859682546670925</v>
      </c>
      <c r="K45" s="37">
        <f t="shared" si="14"/>
        <v>15.923703473400499</v>
      </c>
      <c r="L45" s="37">
        <f t="shared" si="15"/>
        <v>19.630709903855013</v>
      </c>
      <c r="M45" s="37"/>
      <c r="N45" s="37">
        <f t="shared" si="16"/>
        <v>16.8676533301532</v>
      </c>
    </row>
    <row r="46" spans="1:14" ht="13.5" thickBot="1" x14ac:dyDescent="0.25">
      <c r="A46" s="51" t="s">
        <v>65</v>
      </c>
      <c r="B46" s="47">
        <v>612333</v>
      </c>
      <c r="C46" s="56">
        <v>350925</v>
      </c>
      <c r="D46" s="57">
        <v>200820</v>
      </c>
      <c r="E46" s="35">
        <f t="shared" si="0"/>
        <v>200820</v>
      </c>
      <c r="F46" s="35">
        <f t="shared" si="1"/>
        <v>350925</v>
      </c>
      <c r="G46" s="35">
        <f t="shared" si="2"/>
        <v>612333</v>
      </c>
      <c r="H46" s="55">
        <f t="shared" si="11"/>
        <v>204.91634299372575</v>
      </c>
      <c r="I46" s="37">
        <f t="shared" si="12"/>
        <v>74.746041230953097</v>
      </c>
      <c r="J46" s="37">
        <f t="shared" si="13"/>
        <v>74.491130583458002</v>
      </c>
      <c r="K46" s="37">
        <f t="shared" si="14"/>
        <v>4.8065289522642889</v>
      </c>
      <c r="L46" s="37">
        <f t="shared" si="15"/>
        <v>6.8931047738175755</v>
      </c>
      <c r="M46" s="37"/>
      <c r="N46" s="37">
        <f t="shared" si="16"/>
        <v>6.8055685066422118</v>
      </c>
    </row>
    <row r="47" spans="1:14" x14ac:dyDescent="0.2">
      <c r="A47" s="42"/>
      <c r="B47" s="47"/>
      <c r="C47" s="47"/>
      <c r="D47" s="35"/>
      <c r="E47" s="35"/>
      <c r="F47" s="35"/>
      <c r="G47" s="35"/>
      <c r="H47" s="55"/>
      <c r="I47" s="37"/>
      <c r="J47" s="37"/>
      <c r="K47" s="37"/>
      <c r="L47" s="37"/>
      <c r="M47" s="37"/>
      <c r="N47" s="37"/>
    </row>
    <row r="48" spans="1:14" x14ac:dyDescent="0.2">
      <c r="A48" s="52" t="s">
        <v>146</v>
      </c>
      <c r="B48" s="47">
        <f>SUM(B41:B46)</f>
        <v>8997529</v>
      </c>
      <c r="C48" s="47">
        <f>SUM(C41:C46)</f>
        <v>5090957</v>
      </c>
      <c r="D48" s="47">
        <f>SUM(D41:D46)</f>
        <v>4178067</v>
      </c>
      <c r="E48" s="35">
        <f t="shared" si="0"/>
        <v>4178067</v>
      </c>
      <c r="F48" s="35">
        <f t="shared" si="1"/>
        <v>5090957</v>
      </c>
      <c r="G48" s="35">
        <f t="shared" si="2"/>
        <v>8997529</v>
      </c>
      <c r="H48" s="43"/>
      <c r="I48" s="37">
        <f>(C48-D48)/D48*100</f>
        <v>21.849577807153402</v>
      </c>
      <c r="J48" s="37">
        <f>(B48-C48)/C48*100</f>
        <v>76.735513578291858</v>
      </c>
      <c r="K48" s="37"/>
      <c r="L48" s="37"/>
      <c r="M48" s="37"/>
      <c r="N48" s="37"/>
    </row>
    <row r="49" spans="1:14" x14ac:dyDescent="0.2">
      <c r="A49" s="43"/>
      <c r="B49" s="47"/>
      <c r="C49" s="47"/>
      <c r="D49" s="47"/>
      <c r="E49" s="35"/>
      <c r="F49" s="35"/>
      <c r="G49" s="35"/>
      <c r="H49" s="43"/>
      <c r="I49" s="37"/>
      <c r="J49" s="37"/>
      <c r="K49" s="37"/>
      <c r="L49" s="37"/>
      <c r="M49" s="37"/>
      <c r="N49" s="37"/>
    </row>
    <row r="50" spans="1:14" ht="13.5" thickBot="1" x14ac:dyDescent="0.25">
      <c r="A50" s="52" t="s">
        <v>145</v>
      </c>
      <c r="B50" s="47">
        <f>SUM(B44:B46)</f>
        <v>4830355</v>
      </c>
      <c r="C50" s="47">
        <f>SUM(C44:C46)</f>
        <v>2814212</v>
      </c>
      <c r="D50" s="47">
        <f>SUM(D44:D46)</f>
        <v>2194831</v>
      </c>
      <c r="E50" s="35">
        <f t="shared" si="0"/>
        <v>2194831</v>
      </c>
      <c r="F50" s="35">
        <f t="shared" si="1"/>
        <v>2814212</v>
      </c>
      <c r="G50" s="35">
        <f t="shared" si="2"/>
        <v>4830355</v>
      </c>
      <c r="H50" s="43"/>
      <c r="I50" s="37">
        <f>(C50-D50)/D50*100</f>
        <v>28.219985957916577</v>
      </c>
      <c r="J50" s="37">
        <f>(B50-C50)/C50*100</f>
        <v>71.641475482301971</v>
      </c>
      <c r="K50" s="37">
        <f>D50/$D$48*100</f>
        <v>52.532211666304065</v>
      </c>
      <c r="L50" s="37">
        <f>C50/$C$48*100</f>
        <v>55.278644074188797</v>
      </c>
      <c r="M50" s="37"/>
      <c r="N50" s="37">
        <f>B50/$B$48*100</f>
        <v>53.685350722403889</v>
      </c>
    </row>
    <row r="51" spans="1:14" ht="58.5" customHeight="1" x14ac:dyDescent="0.2">
      <c r="A51" s="26" t="s">
        <v>102</v>
      </c>
      <c r="B51" s="45">
        <f>B40</f>
        <v>2007</v>
      </c>
      <c r="C51" s="46">
        <v>2001</v>
      </c>
      <c r="D51" s="30">
        <v>1996</v>
      </c>
      <c r="E51" s="30">
        <f t="shared" si="0"/>
        <v>1996</v>
      </c>
      <c r="F51" s="30">
        <f t="shared" si="1"/>
        <v>2001</v>
      </c>
      <c r="G51" s="30">
        <f t="shared" si="2"/>
        <v>2007</v>
      </c>
      <c r="H51" s="31"/>
      <c r="I51" s="58" t="s">
        <v>117</v>
      </c>
      <c r="J51" s="58" t="s">
        <v>103</v>
      </c>
      <c r="K51" s="58" t="s">
        <v>118</v>
      </c>
      <c r="L51" s="32" t="s">
        <v>104</v>
      </c>
      <c r="M51" s="32"/>
    </row>
    <row r="52" spans="1:14" x14ac:dyDescent="0.2">
      <c r="A52" s="33" t="s">
        <v>66</v>
      </c>
      <c r="B52" s="48">
        <v>2185478</v>
      </c>
      <c r="C52" s="48">
        <v>1605690</v>
      </c>
      <c r="D52" s="49">
        <v>1570573</v>
      </c>
      <c r="E52" s="35">
        <f t="shared" si="0"/>
        <v>1570573</v>
      </c>
      <c r="F52" s="35">
        <f t="shared" si="1"/>
        <v>1605690</v>
      </c>
      <c r="G52" s="35">
        <f t="shared" si="2"/>
        <v>2185478</v>
      </c>
      <c r="H52" s="36"/>
      <c r="I52" s="59">
        <f>D53/D55*100</f>
        <v>20.451979829032872</v>
      </c>
      <c r="J52" s="59">
        <f>C53/C55*100</f>
        <v>26.579524570573998</v>
      </c>
      <c r="K52" s="59">
        <f>B53/B55*100</f>
        <v>20.747212454067725</v>
      </c>
      <c r="L52" s="60">
        <f>(C53-D53)/D53*100</f>
        <v>52.620217395829108</v>
      </c>
      <c r="M52" s="60"/>
    </row>
    <row r="53" spans="1:14" x14ac:dyDescent="0.2">
      <c r="A53" s="33" t="s">
        <v>67</v>
      </c>
      <c r="B53" s="48">
        <v>1312728</v>
      </c>
      <c r="C53" s="48">
        <v>1539851</v>
      </c>
      <c r="D53" s="49">
        <v>1008943</v>
      </c>
      <c r="E53" s="35">
        <f t="shared" si="0"/>
        <v>1008943</v>
      </c>
      <c r="F53" s="35">
        <f t="shared" si="1"/>
        <v>1539851</v>
      </c>
      <c r="G53" s="35">
        <f t="shared" si="2"/>
        <v>1312728</v>
      </c>
      <c r="H53" s="36"/>
      <c r="L53" s="60"/>
      <c r="M53" s="60"/>
    </row>
    <row r="54" spans="1:14" ht="14.25" customHeight="1" x14ac:dyDescent="0.2">
      <c r="A54" s="33" t="s">
        <v>68</v>
      </c>
      <c r="B54" s="48">
        <v>2658024</v>
      </c>
      <c r="C54" s="48">
        <v>2685776</v>
      </c>
      <c r="D54" s="49">
        <v>2292061</v>
      </c>
      <c r="E54" s="35">
        <f t="shared" si="0"/>
        <v>2292061</v>
      </c>
      <c r="F54" s="35">
        <f t="shared" si="1"/>
        <v>2685776</v>
      </c>
      <c r="G54" s="35">
        <f t="shared" si="2"/>
        <v>2658024</v>
      </c>
      <c r="H54" s="36"/>
      <c r="L54" s="61">
        <f>(C55-D55)/D55*100</f>
        <v>17.435720093269541</v>
      </c>
      <c r="M54" s="60"/>
    </row>
    <row r="55" spans="1:14" ht="13.5" thickBot="1" x14ac:dyDescent="0.25">
      <c r="A55" s="51" t="s">
        <v>69</v>
      </c>
      <c r="B55" s="47">
        <f>B30</f>
        <v>6327250</v>
      </c>
      <c r="C55" s="47">
        <f>C30</f>
        <v>5793373</v>
      </c>
      <c r="D55" s="47">
        <f>D30</f>
        <v>4933229</v>
      </c>
      <c r="E55" s="35">
        <f t="shared" si="0"/>
        <v>4933229</v>
      </c>
      <c r="F55" s="35">
        <f t="shared" si="1"/>
        <v>5793373</v>
      </c>
      <c r="G55" s="35">
        <f t="shared" si="2"/>
        <v>6327250</v>
      </c>
      <c r="H55" s="36"/>
      <c r="L55" s="61">
        <f>(C57-D57)/D57*100</f>
        <v>29.960643383985214</v>
      </c>
      <c r="M55" s="60"/>
    </row>
    <row r="56" spans="1:14" x14ac:dyDescent="0.2">
      <c r="A56" s="42"/>
      <c r="B56" s="43"/>
      <c r="C56" s="42"/>
      <c r="D56" s="36"/>
      <c r="E56" s="35"/>
      <c r="F56" s="35"/>
      <c r="G56" s="35"/>
      <c r="H56" s="36"/>
      <c r="L56" s="60"/>
      <c r="M56" s="60"/>
    </row>
    <row r="57" spans="1:14" ht="25.5" x14ac:dyDescent="0.2">
      <c r="A57" s="52" t="s">
        <v>148</v>
      </c>
      <c r="B57" s="62">
        <f>B53/B55</f>
        <v>0.20747212454067723</v>
      </c>
      <c r="C57" s="62">
        <f>C53/C55</f>
        <v>0.26579524570573998</v>
      </c>
      <c r="D57" s="62">
        <f>D53/D55</f>
        <v>0.20451979829032871</v>
      </c>
      <c r="E57" s="35">
        <f t="shared" si="0"/>
        <v>0.20451979829032871</v>
      </c>
      <c r="F57" s="35">
        <f t="shared" si="1"/>
        <v>0.26579524570573998</v>
      </c>
      <c r="G57" s="35">
        <f t="shared" si="2"/>
        <v>0.20747212454067723</v>
      </c>
      <c r="H57" s="63"/>
    </row>
    <row r="58" spans="1:14" x14ac:dyDescent="0.2">
      <c r="A58" s="52"/>
      <c r="B58" s="62"/>
      <c r="C58" s="62"/>
      <c r="D58" s="62"/>
      <c r="E58" s="35"/>
      <c r="F58" s="35"/>
      <c r="G58" s="35"/>
      <c r="H58" s="63"/>
    </row>
    <row r="59" spans="1:14" s="44" customFormat="1" x14ac:dyDescent="0.2">
      <c r="A59" s="64">
        <f>B55/B59*100</f>
        <v>70.417997269754935</v>
      </c>
      <c r="B59" s="65">
        <f>SUM(B54:B55)</f>
        <v>8985274</v>
      </c>
      <c r="C59" s="65"/>
      <c r="D59" s="65"/>
      <c r="E59" s="66">
        <f t="shared" si="0"/>
        <v>0</v>
      </c>
      <c r="F59" s="66">
        <f t="shared" si="1"/>
        <v>0</v>
      </c>
      <c r="G59" s="66">
        <f t="shared" si="2"/>
        <v>8985274</v>
      </c>
      <c r="H59" s="65"/>
    </row>
    <row r="60" spans="1:14" ht="25.5" x14ac:dyDescent="0.2">
      <c r="A60" s="52" t="s">
        <v>147</v>
      </c>
      <c r="B60" s="63">
        <f>B55/B9*100</f>
        <v>61.673731849271341</v>
      </c>
      <c r="C60" s="63">
        <f>C55/C9*100</f>
        <v>60.447569100958468</v>
      </c>
      <c r="D60" s="63">
        <f>D55/D9*100</f>
        <v>59.097572955100865</v>
      </c>
      <c r="E60" s="35">
        <f t="shared" si="0"/>
        <v>59.097572955100865</v>
      </c>
      <c r="F60" s="35">
        <f t="shared" si="1"/>
        <v>60.447569100958468</v>
      </c>
      <c r="G60" s="35">
        <f t="shared" si="2"/>
        <v>61.673731849271341</v>
      </c>
      <c r="H60" s="63"/>
    </row>
    <row r="61" spans="1:14" ht="13.5" thickBot="1" x14ac:dyDescent="0.25">
      <c r="A61" s="42"/>
      <c r="B61" s="63"/>
      <c r="C61" s="63"/>
      <c r="D61" s="63"/>
      <c r="E61" s="35">
        <f t="shared" si="0"/>
        <v>0</v>
      </c>
      <c r="F61" s="35">
        <f t="shared" si="1"/>
        <v>0</v>
      </c>
      <c r="G61" s="35">
        <f t="shared" si="2"/>
        <v>0</v>
      </c>
      <c r="H61" s="63"/>
    </row>
    <row r="62" spans="1:14" ht="25.5" x14ac:dyDescent="0.2">
      <c r="A62" s="26" t="s">
        <v>105</v>
      </c>
      <c r="B62" s="45">
        <f>B51</f>
        <v>2007</v>
      </c>
      <c r="C62" s="46">
        <v>2001</v>
      </c>
      <c r="D62" s="30">
        <v>1996</v>
      </c>
      <c r="E62" s="30">
        <f t="shared" si="0"/>
        <v>1996</v>
      </c>
      <c r="F62" s="30">
        <f t="shared" si="1"/>
        <v>2001</v>
      </c>
      <c r="G62" s="30">
        <f t="shared" si="2"/>
        <v>2007</v>
      </c>
      <c r="H62" s="31"/>
      <c r="I62" s="32" t="s">
        <v>97</v>
      </c>
      <c r="J62" s="32" t="str">
        <f>J40</f>
        <v>% change 2001 - 2007</v>
      </c>
      <c r="K62" s="32" t="s">
        <v>106</v>
      </c>
      <c r="L62" s="32" t="s">
        <v>107</v>
      </c>
      <c r="M62" s="32" t="s">
        <v>149</v>
      </c>
    </row>
    <row r="63" spans="1:14" ht="15" customHeight="1" x14ac:dyDescent="0.2">
      <c r="A63" s="33" t="s">
        <v>70</v>
      </c>
      <c r="B63" s="47">
        <v>66442</v>
      </c>
      <c r="C63" s="47">
        <v>142859</v>
      </c>
      <c r="D63" s="47">
        <v>118071</v>
      </c>
      <c r="E63" s="35">
        <f t="shared" si="0"/>
        <v>118071</v>
      </c>
      <c r="F63" s="35">
        <f t="shared" si="1"/>
        <v>142859</v>
      </c>
      <c r="G63" s="35">
        <f t="shared" si="2"/>
        <v>66442</v>
      </c>
      <c r="H63" s="36"/>
      <c r="I63" s="37">
        <f>(C63-D63)/D63*100</f>
        <v>20.994147589162456</v>
      </c>
      <c r="J63" s="37">
        <f>(B63-C63)/C63*100</f>
        <v>-53.491204614340013</v>
      </c>
      <c r="K63" s="37">
        <f>D63/$D$52*100</f>
        <v>7.5177021380095033</v>
      </c>
      <c r="L63" s="37">
        <f>C63/$C$52*100</f>
        <v>8.8970473752716899</v>
      </c>
      <c r="M63" s="37"/>
    </row>
    <row r="64" spans="1:14" ht="15" customHeight="1" x14ac:dyDescent="0.2">
      <c r="A64" s="33" t="s">
        <v>71</v>
      </c>
      <c r="B64" s="47">
        <v>331727</v>
      </c>
      <c r="C64" s="47">
        <v>320721</v>
      </c>
      <c r="D64" s="47">
        <v>255540</v>
      </c>
      <c r="E64" s="35">
        <f t="shared" si="0"/>
        <v>255540</v>
      </c>
      <c r="F64" s="35">
        <f t="shared" si="1"/>
        <v>320721</v>
      </c>
      <c r="G64" s="35">
        <f t="shared" si="2"/>
        <v>331727</v>
      </c>
      <c r="H64" s="36"/>
      <c r="I64" s="37">
        <f t="shared" ref="I64:I72" si="17">(C64-D64)/D64*100</f>
        <v>25.507161305470767</v>
      </c>
      <c r="J64" s="37">
        <f>(B64-C64)/C64*100</f>
        <v>3.4316430791872063</v>
      </c>
      <c r="K64" s="37">
        <f t="shared" ref="K64:K72" si="18">D64/$D$52*100</f>
        <v>16.270494908546116</v>
      </c>
      <c r="L64" s="37">
        <f t="shared" ref="L64:L72" si="19">C64/$C$52*100</f>
        <v>19.974029856323451</v>
      </c>
      <c r="M64" s="37"/>
    </row>
    <row r="65" spans="1:14" x14ac:dyDescent="0.2">
      <c r="A65" s="33" t="s">
        <v>6</v>
      </c>
      <c r="B65" s="47">
        <v>129087</v>
      </c>
      <c r="C65" s="47">
        <v>76444</v>
      </c>
      <c r="D65" s="47">
        <v>85022</v>
      </c>
      <c r="E65" s="35">
        <f t="shared" si="0"/>
        <v>85022</v>
      </c>
      <c r="F65" s="35">
        <f t="shared" si="1"/>
        <v>76444</v>
      </c>
      <c r="G65" s="35">
        <f t="shared" si="2"/>
        <v>129087</v>
      </c>
      <c r="H65" s="36"/>
      <c r="I65" s="37">
        <f t="shared" si="17"/>
        <v>-10.08915339559173</v>
      </c>
      <c r="J65" s="37">
        <f>(B65-C65)/C65*100</f>
        <v>68.864789911569261</v>
      </c>
      <c r="K65" s="37">
        <f t="shared" si="18"/>
        <v>5.4134382801690846</v>
      </c>
      <c r="L65" s="37">
        <f t="shared" si="19"/>
        <v>4.7608193362355129</v>
      </c>
      <c r="M65" s="37"/>
    </row>
    <row r="66" spans="1:14" x14ac:dyDescent="0.2">
      <c r="A66" s="33" t="s">
        <v>72</v>
      </c>
      <c r="B66" s="47">
        <v>16075</v>
      </c>
      <c r="C66" s="47">
        <v>10745</v>
      </c>
      <c r="D66" s="47">
        <v>14104</v>
      </c>
      <c r="E66" s="35">
        <f t="shared" si="0"/>
        <v>14104</v>
      </c>
      <c r="F66" s="35">
        <f t="shared" si="1"/>
        <v>10745</v>
      </c>
      <c r="G66" s="35">
        <f t="shared" si="2"/>
        <v>16075</v>
      </c>
      <c r="H66" s="36"/>
      <c r="I66" s="37"/>
      <c r="J66" s="37"/>
      <c r="K66" s="37">
        <f t="shared" si="18"/>
        <v>0.89801620173019647</v>
      </c>
      <c r="L66" s="37">
        <f t="shared" si="19"/>
        <v>0.66918271895571368</v>
      </c>
      <c r="M66" s="37"/>
    </row>
    <row r="67" spans="1:14" ht="25.5" x14ac:dyDescent="0.2">
      <c r="A67" s="33" t="s">
        <v>73</v>
      </c>
      <c r="B67" s="47">
        <v>221766</v>
      </c>
      <c r="C67" s="47">
        <v>134889</v>
      </c>
      <c r="D67" s="47">
        <v>98600</v>
      </c>
      <c r="E67" s="35">
        <f t="shared" si="0"/>
        <v>98600</v>
      </c>
      <c r="F67" s="35">
        <f t="shared" si="1"/>
        <v>134889</v>
      </c>
      <c r="G67" s="35">
        <f t="shared" si="2"/>
        <v>221766</v>
      </c>
      <c r="H67" s="36"/>
      <c r="I67" s="37">
        <f t="shared" si="17"/>
        <v>36.804259634888439</v>
      </c>
      <c r="J67" s="37">
        <f t="shared" ref="J67:J72" si="20">(B67-C67)/C67*100</f>
        <v>64.406289615906402</v>
      </c>
      <c r="K67" s="37">
        <f t="shared" si="18"/>
        <v>6.2779635203202915</v>
      </c>
      <c r="L67" s="37">
        <f t="shared" si="19"/>
        <v>8.400687554882948</v>
      </c>
      <c r="M67" s="37"/>
    </row>
    <row r="68" spans="1:14" x14ac:dyDescent="0.2">
      <c r="A68" s="33" t="s">
        <v>4</v>
      </c>
      <c r="B68" s="47">
        <v>346904</v>
      </c>
      <c r="C68" s="47">
        <v>268138</v>
      </c>
      <c r="D68" s="47">
        <v>265701</v>
      </c>
      <c r="E68" s="35">
        <f t="shared" si="0"/>
        <v>265701</v>
      </c>
      <c r="F68" s="35">
        <f t="shared" si="1"/>
        <v>268138</v>
      </c>
      <c r="G68" s="35">
        <f t="shared" si="2"/>
        <v>346904</v>
      </c>
      <c r="H68" s="36"/>
      <c r="I68" s="37">
        <f t="shared" si="17"/>
        <v>0.91719639745428128</v>
      </c>
      <c r="J68" s="37">
        <f t="shared" si="20"/>
        <v>29.375172485809546</v>
      </c>
      <c r="K68" s="37">
        <f t="shared" si="18"/>
        <v>16.91745624049312</v>
      </c>
      <c r="L68" s="37">
        <f t="shared" si="19"/>
        <v>16.699238333675865</v>
      </c>
      <c r="M68" s="37"/>
    </row>
    <row r="69" spans="1:14" x14ac:dyDescent="0.2">
      <c r="A69" s="33" t="s">
        <v>74</v>
      </c>
      <c r="B69" s="47">
        <v>13395</v>
      </c>
      <c r="C69" s="47">
        <v>9186</v>
      </c>
      <c r="D69" s="47">
        <v>15861</v>
      </c>
      <c r="E69" s="35">
        <f t="shared" ref="E69:E120" si="21">D69</f>
        <v>15861</v>
      </c>
      <c r="F69" s="35">
        <f t="shared" si="1"/>
        <v>9186</v>
      </c>
      <c r="G69" s="35">
        <f t="shared" si="2"/>
        <v>13395</v>
      </c>
      <c r="H69" s="36"/>
      <c r="I69" s="37">
        <f t="shared" si="17"/>
        <v>-42.084357858899182</v>
      </c>
      <c r="J69" s="37">
        <f t="shared" si="20"/>
        <v>45.81972566949706</v>
      </c>
      <c r="K69" s="37">
        <f t="shared" si="18"/>
        <v>1.0098862007687641</v>
      </c>
      <c r="L69" s="37">
        <f t="shared" si="19"/>
        <v>0.57209050314817933</v>
      </c>
      <c r="M69" s="37"/>
    </row>
    <row r="70" spans="1:14" x14ac:dyDescent="0.2">
      <c r="A70" s="33" t="s">
        <v>75</v>
      </c>
      <c r="B70" s="47">
        <v>224490</v>
      </c>
      <c r="C70" s="47">
        <v>148502</v>
      </c>
      <c r="D70" s="47">
        <v>173558</v>
      </c>
      <c r="E70" s="35">
        <f t="shared" si="21"/>
        <v>173558</v>
      </c>
      <c r="F70" s="35">
        <f t="shared" si="1"/>
        <v>148502</v>
      </c>
      <c r="G70" s="35">
        <f t="shared" si="2"/>
        <v>224490</v>
      </c>
      <c r="H70" s="36"/>
      <c r="I70" s="37">
        <f t="shared" si="17"/>
        <v>-14.436672466841054</v>
      </c>
      <c r="J70" s="37">
        <f t="shared" si="20"/>
        <v>51.169681216414595</v>
      </c>
      <c r="K70" s="37">
        <f t="shared" si="18"/>
        <v>11.050616558415305</v>
      </c>
      <c r="L70" s="37">
        <f t="shared" si="19"/>
        <v>9.2484850749522014</v>
      </c>
      <c r="M70" s="37"/>
    </row>
    <row r="71" spans="1:14" ht="12.75" customHeight="1" x14ac:dyDescent="0.2">
      <c r="A71" s="33" t="s">
        <v>76</v>
      </c>
      <c r="B71" s="47">
        <v>88430</v>
      </c>
      <c r="C71" s="47">
        <v>82028</v>
      </c>
      <c r="D71" s="47">
        <v>86899</v>
      </c>
      <c r="E71" s="35">
        <f t="shared" si="21"/>
        <v>86899</v>
      </c>
      <c r="F71" s="35">
        <f t="shared" si="1"/>
        <v>82028</v>
      </c>
      <c r="G71" s="35">
        <f t="shared" si="2"/>
        <v>88430</v>
      </c>
      <c r="H71" s="36"/>
      <c r="I71" s="37">
        <f t="shared" si="17"/>
        <v>-5.6053579442801409</v>
      </c>
      <c r="J71" s="37">
        <f t="shared" si="20"/>
        <v>7.8046520700248703</v>
      </c>
      <c r="K71" s="37">
        <f t="shared" si="18"/>
        <v>5.5329488027617941</v>
      </c>
      <c r="L71" s="37">
        <f t="shared" si="19"/>
        <v>5.1085826031176635</v>
      </c>
      <c r="M71" s="37"/>
    </row>
    <row r="72" spans="1:14" x14ac:dyDescent="0.2">
      <c r="A72" s="33" t="s">
        <v>77</v>
      </c>
      <c r="B72" s="47">
        <v>297349</v>
      </c>
      <c r="C72" s="47">
        <v>240627</v>
      </c>
      <c r="D72" s="47">
        <v>169862</v>
      </c>
      <c r="E72" s="35">
        <f t="shared" si="21"/>
        <v>169862</v>
      </c>
      <c r="F72" s="35">
        <f t="shared" ref="F72:F121" si="22">C72</f>
        <v>240627</v>
      </c>
      <c r="G72" s="35">
        <f t="shared" ref="G72:G121" si="23">B72</f>
        <v>297349</v>
      </c>
      <c r="H72" s="36"/>
      <c r="I72" s="37">
        <f t="shared" si="17"/>
        <v>41.660288940434</v>
      </c>
      <c r="J72" s="37">
        <f t="shared" si="20"/>
        <v>23.572583292814191</v>
      </c>
      <c r="K72" s="37">
        <f t="shared" si="18"/>
        <v>10.815288432947719</v>
      </c>
      <c r="L72" s="37">
        <f t="shared" si="19"/>
        <v>14.985893914765617</v>
      </c>
      <c r="M72" s="37"/>
    </row>
    <row r="73" spans="1:14" x14ac:dyDescent="0.2">
      <c r="A73" s="42"/>
      <c r="B73" s="67"/>
      <c r="C73" s="67"/>
      <c r="D73" s="67"/>
      <c r="E73" s="35"/>
      <c r="F73" s="35"/>
      <c r="G73" s="35"/>
      <c r="H73" s="36"/>
      <c r="I73" s="37"/>
      <c r="J73" s="37"/>
      <c r="K73" s="37"/>
      <c r="L73" s="37"/>
      <c r="M73" s="37"/>
    </row>
    <row r="74" spans="1:14" ht="18.75" customHeight="1" x14ac:dyDescent="0.2">
      <c r="A74" s="20" t="s">
        <v>78</v>
      </c>
      <c r="B74" s="20"/>
      <c r="E74" s="35">
        <f t="shared" si="21"/>
        <v>0</v>
      </c>
      <c r="F74" s="35">
        <f t="shared" si="22"/>
        <v>0</v>
      </c>
      <c r="G74" s="35">
        <f t="shared" si="23"/>
        <v>0</v>
      </c>
      <c r="N74" s="37"/>
    </row>
    <row r="75" spans="1:14" x14ac:dyDescent="0.2">
      <c r="A75" s="20"/>
      <c r="B75" s="20"/>
      <c r="E75" s="35">
        <f t="shared" si="21"/>
        <v>0</v>
      </c>
      <c r="F75" s="35">
        <f t="shared" si="22"/>
        <v>0</v>
      </c>
      <c r="G75" s="35">
        <f t="shared" si="23"/>
        <v>0</v>
      </c>
      <c r="N75" s="37"/>
    </row>
    <row r="76" spans="1:14" x14ac:dyDescent="0.2">
      <c r="A76" s="20" t="s">
        <v>140</v>
      </c>
      <c r="B76" s="68">
        <f>B63+B69</f>
        <v>79837</v>
      </c>
      <c r="C76" s="68">
        <f>C63+C69</f>
        <v>152045</v>
      </c>
      <c r="D76" s="68">
        <f>D63+D69</f>
        <v>133932</v>
      </c>
      <c r="E76" s="35">
        <f t="shared" si="21"/>
        <v>133932</v>
      </c>
      <c r="F76" s="35">
        <f t="shared" si="22"/>
        <v>152045</v>
      </c>
      <c r="G76" s="35">
        <f t="shared" si="23"/>
        <v>79837</v>
      </c>
      <c r="N76" s="37"/>
    </row>
    <row r="77" spans="1:14" x14ac:dyDescent="0.2">
      <c r="A77" s="20" t="s">
        <v>141</v>
      </c>
      <c r="B77" s="68">
        <f>B65+B66+B68+B71</f>
        <v>580496</v>
      </c>
      <c r="C77" s="68">
        <f>C65+C66+C68+C71</f>
        <v>437355</v>
      </c>
      <c r="D77" s="68">
        <f>D65+D66+D68+D71</f>
        <v>451726</v>
      </c>
      <c r="E77" s="35">
        <f t="shared" si="21"/>
        <v>451726</v>
      </c>
      <c r="F77" s="35">
        <f t="shared" si="22"/>
        <v>437355</v>
      </c>
      <c r="G77" s="35">
        <f t="shared" si="23"/>
        <v>580496</v>
      </c>
      <c r="N77" s="37"/>
    </row>
    <row r="78" spans="1:14" x14ac:dyDescent="0.2">
      <c r="A78" s="20" t="s">
        <v>142</v>
      </c>
      <c r="B78" s="68">
        <f>B64+B67+B70+B72</f>
        <v>1075332</v>
      </c>
      <c r="C78" s="68">
        <f>C64+C67+C70+C72</f>
        <v>844739</v>
      </c>
      <c r="D78" s="68">
        <f>D64+D67+D70+D72</f>
        <v>697560</v>
      </c>
      <c r="E78" s="35">
        <f t="shared" si="21"/>
        <v>697560</v>
      </c>
      <c r="F78" s="35">
        <f t="shared" si="22"/>
        <v>844739</v>
      </c>
      <c r="G78" s="35">
        <f t="shared" si="23"/>
        <v>1075332</v>
      </c>
      <c r="N78" s="37"/>
    </row>
    <row r="79" spans="1:14" ht="13.5" thickBot="1" x14ac:dyDescent="0.25">
      <c r="A79" s="20"/>
      <c r="B79" s="20"/>
      <c r="E79" s="35">
        <f t="shared" si="21"/>
        <v>0</v>
      </c>
      <c r="F79" s="35">
        <f t="shared" si="22"/>
        <v>0</v>
      </c>
      <c r="G79" s="35">
        <f t="shared" si="23"/>
        <v>0</v>
      </c>
      <c r="N79" s="37"/>
    </row>
    <row r="80" spans="1:14" ht="25.5" x14ac:dyDescent="0.2">
      <c r="A80" s="26" t="s">
        <v>39</v>
      </c>
      <c r="B80" s="45">
        <f>B62</f>
        <v>2007</v>
      </c>
      <c r="C80" s="46">
        <v>2001</v>
      </c>
      <c r="D80" s="30">
        <v>1996</v>
      </c>
      <c r="E80" s="30">
        <f t="shared" si="21"/>
        <v>1996</v>
      </c>
      <c r="F80" s="30">
        <f t="shared" si="22"/>
        <v>2001</v>
      </c>
      <c r="G80" s="30">
        <f t="shared" si="23"/>
        <v>2007</v>
      </c>
      <c r="H80" s="31"/>
      <c r="I80" s="32" t="s">
        <v>97</v>
      </c>
      <c r="J80" s="32" t="str">
        <f>J62</f>
        <v>% change 2001 - 2007</v>
      </c>
      <c r="K80" s="32" t="s">
        <v>106</v>
      </c>
      <c r="L80" s="32" t="str">
        <f>L62</f>
        <v>% of employed 2001</v>
      </c>
      <c r="M80" s="32"/>
    </row>
    <row r="81" spans="1:13" x14ac:dyDescent="0.2">
      <c r="A81" s="33" t="s">
        <v>79</v>
      </c>
      <c r="B81" s="47">
        <v>157981</v>
      </c>
      <c r="C81" s="47">
        <v>173963</v>
      </c>
      <c r="D81" s="47">
        <v>109240</v>
      </c>
      <c r="E81" s="35">
        <f t="shared" si="21"/>
        <v>109240</v>
      </c>
      <c r="F81" s="35">
        <f t="shared" si="22"/>
        <v>173963</v>
      </c>
      <c r="G81" s="35">
        <f t="shared" si="23"/>
        <v>157981</v>
      </c>
      <c r="H81" s="36"/>
      <c r="I81" s="37">
        <f>(C81-D81)/D81*100</f>
        <v>59.248443793482238</v>
      </c>
      <c r="J81" s="37">
        <f t="shared" ref="J81:J89" si="24">(B81-C81)/C81*100</f>
        <v>-9.1870110310813207</v>
      </c>
      <c r="K81" s="37">
        <f>D81/$D$52*100</f>
        <v>6.9554232754542449</v>
      </c>
      <c r="L81" s="37">
        <f>C81/$C$52*100</f>
        <v>10.834158523749915</v>
      </c>
      <c r="M81" s="37"/>
    </row>
    <row r="82" spans="1:13" x14ac:dyDescent="0.2">
      <c r="A82" s="33" t="s">
        <v>122</v>
      </c>
      <c r="B82" s="47">
        <v>257028</v>
      </c>
      <c r="C82" s="47">
        <v>180316</v>
      </c>
      <c r="D82" s="47">
        <v>189098</v>
      </c>
      <c r="E82" s="35">
        <f t="shared" si="21"/>
        <v>189098</v>
      </c>
      <c r="F82" s="35">
        <f t="shared" si="22"/>
        <v>180316</v>
      </c>
      <c r="G82" s="35">
        <f t="shared" si="23"/>
        <v>257028</v>
      </c>
      <c r="H82" s="36"/>
      <c r="I82" s="37">
        <f t="shared" ref="I82:I88" si="25">(C82-D82)/D82*100</f>
        <v>-4.6441527673481477</v>
      </c>
      <c r="J82" s="37">
        <f t="shared" si="24"/>
        <v>42.543091017990633</v>
      </c>
      <c r="K82" s="37">
        <f t="shared" ref="K82:K88" si="26">D82/$D$52*100</f>
        <v>12.040064358676737</v>
      </c>
      <c r="L82" s="37">
        <f t="shared" ref="L82:L89" si="27">C82/$C$52*100</f>
        <v>11.229813974054768</v>
      </c>
      <c r="M82" s="37"/>
    </row>
    <row r="83" spans="1:13" x14ac:dyDescent="0.2">
      <c r="A83" s="33" t="s">
        <v>150</v>
      </c>
      <c r="B83" s="47">
        <v>419201</v>
      </c>
      <c r="C83" s="47">
        <v>397565</v>
      </c>
      <c r="D83" s="47">
        <v>377479</v>
      </c>
      <c r="E83" s="35">
        <f t="shared" si="21"/>
        <v>377479</v>
      </c>
      <c r="F83" s="35">
        <f t="shared" si="22"/>
        <v>397565</v>
      </c>
      <c r="G83" s="35">
        <f t="shared" si="23"/>
        <v>419201</v>
      </c>
      <c r="H83" s="36"/>
      <c r="I83" s="37">
        <f t="shared" si="25"/>
        <v>5.3210907096818634</v>
      </c>
      <c r="J83" s="37">
        <f t="shared" si="24"/>
        <v>5.4421289600442693</v>
      </c>
      <c r="K83" s="37">
        <f t="shared" si="26"/>
        <v>24.034476589117475</v>
      </c>
      <c r="L83" s="37">
        <f t="shared" si="27"/>
        <v>24.759760601361407</v>
      </c>
      <c r="M83" s="37"/>
    </row>
    <row r="84" spans="1:13" ht="25.5" x14ac:dyDescent="0.2">
      <c r="A84" s="33" t="s">
        <v>119</v>
      </c>
      <c r="B84" s="47">
        <v>171396</v>
      </c>
      <c r="C84" s="47">
        <v>82501</v>
      </c>
      <c r="D84" s="47">
        <v>49489</v>
      </c>
      <c r="E84" s="35">
        <f t="shared" si="21"/>
        <v>49489</v>
      </c>
      <c r="F84" s="35">
        <f t="shared" si="22"/>
        <v>82501</v>
      </c>
      <c r="G84" s="35">
        <f t="shared" si="23"/>
        <v>171396</v>
      </c>
      <c r="H84" s="36"/>
      <c r="I84" s="37">
        <f t="shared" si="25"/>
        <v>66.705732587039549</v>
      </c>
      <c r="J84" s="37">
        <f t="shared" si="24"/>
        <v>107.75020908837469</v>
      </c>
      <c r="K84" s="37">
        <f t="shared" si="26"/>
        <v>3.1510155847579191</v>
      </c>
      <c r="L84" s="37">
        <f t="shared" si="27"/>
        <v>5.1380403440265559</v>
      </c>
      <c r="M84" s="37"/>
    </row>
    <row r="85" spans="1:13" ht="25.5" x14ac:dyDescent="0.2">
      <c r="A85" s="33" t="s">
        <v>123</v>
      </c>
      <c r="B85" s="47">
        <v>182623</v>
      </c>
      <c r="C85" s="47">
        <v>160915</v>
      </c>
      <c r="D85" s="47">
        <v>139374</v>
      </c>
      <c r="E85" s="35">
        <f t="shared" si="21"/>
        <v>139374</v>
      </c>
      <c r="F85" s="35">
        <f t="shared" si="22"/>
        <v>160915</v>
      </c>
      <c r="G85" s="35">
        <f t="shared" si="23"/>
        <v>182623</v>
      </c>
      <c r="H85" s="36"/>
      <c r="I85" s="37">
        <f t="shared" si="25"/>
        <v>15.455536900713188</v>
      </c>
      <c r="J85" s="37">
        <f t="shared" si="24"/>
        <v>13.490352049218531</v>
      </c>
      <c r="K85" s="37">
        <f t="shared" si="26"/>
        <v>8.8740860819586231</v>
      </c>
      <c r="L85" s="37">
        <f t="shared" si="27"/>
        <v>10.021548368614116</v>
      </c>
      <c r="M85" s="37"/>
    </row>
    <row r="86" spans="1:13" x14ac:dyDescent="0.2">
      <c r="A86" s="33" t="s">
        <v>80</v>
      </c>
      <c r="B86" s="47">
        <v>240680</v>
      </c>
      <c r="C86" s="47">
        <v>100235</v>
      </c>
      <c r="D86" s="47">
        <v>147635</v>
      </c>
      <c r="E86" s="35">
        <f t="shared" si="21"/>
        <v>147635</v>
      </c>
      <c r="F86" s="35">
        <f t="shared" si="22"/>
        <v>100235</v>
      </c>
      <c r="G86" s="35">
        <f t="shared" si="23"/>
        <v>240680</v>
      </c>
      <c r="H86" s="36"/>
      <c r="I86" s="37">
        <f t="shared" si="25"/>
        <v>-32.106207877535816</v>
      </c>
      <c r="J86" s="37">
        <f t="shared" si="24"/>
        <v>140.11572803910809</v>
      </c>
      <c r="K86" s="37">
        <f t="shared" si="26"/>
        <v>9.4000724576317065</v>
      </c>
      <c r="L86" s="37">
        <f t="shared" si="27"/>
        <v>6.2424876532830122</v>
      </c>
      <c r="M86" s="37"/>
    </row>
    <row r="87" spans="1:13" ht="25.5" x14ac:dyDescent="0.2">
      <c r="A87" s="33" t="s">
        <v>151</v>
      </c>
      <c r="B87" s="47">
        <v>211973</v>
      </c>
      <c r="C87" s="47">
        <v>164915</v>
      </c>
      <c r="D87" s="47">
        <v>127646</v>
      </c>
      <c r="E87" s="35">
        <f t="shared" si="21"/>
        <v>127646</v>
      </c>
      <c r="F87" s="35">
        <f t="shared" si="22"/>
        <v>164915</v>
      </c>
      <c r="G87" s="35">
        <f t="shared" si="23"/>
        <v>211973</v>
      </c>
      <c r="H87" s="36"/>
      <c r="I87" s="37">
        <f t="shared" si="25"/>
        <v>29.197154630775739</v>
      </c>
      <c r="J87" s="37">
        <f t="shared" si="24"/>
        <v>28.534699693781647</v>
      </c>
      <c r="K87" s="37">
        <f t="shared" si="26"/>
        <v>8.1273522466004451</v>
      </c>
      <c r="L87" s="37">
        <f t="shared" si="27"/>
        <v>10.270662456638579</v>
      </c>
      <c r="M87" s="37"/>
    </row>
    <row r="88" spans="1:13" ht="25.5" x14ac:dyDescent="0.2">
      <c r="A88" s="33" t="s">
        <v>121</v>
      </c>
      <c r="B88" s="47">
        <v>86856</v>
      </c>
      <c r="C88" s="47">
        <v>44343</v>
      </c>
      <c r="D88" s="47">
        <v>51741</v>
      </c>
      <c r="E88" s="35">
        <f t="shared" si="21"/>
        <v>51741</v>
      </c>
      <c r="F88" s="35">
        <f t="shared" si="22"/>
        <v>44343</v>
      </c>
      <c r="G88" s="35">
        <f t="shared" si="23"/>
        <v>86856</v>
      </c>
      <c r="H88" s="36"/>
      <c r="I88" s="37">
        <f t="shared" si="25"/>
        <v>-14.298138806749</v>
      </c>
      <c r="J88" s="37">
        <f t="shared" si="24"/>
        <v>95.873080305797984</v>
      </c>
      <c r="K88" s="37">
        <f t="shared" si="26"/>
        <v>3.294402743457324</v>
      </c>
      <c r="L88" s="37">
        <f t="shared" si="27"/>
        <v>2.7616165013171905</v>
      </c>
      <c r="M88" s="37"/>
    </row>
    <row r="89" spans="1:13" ht="25.5" x14ac:dyDescent="0.2">
      <c r="A89" s="33" t="s">
        <v>120</v>
      </c>
      <c r="B89" s="47">
        <v>121913</v>
      </c>
      <c r="C89" s="47">
        <v>172463</v>
      </c>
      <c r="D89" s="47">
        <v>91364</v>
      </c>
      <c r="E89" s="35">
        <f t="shared" si="21"/>
        <v>91364</v>
      </c>
      <c r="F89" s="35">
        <f t="shared" si="22"/>
        <v>172463</v>
      </c>
      <c r="G89" s="35">
        <f t="shared" si="23"/>
        <v>121913</v>
      </c>
      <c r="H89" s="36"/>
      <c r="I89" s="37">
        <f>(C89-D89)/D89*100</f>
        <v>88.764721334442456</v>
      </c>
      <c r="J89" s="37">
        <f t="shared" si="24"/>
        <v>-29.310634744843821</v>
      </c>
      <c r="K89" s="37">
        <f>D89/$D$52*100</f>
        <v>5.817239950005507</v>
      </c>
      <c r="L89" s="37">
        <f t="shared" si="27"/>
        <v>10.74074074074074</v>
      </c>
      <c r="M89" s="37"/>
    </row>
    <row r="90" spans="1:13" ht="13.5" thickBot="1" x14ac:dyDescent="0.25">
      <c r="A90" s="69"/>
      <c r="B90" s="70"/>
      <c r="C90" s="71"/>
      <c r="D90" s="72"/>
      <c r="E90" s="35">
        <f t="shared" si="21"/>
        <v>0</v>
      </c>
      <c r="F90" s="35">
        <f t="shared" si="22"/>
        <v>0</v>
      </c>
      <c r="G90" s="35">
        <f t="shared" si="23"/>
        <v>0</v>
      </c>
      <c r="H90" s="36"/>
      <c r="I90" s="37"/>
      <c r="J90" s="37"/>
      <c r="K90" s="37"/>
      <c r="L90" s="37"/>
      <c r="M90" s="37"/>
    </row>
    <row r="91" spans="1:13" ht="25.5" x14ac:dyDescent="0.2">
      <c r="A91" s="73" t="s">
        <v>108</v>
      </c>
      <c r="B91" s="74">
        <f>B80</f>
        <v>2007</v>
      </c>
      <c r="C91" s="46">
        <v>2001</v>
      </c>
      <c r="D91" s="87">
        <v>1996</v>
      </c>
      <c r="E91" s="30">
        <f t="shared" si="21"/>
        <v>1996</v>
      </c>
      <c r="F91" s="30">
        <f t="shared" si="22"/>
        <v>2001</v>
      </c>
      <c r="G91" s="30">
        <f t="shared" si="23"/>
        <v>2007</v>
      </c>
      <c r="H91" s="75"/>
      <c r="I91" s="76">
        <v>2007</v>
      </c>
      <c r="J91" s="76">
        <v>2001</v>
      </c>
      <c r="K91" s="76">
        <v>1996</v>
      </c>
      <c r="L91" s="44"/>
      <c r="M91" s="44"/>
    </row>
    <row r="92" spans="1:13" x14ac:dyDescent="0.2">
      <c r="A92" s="33" t="s">
        <v>58</v>
      </c>
      <c r="B92" s="47">
        <v>5076097</v>
      </c>
      <c r="C92" s="47">
        <v>7001831</v>
      </c>
      <c r="D92" s="53">
        <v>22331</v>
      </c>
      <c r="E92" s="35">
        <f t="shared" si="21"/>
        <v>22331</v>
      </c>
      <c r="F92" s="35">
        <f t="shared" si="22"/>
        <v>7001831</v>
      </c>
      <c r="G92" s="35">
        <f t="shared" si="23"/>
        <v>5076097</v>
      </c>
      <c r="H92" s="36"/>
      <c r="I92" s="44"/>
      <c r="J92" s="44"/>
      <c r="K92" s="44"/>
      <c r="L92" s="44"/>
      <c r="M92" s="44"/>
    </row>
    <row r="93" spans="1:13" x14ac:dyDescent="0.2">
      <c r="A93" s="33" t="s">
        <v>81</v>
      </c>
      <c r="B93" s="47">
        <v>1852232</v>
      </c>
      <c r="C93" s="47">
        <v>548744</v>
      </c>
      <c r="D93" s="53">
        <v>710</v>
      </c>
      <c r="E93" s="35">
        <f t="shared" si="21"/>
        <v>710</v>
      </c>
      <c r="F93" s="35">
        <f t="shared" si="22"/>
        <v>548744</v>
      </c>
      <c r="G93" s="35">
        <f t="shared" si="23"/>
        <v>1852232</v>
      </c>
      <c r="H93" s="36"/>
      <c r="I93" s="77">
        <f t="shared" ref="I93:I103" si="28">B93*L93</f>
        <v>370446400</v>
      </c>
      <c r="J93" s="77">
        <f t="shared" ref="J93:J103" si="29">C93*L93</f>
        <v>109748800</v>
      </c>
      <c r="K93" s="77">
        <f t="shared" ref="K93:K103" si="30">D93*L93</f>
        <v>142000</v>
      </c>
      <c r="L93" s="44">
        <v>200</v>
      </c>
      <c r="M93" s="44"/>
    </row>
    <row r="94" spans="1:13" x14ac:dyDescent="0.2">
      <c r="A94" s="33" t="s">
        <v>82</v>
      </c>
      <c r="B94" s="47">
        <v>506078</v>
      </c>
      <c r="C94" s="47">
        <v>851506</v>
      </c>
      <c r="D94" s="53">
        <v>4324</v>
      </c>
      <c r="E94" s="35">
        <f t="shared" si="21"/>
        <v>4324</v>
      </c>
      <c r="F94" s="35">
        <f t="shared" si="22"/>
        <v>851506</v>
      </c>
      <c r="G94" s="35">
        <f t="shared" si="23"/>
        <v>506078</v>
      </c>
      <c r="H94" s="36"/>
      <c r="I94" s="77">
        <f t="shared" si="28"/>
        <v>303646800</v>
      </c>
      <c r="J94" s="77">
        <f t="shared" si="29"/>
        <v>510903600</v>
      </c>
      <c r="K94" s="77">
        <f t="shared" si="30"/>
        <v>2594400</v>
      </c>
      <c r="L94" s="44">
        <v>600</v>
      </c>
      <c r="M94" s="44"/>
    </row>
    <row r="95" spans="1:13" x14ac:dyDescent="0.2">
      <c r="A95" s="33" t="s">
        <v>83</v>
      </c>
      <c r="B95" s="47">
        <v>1199727</v>
      </c>
      <c r="C95" s="47">
        <v>393905</v>
      </c>
      <c r="D95" s="53">
        <v>500</v>
      </c>
      <c r="E95" s="35">
        <f t="shared" si="21"/>
        <v>500</v>
      </c>
      <c r="F95" s="35">
        <f t="shared" si="22"/>
        <v>393905</v>
      </c>
      <c r="G95" s="35">
        <f t="shared" si="23"/>
        <v>1199727</v>
      </c>
      <c r="H95" s="36"/>
      <c r="I95" s="77">
        <f t="shared" si="28"/>
        <v>1439672400</v>
      </c>
      <c r="J95" s="77">
        <f t="shared" si="29"/>
        <v>472686000</v>
      </c>
      <c r="K95" s="77">
        <f t="shared" si="30"/>
        <v>600000</v>
      </c>
      <c r="L95" s="44">
        <v>1200</v>
      </c>
      <c r="M95" s="44"/>
    </row>
    <row r="96" spans="1:13" x14ac:dyDescent="0.2">
      <c r="A96" s="33" t="s">
        <v>84</v>
      </c>
      <c r="B96" s="47">
        <v>370084</v>
      </c>
      <c r="C96" s="47">
        <v>346716</v>
      </c>
      <c r="D96" s="53">
        <v>545</v>
      </c>
      <c r="E96" s="35">
        <f t="shared" si="21"/>
        <v>545</v>
      </c>
      <c r="F96" s="35">
        <f t="shared" si="22"/>
        <v>346716</v>
      </c>
      <c r="G96" s="35">
        <f t="shared" si="23"/>
        <v>370084</v>
      </c>
      <c r="H96" s="36"/>
      <c r="I96" s="77">
        <f t="shared" si="28"/>
        <v>888201600</v>
      </c>
      <c r="J96" s="77">
        <f t="shared" si="29"/>
        <v>832118400</v>
      </c>
      <c r="K96" s="77">
        <f t="shared" si="30"/>
        <v>1308000</v>
      </c>
      <c r="L96" s="44">
        <v>2400</v>
      </c>
      <c r="M96" s="44"/>
    </row>
    <row r="97" spans="1:13" x14ac:dyDescent="0.2">
      <c r="A97" s="33" t="s">
        <v>85</v>
      </c>
      <c r="B97" s="47">
        <v>307417</v>
      </c>
      <c r="C97" s="47">
        <v>253475</v>
      </c>
      <c r="D97" s="53">
        <v>429</v>
      </c>
      <c r="E97" s="35">
        <f t="shared" si="21"/>
        <v>429</v>
      </c>
      <c r="F97" s="35">
        <f t="shared" si="22"/>
        <v>253475</v>
      </c>
      <c r="G97" s="35">
        <f t="shared" si="23"/>
        <v>307417</v>
      </c>
      <c r="H97" s="36"/>
      <c r="I97" s="77">
        <f t="shared" si="28"/>
        <v>1475601600</v>
      </c>
      <c r="J97" s="77">
        <f t="shared" si="29"/>
        <v>1216680000</v>
      </c>
      <c r="K97" s="77">
        <f t="shared" si="30"/>
        <v>2059200</v>
      </c>
      <c r="L97" s="44">
        <v>4800</v>
      </c>
      <c r="M97" s="44"/>
    </row>
    <row r="98" spans="1:13" x14ac:dyDescent="0.2">
      <c r="A98" s="33" t="s">
        <v>86</v>
      </c>
      <c r="B98" s="47">
        <v>236783</v>
      </c>
      <c r="C98" s="47">
        <v>122773</v>
      </c>
      <c r="D98" s="53">
        <v>33</v>
      </c>
      <c r="E98" s="35">
        <f t="shared" si="21"/>
        <v>33</v>
      </c>
      <c r="F98" s="35">
        <f t="shared" si="22"/>
        <v>122773</v>
      </c>
      <c r="G98" s="35">
        <f t="shared" si="23"/>
        <v>236783</v>
      </c>
      <c r="H98" s="36"/>
      <c r="I98" s="77">
        <f t="shared" si="28"/>
        <v>2273116800</v>
      </c>
      <c r="J98" s="77">
        <f t="shared" si="29"/>
        <v>1178620800</v>
      </c>
      <c r="K98" s="77">
        <f t="shared" si="30"/>
        <v>316800</v>
      </c>
      <c r="L98" s="44">
        <v>9600</v>
      </c>
      <c r="M98" s="44"/>
    </row>
    <row r="99" spans="1:13" x14ac:dyDescent="0.2">
      <c r="A99" s="33" t="s">
        <v>87</v>
      </c>
      <c r="B99" s="47">
        <v>82566</v>
      </c>
      <c r="C99" s="47">
        <v>39314</v>
      </c>
      <c r="D99" s="53">
        <v>10</v>
      </c>
      <c r="E99" s="35">
        <f t="shared" si="21"/>
        <v>10</v>
      </c>
      <c r="F99" s="35">
        <f t="shared" si="22"/>
        <v>39314</v>
      </c>
      <c r="G99" s="35">
        <f t="shared" si="23"/>
        <v>82566</v>
      </c>
      <c r="H99" s="36"/>
      <c r="I99" s="77">
        <f t="shared" si="28"/>
        <v>1585267200</v>
      </c>
      <c r="J99" s="77">
        <f t="shared" si="29"/>
        <v>754828800</v>
      </c>
      <c r="K99" s="77">
        <f t="shared" si="30"/>
        <v>192000</v>
      </c>
      <c r="L99" s="44">
        <v>19200</v>
      </c>
      <c r="M99" s="44"/>
    </row>
    <row r="100" spans="1:13" x14ac:dyDescent="0.2">
      <c r="A100" s="33" t="s">
        <v>88</v>
      </c>
      <c r="B100" s="47">
        <v>34672</v>
      </c>
      <c r="C100" s="47">
        <v>12588</v>
      </c>
      <c r="D100" s="53">
        <v>6</v>
      </c>
      <c r="E100" s="35">
        <f t="shared" si="21"/>
        <v>6</v>
      </c>
      <c r="F100" s="35">
        <f t="shared" si="22"/>
        <v>12588</v>
      </c>
      <c r="G100" s="35">
        <f t="shared" si="23"/>
        <v>34672</v>
      </c>
      <c r="H100" s="36"/>
      <c r="I100" s="77">
        <f t="shared" si="28"/>
        <v>1331404800</v>
      </c>
      <c r="J100" s="77">
        <f t="shared" si="29"/>
        <v>483379200</v>
      </c>
      <c r="K100" s="77">
        <f t="shared" si="30"/>
        <v>230400</v>
      </c>
      <c r="L100" s="44">
        <v>38400</v>
      </c>
      <c r="M100" s="44"/>
    </row>
    <row r="101" spans="1:13" x14ac:dyDescent="0.2">
      <c r="A101" s="33" t="s">
        <v>89</v>
      </c>
      <c r="B101" s="47">
        <v>9379</v>
      </c>
      <c r="C101" s="47">
        <v>6263</v>
      </c>
      <c r="D101" s="53">
        <v>4</v>
      </c>
      <c r="E101" s="35">
        <f t="shared" si="21"/>
        <v>4</v>
      </c>
      <c r="F101" s="35">
        <f t="shared" si="22"/>
        <v>6263</v>
      </c>
      <c r="G101" s="35">
        <f t="shared" si="23"/>
        <v>9379</v>
      </c>
      <c r="H101" s="36"/>
      <c r="I101" s="77">
        <f t="shared" si="28"/>
        <v>720307200</v>
      </c>
      <c r="J101" s="77">
        <f t="shared" si="29"/>
        <v>480998400</v>
      </c>
      <c r="K101" s="77">
        <f t="shared" si="30"/>
        <v>307200</v>
      </c>
      <c r="L101" s="44">
        <v>76800</v>
      </c>
      <c r="M101" s="44"/>
    </row>
    <row r="102" spans="1:13" x14ac:dyDescent="0.2">
      <c r="A102" s="33" t="s">
        <v>90</v>
      </c>
      <c r="B102" s="47">
        <v>9841</v>
      </c>
      <c r="C102" s="47">
        <v>5424</v>
      </c>
      <c r="D102" s="53">
        <v>0</v>
      </c>
      <c r="E102" s="35">
        <f t="shared" si="21"/>
        <v>0</v>
      </c>
      <c r="F102" s="35">
        <f t="shared" si="22"/>
        <v>5424</v>
      </c>
      <c r="G102" s="35">
        <f t="shared" si="23"/>
        <v>9841</v>
      </c>
      <c r="H102" s="36"/>
      <c r="I102" s="77">
        <f t="shared" si="28"/>
        <v>1511577600</v>
      </c>
      <c r="J102" s="77">
        <f t="shared" si="29"/>
        <v>833126400</v>
      </c>
      <c r="K102" s="77">
        <f t="shared" si="30"/>
        <v>0</v>
      </c>
      <c r="L102" s="44">
        <v>153600</v>
      </c>
      <c r="M102" s="44"/>
    </row>
    <row r="103" spans="1:13" ht="13.5" thickBot="1" x14ac:dyDescent="0.25">
      <c r="A103" s="51" t="s">
        <v>91</v>
      </c>
      <c r="B103" s="47">
        <v>4020</v>
      </c>
      <c r="C103" s="47">
        <v>1589</v>
      </c>
      <c r="D103" s="53">
        <v>0</v>
      </c>
      <c r="E103" s="35">
        <f t="shared" si="21"/>
        <v>0</v>
      </c>
      <c r="F103" s="35">
        <f t="shared" si="22"/>
        <v>1589</v>
      </c>
      <c r="G103" s="35">
        <f t="shared" si="23"/>
        <v>4020</v>
      </c>
      <c r="H103" s="35"/>
      <c r="I103" s="77">
        <f t="shared" si="28"/>
        <v>1246200000</v>
      </c>
      <c r="J103" s="77">
        <f t="shared" si="29"/>
        <v>492590000</v>
      </c>
      <c r="K103" s="77">
        <f t="shared" si="30"/>
        <v>0</v>
      </c>
      <c r="L103" s="78">
        <v>310000</v>
      </c>
      <c r="M103" s="44"/>
    </row>
    <row r="104" spans="1:13" x14ac:dyDescent="0.2">
      <c r="A104" s="52" t="s">
        <v>109</v>
      </c>
      <c r="B104" s="79">
        <f>I104</f>
        <v>13145442400</v>
      </c>
      <c r="C104" s="80">
        <f>J104</f>
        <v>7365680400</v>
      </c>
      <c r="D104" s="88">
        <f>K104</f>
        <v>7750000</v>
      </c>
      <c r="E104" s="80">
        <f t="shared" si="21"/>
        <v>7750000</v>
      </c>
      <c r="F104" s="80">
        <f t="shared" si="22"/>
        <v>7365680400</v>
      </c>
      <c r="G104" s="80">
        <f t="shared" si="23"/>
        <v>13145442400</v>
      </c>
      <c r="H104" s="81"/>
      <c r="I104" s="82">
        <f>SUM(I93:I103)</f>
        <v>13145442400</v>
      </c>
      <c r="J104" s="82">
        <f>SUM(J93:J103)</f>
        <v>7365680400</v>
      </c>
      <c r="K104" s="82">
        <f>SUM(K93:K101)</f>
        <v>7750000</v>
      </c>
      <c r="L104" s="44"/>
      <c r="M104" s="44"/>
    </row>
    <row r="105" spans="1:13" x14ac:dyDescent="0.2">
      <c r="A105" s="52" t="s">
        <v>110</v>
      </c>
      <c r="B105" s="80">
        <f>B104*12</f>
        <v>157745308800</v>
      </c>
      <c r="C105" s="80">
        <f>C104*12</f>
        <v>88388164800</v>
      </c>
      <c r="D105" s="82">
        <f>D104*12</f>
        <v>93000000</v>
      </c>
      <c r="E105" s="80">
        <f t="shared" si="21"/>
        <v>93000000</v>
      </c>
      <c r="F105" s="80">
        <f t="shared" si="22"/>
        <v>88388164800</v>
      </c>
      <c r="G105" s="80">
        <f t="shared" si="23"/>
        <v>157745308800</v>
      </c>
      <c r="H105" s="80"/>
      <c r="I105" s="80"/>
      <c r="J105" s="80"/>
      <c r="K105" s="80"/>
    </row>
    <row r="106" spans="1:13" x14ac:dyDescent="0.2">
      <c r="A106" s="52"/>
      <c r="B106" s="52"/>
      <c r="C106" s="42"/>
      <c r="D106" s="55"/>
      <c r="E106" s="35">
        <f t="shared" si="21"/>
        <v>0</v>
      </c>
      <c r="F106" s="35">
        <f t="shared" si="22"/>
        <v>0</v>
      </c>
      <c r="G106" s="35">
        <f t="shared" si="23"/>
        <v>0</v>
      </c>
      <c r="H106" s="36"/>
      <c r="I106" s="83"/>
      <c r="J106" s="80"/>
      <c r="K106" s="80"/>
    </row>
    <row r="107" spans="1:13" x14ac:dyDescent="0.2">
      <c r="A107" s="52" t="s">
        <v>152</v>
      </c>
      <c r="B107" s="84">
        <f>SUM(B92:B95)</f>
        <v>8634134</v>
      </c>
      <c r="C107" s="84">
        <f>SUM(C92:C95)</f>
        <v>8795986</v>
      </c>
      <c r="D107" s="89">
        <f>SUM(D92:D95)</f>
        <v>27865</v>
      </c>
      <c r="E107" s="35">
        <f t="shared" si="21"/>
        <v>27865</v>
      </c>
      <c r="F107" s="35">
        <f t="shared" si="22"/>
        <v>8795986</v>
      </c>
      <c r="G107" s="35">
        <f t="shared" si="23"/>
        <v>8634134</v>
      </c>
      <c r="H107" s="36"/>
      <c r="I107" s="83"/>
      <c r="J107" s="80"/>
      <c r="K107" s="80"/>
    </row>
    <row r="108" spans="1:13" x14ac:dyDescent="0.2">
      <c r="A108" s="52" t="s">
        <v>153</v>
      </c>
      <c r="B108" s="84">
        <f>SUM(B96:B103)</f>
        <v>1054762</v>
      </c>
      <c r="C108" s="84">
        <f>SUM(C96:C103)</f>
        <v>788142</v>
      </c>
      <c r="D108" s="89">
        <f>SUM(D96:D103)</f>
        <v>1027</v>
      </c>
      <c r="E108" s="35">
        <f t="shared" si="21"/>
        <v>1027</v>
      </c>
      <c r="F108" s="35">
        <f t="shared" si="22"/>
        <v>788142</v>
      </c>
      <c r="G108" s="35">
        <f t="shared" si="23"/>
        <v>1054762</v>
      </c>
      <c r="H108" s="36"/>
      <c r="I108" s="83"/>
      <c r="J108" s="80"/>
      <c r="K108" s="80"/>
    </row>
    <row r="109" spans="1:13" x14ac:dyDescent="0.2">
      <c r="A109" s="52"/>
      <c r="B109" s="84"/>
      <c r="C109" s="84"/>
      <c r="D109" s="84"/>
      <c r="E109" s="35"/>
      <c r="F109" s="35"/>
      <c r="G109" s="35"/>
      <c r="H109" s="36"/>
      <c r="I109" s="83"/>
      <c r="J109" s="80"/>
      <c r="K109" s="80"/>
    </row>
    <row r="110" spans="1:13" x14ac:dyDescent="0.2">
      <c r="A110" s="42"/>
      <c r="B110" s="42"/>
      <c r="C110" s="42"/>
      <c r="D110" s="36"/>
      <c r="E110" s="35">
        <f t="shared" si="21"/>
        <v>0</v>
      </c>
      <c r="F110" s="35">
        <f t="shared" si="22"/>
        <v>0</v>
      </c>
      <c r="G110" s="35">
        <f t="shared" si="23"/>
        <v>0</v>
      </c>
      <c r="H110" s="36"/>
      <c r="I110" s="85"/>
      <c r="J110" s="85"/>
    </row>
    <row r="111" spans="1:13" x14ac:dyDescent="0.2">
      <c r="A111" s="42"/>
      <c r="B111" s="42"/>
      <c r="C111" s="84"/>
      <c r="D111" s="36"/>
      <c r="E111" s="35">
        <f t="shared" si="21"/>
        <v>0</v>
      </c>
      <c r="F111" s="35">
        <f t="shared" si="22"/>
        <v>0</v>
      </c>
      <c r="G111" s="35">
        <f t="shared" si="23"/>
        <v>0</v>
      </c>
      <c r="H111" s="36"/>
      <c r="I111" s="85"/>
      <c r="J111" s="85"/>
    </row>
    <row r="112" spans="1:13" x14ac:dyDescent="0.2">
      <c r="A112" s="52" t="s">
        <v>111</v>
      </c>
      <c r="B112" s="84">
        <v>2234128</v>
      </c>
      <c r="C112" s="84">
        <v>2233499</v>
      </c>
      <c r="D112" s="84">
        <v>1660939</v>
      </c>
      <c r="E112" s="35">
        <f t="shared" si="21"/>
        <v>1660939</v>
      </c>
      <c r="F112" s="35">
        <f t="shared" si="22"/>
        <v>2233499</v>
      </c>
      <c r="G112" s="35">
        <f t="shared" si="23"/>
        <v>2234128</v>
      </c>
      <c r="H112" s="52"/>
      <c r="I112" s="85"/>
      <c r="J112" s="85"/>
    </row>
    <row r="113" spans="1:14" x14ac:dyDescent="0.2">
      <c r="A113" s="42"/>
      <c r="B113" s="42"/>
      <c r="C113" s="42"/>
      <c r="D113" s="36"/>
      <c r="E113" s="35">
        <f t="shared" si="21"/>
        <v>0</v>
      </c>
      <c r="F113" s="35">
        <f t="shared" si="22"/>
        <v>0</v>
      </c>
      <c r="G113" s="35">
        <f t="shared" si="23"/>
        <v>0</v>
      </c>
      <c r="H113" s="36"/>
      <c r="I113" s="85"/>
      <c r="J113" s="85"/>
    </row>
    <row r="114" spans="1:14" ht="13.5" thickBot="1" x14ac:dyDescent="0.25">
      <c r="A114" s="20" t="s">
        <v>92</v>
      </c>
      <c r="B114" s="20"/>
      <c r="E114" s="35">
        <f t="shared" si="21"/>
        <v>0</v>
      </c>
      <c r="F114" s="35">
        <f t="shared" si="22"/>
        <v>0</v>
      </c>
      <c r="G114" s="35">
        <f t="shared" si="23"/>
        <v>0</v>
      </c>
    </row>
    <row r="115" spans="1:14" ht="36.75" customHeight="1" x14ac:dyDescent="0.2">
      <c r="A115" s="26" t="s">
        <v>93</v>
      </c>
      <c r="B115" s="45">
        <f>B91</f>
        <v>2007</v>
      </c>
      <c r="C115" s="46">
        <v>2001</v>
      </c>
      <c r="D115" s="30">
        <v>1996</v>
      </c>
      <c r="E115" s="30">
        <f t="shared" si="21"/>
        <v>1996</v>
      </c>
      <c r="F115" s="30">
        <f t="shared" si="22"/>
        <v>2001</v>
      </c>
      <c r="G115" s="30">
        <f t="shared" si="23"/>
        <v>2007</v>
      </c>
      <c r="H115" s="31"/>
      <c r="I115" s="32" t="str">
        <f>I80</f>
        <v>% change 1996 - 2001</v>
      </c>
      <c r="J115" s="32" t="str">
        <f>J80</f>
        <v>% change 2001 - 2007</v>
      </c>
      <c r="K115" s="32" t="s">
        <v>154</v>
      </c>
      <c r="L115" s="32" t="s">
        <v>156</v>
      </c>
      <c r="M115" s="32" t="s">
        <v>155</v>
      </c>
      <c r="N115" s="32"/>
    </row>
    <row r="116" spans="1:14" x14ac:dyDescent="0.2">
      <c r="A116" s="33" t="s">
        <v>94</v>
      </c>
      <c r="B116" s="47">
        <v>1276190</v>
      </c>
      <c r="C116" s="47">
        <v>1250156</v>
      </c>
      <c r="D116" s="47">
        <v>805981</v>
      </c>
      <c r="E116" s="35">
        <f t="shared" si="21"/>
        <v>805981</v>
      </c>
      <c r="F116" s="35">
        <f t="shared" si="22"/>
        <v>1250156</v>
      </c>
      <c r="G116" s="35">
        <f t="shared" si="23"/>
        <v>1276190</v>
      </c>
      <c r="H116" s="36"/>
      <c r="I116" s="37">
        <f>(C116-D116)/D116*100</f>
        <v>55.109859909848993</v>
      </c>
      <c r="J116" s="37">
        <f>(B116-C116)/C116*100</f>
        <v>2.0824601089783994</v>
      </c>
      <c r="K116" s="37">
        <f>D116/$D$119*100</f>
        <v>49.154834058882294</v>
      </c>
      <c r="L116" s="37">
        <f>C116/$C$119*100</f>
        <v>59.045574189063011</v>
      </c>
      <c r="M116" s="37"/>
      <c r="N116" s="37"/>
    </row>
    <row r="117" spans="1:14" x14ac:dyDescent="0.2">
      <c r="A117" s="33" t="s">
        <v>95</v>
      </c>
      <c r="B117" s="47">
        <v>343892</v>
      </c>
      <c r="C117" s="47">
        <v>258588</v>
      </c>
      <c r="D117" s="47">
        <v>301649</v>
      </c>
      <c r="E117" s="35">
        <f t="shared" si="21"/>
        <v>301649</v>
      </c>
      <c r="F117" s="35">
        <f t="shared" si="22"/>
        <v>258588</v>
      </c>
      <c r="G117" s="35">
        <f t="shared" si="23"/>
        <v>343892</v>
      </c>
      <c r="H117" s="36"/>
      <c r="I117" s="37">
        <f>(C117-D117)/D117*100</f>
        <v>-14.27520064710972</v>
      </c>
      <c r="J117" s="37">
        <f>(B117-C117)/C117*100</f>
        <v>32.988383064952743</v>
      </c>
      <c r="K117" s="37">
        <f>D117/$D$119*100</f>
        <v>18.396843770545193</v>
      </c>
      <c r="L117" s="37">
        <f>C117/$C$119*100</f>
        <v>12.213257336205581</v>
      </c>
      <c r="M117" s="37"/>
      <c r="N117" s="37"/>
    </row>
    <row r="118" spans="1:14" ht="13.5" thickBot="1" x14ac:dyDescent="0.25">
      <c r="A118" s="51" t="s">
        <v>96</v>
      </c>
      <c r="B118" s="47">
        <v>611062</v>
      </c>
      <c r="C118" s="47">
        <v>608529</v>
      </c>
      <c r="D118" s="47">
        <v>532048</v>
      </c>
      <c r="E118" s="35">
        <f t="shared" si="21"/>
        <v>532048</v>
      </c>
      <c r="F118" s="35">
        <f t="shared" si="22"/>
        <v>608529</v>
      </c>
      <c r="G118" s="35">
        <f t="shared" si="23"/>
        <v>611062</v>
      </c>
      <c r="H118" s="36"/>
      <c r="I118" s="37">
        <f>(C118-D118)/D118*100</f>
        <v>14.374830842330017</v>
      </c>
      <c r="J118" s="37">
        <f>(B118-C118)/C118*100</f>
        <v>0.41624967750099007</v>
      </c>
      <c r="K118" s="37">
        <f>D118/$D$119*100</f>
        <v>32.44832217057251</v>
      </c>
      <c r="L118" s="37">
        <f>C118/$C$119*100</f>
        <v>28.74116847473141</v>
      </c>
      <c r="M118" s="37"/>
      <c r="N118" s="37"/>
    </row>
    <row r="119" spans="1:14" ht="13.5" thickBot="1" x14ac:dyDescent="0.25">
      <c r="A119" s="42"/>
      <c r="B119" s="86">
        <f>SUM(B116:B118)</f>
        <v>2231144</v>
      </c>
      <c r="C119" s="86">
        <f>SUM(C116:C118)</f>
        <v>2117273</v>
      </c>
      <c r="D119" s="86">
        <f>SUM(D116:D118)</f>
        <v>1639678</v>
      </c>
      <c r="E119" s="35"/>
      <c r="F119" s="35"/>
      <c r="G119" s="35"/>
      <c r="H119" s="36"/>
      <c r="I119" s="37"/>
      <c r="J119" s="37"/>
      <c r="K119" s="37"/>
      <c r="L119" s="37"/>
      <c r="M119" s="37"/>
      <c r="N119" s="37"/>
    </row>
    <row r="120" spans="1:14" ht="25.5" x14ac:dyDescent="0.2">
      <c r="A120" s="73" t="s">
        <v>157</v>
      </c>
      <c r="B120" s="37">
        <f>B9/B119</f>
        <v>4.598192676044218</v>
      </c>
      <c r="C120" s="37">
        <f>C9/C119</f>
        <v>4.5266382747997067</v>
      </c>
      <c r="D120" s="37">
        <f>D9/D119</f>
        <v>5.0909995743066627</v>
      </c>
      <c r="E120" s="35">
        <f t="shared" si="21"/>
        <v>5.0909995743066627</v>
      </c>
      <c r="F120" s="35">
        <f t="shared" si="22"/>
        <v>4.5266382747997067</v>
      </c>
      <c r="G120" s="35">
        <f t="shared" si="23"/>
        <v>4.598192676044218</v>
      </c>
      <c r="H120" s="42"/>
      <c r="I120" s="37"/>
      <c r="J120" s="37"/>
      <c r="K120" s="37"/>
    </row>
    <row r="121" spans="1:14" x14ac:dyDescent="0.2">
      <c r="E121" s="35">
        <f>D121</f>
        <v>0</v>
      </c>
      <c r="F121" s="35">
        <f t="shared" si="22"/>
        <v>0</v>
      </c>
      <c r="G121" s="35">
        <f t="shared" si="23"/>
        <v>0</v>
      </c>
    </row>
    <row r="122" spans="1:14" ht="13.5" thickBot="1" x14ac:dyDescent="0.25">
      <c r="B122" s="18" t="s">
        <v>132</v>
      </c>
      <c r="C122" s="18" t="str">
        <f>A6</f>
        <v>Coloured</v>
      </c>
      <c r="D122" s="18" t="s">
        <v>133</v>
      </c>
      <c r="E122" s="35" t="str">
        <f t="shared" ref="E122:E130" si="31">H122</f>
        <v>White</v>
      </c>
      <c r="F122" s="35" t="str">
        <f t="shared" ref="F122:F130" si="32">C122</f>
        <v>Coloured</v>
      </c>
      <c r="G122" s="35" t="str">
        <f t="shared" ref="G122:G130" si="33">B122</f>
        <v>Black</v>
      </c>
      <c r="H122" s="18" t="s">
        <v>43</v>
      </c>
    </row>
    <row r="123" spans="1:14" ht="13.5" thickBot="1" x14ac:dyDescent="0.25">
      <c r="A123" s="74" t="s">
        <v>124</v>
      </c>
      <c r="B123" s="47">
        <v>413278</v>
      </c>
      <c r="C123" s="47">
        <v>6083</v>
      </c>
      <c r="D123" s="47">
        <v>50620</v>
      </c>
      <c r="E123" s="47">
        <f t="shared" si="31"/>
        <v>24247</v>
      </c>
      <c r="F123" s="47">
        <f t="shared" si="32"/>
        <v>6083</v>
      </c>
      <c r="G123" s="47">
        <f t="shared" si="33"/>
        <v>413278</v>
      </c>
      <c r="H123" s="47">
        <v>24247</v>
      </c>
    </row>
    <row r="124" spans="1:14" ht="13.5" thickBot="1" x14ac:dyDescent="0.25">
      <c r="A124" s="74" t="s">
        <v>125</v>
      </c>
      <c r="B124" s="47">
        <v>274754</v>
      </c>
      <c r="C124" s="47">
        <v>4167</v>
      </c>
      <c r="D124" s="47">
        <v>34240</v>
      </c>
      <c r="E124" s="47">
        <f t="shared" si="31"/>
        <v>5339</v>
      </c>
      <c r="F124" s="47">
        <f t="shared" si="32"/>
        <v>4167</v>
      </c>
      <c r="G124" s="47">
        <f t="shared" si="33"/>
        <v>274754</v>
      </c>
      <c r="H124" s="47">
        <v>5339</v>
      </c>
    </row>
    <row r="125" spans="1:14" ht="13.5" thickBot="1" x14ac:dyDescent="0.25">
      <c r="A125" s="74" t="s">
        <v>126</v>
      </c>
      <c r="B125" s="47">
        <v>1667970</v>
      </c>
      <c r="C125" s="47">
        <v>8105</v>
      </c>
      <c r="D125" s="47">
        <v>14208</v>
      </c>
      <c r="E125" s="47">
        <f t="shared" si="31"/>
        <v>1507</v>
      </c>
      <c r="F125" s="47">
        <f t="shared" si="32"/>
        <v>8105</v>
      </c>
      <c r="G125" s="47">
        <f t="shared" si="33"/>
        <v>1667970</v>
      </c>
      <c r="H125" s="47">
        <v>1507</v>
      </c>
    </row>
    <row r="126" spans="1:14" ht="13.5" thickBot="1" x14ac:dyDescent="0.25">
      <c r="A126" s="74" t="s">
        <v>127</v>
      </c>
      <c r="B126" s="47">
        <v>44042</v>
      </c>
      <c r="C126" s="47">
        <v>557</v>
      </c>
      <c r="D126" s="47">
        <v>1822</v>
      </c>
      <c r="E126" s="47">
        <f t="shared" si="31"/>
        <v>188</v>
      </c>
      <c r="F126" s="47">
        <f t="shared" si="32"/>
        <v>557</v>
      </c>
      <c r="G126" s="47">
        <f t="shared" si="33"/>
        <v>44042</v>
      </c>
      <c r="H126" s="47">
        <v>188</v>
      </c>
    </row>
    <row r="127" spans="1:14" ht="13.5" thickBot="1" x14ac:dyDescent="0.25">
      <c r="A127" s="74" t="s">
        <v>128</v>
      </c>
      <c r="B127" s="47">
        <v>6239</v>
      </c>
      <c r="C127" s="47">
        <v>187</v>
      </c>
      <c r="D127" s="47">
        <v>87</v>
      </c>
      <c r="E127" s="47">
        <f t="shared" si="31"/>
        <v>0</v>
      </c>
      <c r="F127" s="47">
        <f t="shared" si="32"/>
        <v>187</v>
      </c>
      <c r="G127" s="47">
        <f t="shared" si="33"/>
        <v>6239</v>
      </c>
      <c r="H127" s="47">
        <v>0</v>
      </c>
    </row>
    <row r="128" spans="1:14" ht="13.5" thickBot="1" x14ac:dyDescent="0.25">
      <c r="A128" s="74" t="s">
        <v>129</v>
      </c>
      <c r="B128" s="47">
        <v>31078</v>
      </c>
      <c r="C128" s="47">
        <v>221</v>
      </c>
      <c r="D128" s="47">
        <v>1194</v>
      </c>
      <c r="E128" s="47">
        <f t="shared" si="31"/>
        <v>656</v>
      </c>
      <c r="F128" s="47">
        <f t="shared" si="32"/>
        <v>221</v>
      </c>
      <c r="G128" s="47">
        <f t="shared" si="33"/>
        <v>31078</v>
      </c>
      <c r="H128" s="47">
        <v>656</v>
      </c>
    </row>
    <row r="129" spans="1:8" ht="13.5" thickBot="1" x14ac:dyDescent="0.25">
      <c r="A129" s="74" t="s">
        <v>130</v>
      </c>
      <c r="B129" s="47">
        <v>7824</v>
      </c>
      <c r="C129" s="47">
        <v>92</v>
      </c>
      <c r="D129" s="47">
        <v>955</v>
      </c>
      <c r="E129" s="47">
        <f t="shared" si="31"/>
        <v>971</v>
      </c>
      <c r="F129" s="47">
        <f t="shared" si="32"/>
        <v>92</v>
      </c>
      <c r="G129" s="47">
        <f t="shared" si="33"/>
        <v>7824</v>
      </c>
      <c r="H129" s="47">
        <v>971</v>
      </c>
    </row>
    <row r="130" spans="1:8" x14ac:dyDescent="0.2">
      <c r="A130" s="74" t="s">
        <v>131</v>
      </c>
      <c r="B130" s="47">
        <v>11144</v>
      </c>
      <c r="C130" s="47">
        <v>72</v>
      </c>
      <c r="D130" s="47">
        <v>754</v>
      </c>
      <c r="E130" s="47">
        <f t="shared" si="31"/>
        <v>97</v>
      </c>
      <c r="F130" s="47">
        <f t="shared" si="32"/>
        <v>72</v>
      </c>
      <c r="G130" s="47">
        <f t="shared" si="33"/>
        <v>11144</v>
      </c>
      <c r="H130" s="47">
        <v>97</v>
      </c>
    </row>
    <row r="131" spans="1:8" x14ac:dyDescent="0.2">
      <c r="B131" s="24"/>
      <c r="C131" s="24"/>
      <c r="E131" s="35"/>
      <c r="F131" s="35"/>
      <c r="G131" s="35"/>
      <c r="H131" s="24"/>
    </row>
    <row r="132" spans="1:8" x14ac:dyDescent="0.2">
      <c r="A132" s="20" t="s">
        <v>134</v>
      </c>
      <c r="B132" s="68">
        <f>SUM(B123:B131)</f>
        <v>2456329</v>
      </c>
      <c r="C132" s="68">
        <f>SUM(C123:C131)</f>
        <v>19484</v>
      </c>
      <c r="D132" s="68">
        <f>SUM(D123:D131)</f>
        <v>103880</v>
      </c>
      <c r="E132" s="35"/>
      <c r="F132" s="35"/>
      <c r="G132" s="35"/>
      <c r="H132" s="68">
        <f>SUM(H123:H131)</f>
        <v>33005</v>
      </c>
    </row>
    <row r="133" spans="1:8" ht="13.5" thickBot="1" x14ac:dyDescent="0.25">
      <c r="A133" s="20"/>
      <c r="B133" s="68"/>
      <c r="C133" s="68"/>
      <c r="D133" s="68"/>
      <c r="E133" s="35"/>
      <c r="F133" s="35"/>
      <c r="G133" s="35"/>
    </row>
    <row r="134" spans="1:8" x14ac:dyDescent="0.2">
      <c r="A134" s="73" t="s">
        <v>158</v>
      </c>
      <c r="B134" s="83">
        <f>B132/$B$9*100</f>
        <v>23.942625323732873</v>
      </c>
      <c r="C134" s="83">
        <f t="shared" ref="C134:H134" si="34">C132/$B$9*100</f>
        <v>0.18991678712729901</v>
      </c>
      <c r="D134" s="83">
        <f t="shared" si="34"/>
        <v>1.0125516242447044</v>
      </c>
      <c r="E134" s="83">
        <f t="shared" si="34"/>
        <v>0</v>
      </c>
      <c r="F134" s="83">
        <f t="shared" si="34"/>
        <v>0</v>
      </c>
      <c r="G134" s="83">
        <f t="shared" si="34"/>
        <v>0</v>
      </c>
      <c r="H134" s="83">
        <f t="shared" si="34"/>
        <v>0.3217103037947292</v>
      </c>
    </row>
    <row r="135" spans="1:8" x14ac:dyDescent="0.2">
      <c r="E135" s="35">
        <f>D135</f>
        <v>0</v>
      </c>
      <c r="F135" s="35">
        <f>C135</f>
        <v>0</v>
      </c>
      <c r="G135" s="35">
        <f>B135</f>
        <v>0</v>
      </c>
    </row>
    <row r="136" spans="1:8" ht="13.5" thickBot="1" x14ac:dyDescent="0.25">
      <c r="B136" s="18" t="s">
        <v>132</v>
      </c>
      <c r="C136" s="18" t="str">
        <f>C122</f>
        <v>Coloured</v>
      </c>
      <c r="D136" s="18" t="s">
        <v>133</v>
      </c>
      <c r="E136" s="35" t="str">
        <f>D136</f>
        <v>Indian or Asian</v>
      </c>
      <c r="F136" s="35" t="str">
        <f>C136</f>
        <v>Coloured</v>
      </c>
      <c r="G136" s="35" t="str">
        <f>B136</f>
        <v>Black</v>
      </c>
      <c r="H136" s="18" t="s">
        <v>43</v>
      </c>
    </row>
    <row r="137" spans="1:8" ht="13.5" thickBot="1" x14ac:dyDescent="0.25">
      <c r="A137" s="74" t="s">
        <v>124</v>
      </c>
      <c r="B137" s="37">
        <f>B123/$B$132*100</f>
        <v>16.825026289230799</v>
      </c>
      <c r="C137" s="37">
        <f>C123/$C$132*100</f>
        <v>31.220488606035723</v>
      </c>
      <c r="D137" s="37">
        <f>D123/$D$132*100</f>
        <v>48.729303041971505</v>
      </c>
      <c r="E137" s="37">
        <f>E123/$B$132*100</f>
        <v>0.98712346758109359</v>
      </c>
      <c r="F137" s="37">
        <f>F123/$B$132*100</f>
        <v>0.24764597901991142</v>
      </c>
      <c r="G137" s="37">
        <f>G123/$B$132*100</f>
        <v>16.825026289230799</v>
      </c>
      <c r="H137" s="37">
        <f>H123/$D$132*100</f>
        <v>23.341355410088564</v>
      </c>
    </row>
    <row r="138" spans="1:8" ht="13.5" thickBot="1" x14ac:dyDescent="0.25">
      <c r="A138" s="74" t="s">
        <v>125</v>
      </c>
      <c r="B138" s="37">
        <f t="shared" ref="B138:B144" si="35">B124/$B$132*100</f>
        <v>11.185553726719832</v>
      </c>
      <c r="C138" s="37">
        <f t="shared" ref="C138:C144" si="36">C124/$C$132*100</f>
        <v>21.386778895504001</v>
      </c>
      <c r="D138" s="37">
        <f t="shared" ref="D138:D144" si="37">D124/$D$132*100</f>
        <v>32.961108971890646</v>
      </c>
      <c r="E138" s="37">
        <f t="shared" ref="E138:G144" si="38">E124/$B$132*100</f>
        <v>0.21735687686787886</v>
      </c>
      <c r="F138" s="37">
        <f t="shared" si="38"/>
        <v>0.16964339874666626</v>
      </c>
      <c r="G138" s="37">
        <f t="shared" si="38"/>
        <v>11.185553726719832</v>
      </c>
      <c r="H138" s="37">
        <f t="shared" ref="H138:H144" si="39">H124/$D$132*100</f>
        <v>5.1395841355410088</v>
      </c>
    </row>
    <row r="139" spans="1:8" ht="13.5" thickBot="1" x14ac:dyDescent="0.25">
      <c r="A139" s="74" t="s">
        <v>126</v>
      </c>
      <c r="B139" s="37">
        <f t="shared" si="35"/>
        <v>67.904991554470101</v>
      </c>
      <c r="C139" s="37">
        <f t="shared" si="36"/>
        <v>41.598234448778484</v>
      </c>
      <c r="D139" s="37">
        <f t="shared" si="37"/>
        <v>13.677319984597613</v>
      </c>
      <c r="E139" s="37">
        <f t="shared" si="38"/>
        <v>6.1351716321388541E-2</v>
      </c>
      <c r="F139" s="37">
        <f t="shared" si="38"/>
        <v>0.32996394212664509</v>
      </c>
      <c r="G139" s="37">
        <f t="shared" si="38"/>
        <v>67.904991554470101</v>
      </c>
      <c r="H139" s="37">
        <f t="shared" si="39"/>
        <v>1.4507123604158645</v>
      </c>
    </row>
    <row r="140" spans="1:8" ht="13.5" thickBot="1" x14ac:dyDescent="0.25">
      <c r="A140" s="74" t="s">
        <v>127</v>
      </c>
      <c r="B140" s="37">
        <f t="shared" si="35"/>
        <v>1.7930008561556698</v>
      </c>
      <c r="C140" s="37">
        <f t="shared" si="36"/>
        <v>2.8587559022787929</v>
      </c>
      <c r="D140" s="37">
        <f t="shared" si="37"/>
        <v>1.7539468617635734</v>
      </c>
      <c r="E140" s="37">
        <f t="shared" si="38"/>
        <v>7.6536978556211322E-3</v>
      </c>
      <c r="F140" s="37">
        <f t="shared" si="38"/>
        <v>2.2676115455217929E-2</v>
      </c>
      <c r="G140" s="37">
        <f t="shared" si="38"/>
        <v>1.7930008561556698</v>
      </c>
      <c r="H140" s="37">
        <f t="shared" si="39"/>
        <v>0.18097805159799768</v>
      </c>
    </row>
    <row r="141" spans="1:8" ht="13.5" thickBot="1" x14ac:dyDescent="0.25">
      <c r="A141" s="74" t="s">
        <v>128</v>
      </c>
      <c r="B141" s="37">
        <f t="shared" si="35"/>
        <v>0.25399691979372468</v>
      </c>
      <c r="C141" s="37">
        <f t="shared" si="36"/>
        <v>0.95976185588174912</v>
      </c>
      <c r="D141" s="37">
        <f t="shared" si="37"/>
        <v>8.3750481324605316E-2</v>
      </c>
      <c r="E141" s="37">
        <f t="shared" si="38"/>
        <v>0</v>
      </c>
      <c r="F141" s="37">
        <f t="shared" si="38"/>
        <v>7.6129866968146368E-3</v>
      </c>
      <c r="G141" s="37">
        <f t="shared" si="38"/>
        <v>0.25399691979372468</v>
      </c>
      <c r="H141" s="37">
        <f t="shared" si="39"/>
        <v>0</v>
      </c>
    </row>
    <row r="142" spans="1:8" ht="13.5" thickBot="1" x14ac:dyDescent="0.25">
      <c r="A142" s="74" t="s">
        <v>129</v>
      </c>
      <c r="B142" s="37">
        <f t="shared" si="35"/>
        <v>1.2652213933882634</v>
      </c>
      <c r="C142" s="37">
        <f t="shared" si="36"/>
        <v>1.1342640114966127</v>
      </c>
      <c r="D142" s="37">
        <f t="shared" si="37"/>
        <v>1.1494031574894108</v>
      </c>
      <c r="E142" s="37">
        <f t="shared" si="38"/>
        <v>2.6706520177060968E-2</v>
      </c>
      <c r="F142" s="37">
        <f t="shared" si="38"/>
        <v>8.9971660962354805E-3</v>
      </c>
      <c r="G142" s="37">
        <f t="shared" si="38"/>
        <v>1.2652213933882634</v>
      </c>
      <c r="H142" s="37">
        <f t="shared" si="39"/>
        <v>0.63149788217173652</v>
      </c>
    </row>
    <row r="143" spans="1:8" ht="13.5" thickBot="1" x14ac:dyDescent="0.25">
      <c r="A143" s="74" t="s">
        <v>130</v>
      </c>
      <c r="B143" s="37">
        <f t="shared" si="35"/>
        <v>0.3185241065020199</v>
      </c>
      <c r="C143" s="37">
        <f t="shared" si="36"/>
        <v>0.47218230342845413</v>
      </c>
      <c r="D143" s="37">
        <f t="shared" si="37"/>
        <v>0.91932999614940325</v>
      </c>
      <c r="E143" s="37">
        <f t="shared" si="38"/>
        <v>3.9530535201107019E-2</v>
      </c>
      <c r="F143" s="37">
        <f t="shared" si="38"/>
        <v>3.7454266101975752E-3</v>
      </c>
      <c r="G143" s="37">
        <f t="shared" si="38"/>
        <v>0.3185241065020199</v>
      </c>
      <c r="H143" s="37">
        <f t="shared" si="39"/>
        <v>0.93473238351944543</v>
      </c>
    </row>
    <row r="144" spans="1:8" x14ac:dyDescent="0.2">
      <c r="A144" s="74" t="s">
        <v>131</v>
      </c>
      <c r="B144" s="37">
        <f t="shared" si="35"/>
        <v>0.45368515373958457</v>
      </c>
      <c r="C144" s="37">
        <f t="shared" si="36"/>
        <v>0.36953397659618148</v>
      </c>
      <c r="D144" s="37">
        <f t="shared" si="37"/>
        <v>0.72583750481324605</v>
      </c>
      <c r="E144" s="37">
        <f t="shared" si="38"/>
        <v>3.9489824042300524E-3</v>
      </c>
      <c r="F144" s="37">
        <f t="shared" si="38"/>
        <v>2.9312034340676679E-3</v>
      </c>
      <c r="G144" s="37">
        <f t="shared" si="38"/>
        <v>0.45368515373958457</v>
      </c>
      <c r="H144" s="37">
        <f t="shared" si="39"/>
        <v>9.3376973430881777E-2</v>
      </c>
    </row>
    <row r="145" spans="5:7" x14ac:dyDescent="0.2">
      <c r="E145" s="35">
        <f t="shared" ref="E145:E153" si="40">D145</f>
        <v>0</v>
      </c>
      <c r="F145" s="35">
        <f t="shared" ref="F145:F153" si="41">C145</f>
        <v>0</v>
      </c>
      <c r="G145" s="35">
        <f t="shared" ref="G145:G153" si="42">B145</f>
        <v>0</v>
      </c>
    </row>
    <row r="146" spans="5:7" x14ac:dyDescent="0.2">
      <c r="E146" s="35">
        <f t="shared" si="40"/>
        <v>0</v>
      </c>
      <c r="F146" s="35">
        <f t="shared" si="41"/>
        <v>0</v>
      </c>
      <c r="G146" s="35">
        <f t="shared" si="42"/>
        <v>0</v>
      </c>
    </row>
    <row r="147" spans="5:7" x14ac:dyDescent="0.2">
      <c r="E147" s="35">
        <f t="shared" si="40"/>
        <v>0</v>
      </c>
      <c r="F147" s="35">
        <f t="shared" si="41"/>
        <v>0</v>
      </c>
      <c r="G147" s="35">
        <f t="shared" si="42"/>
        <v>0</v>
      </c>
    </row>
    <row r="148" spans="5:7" x14ac:dyDescent="0.2">
      <c r="E148" s="35">
        <f t="shared" si="40"/>
        <v>0</v>
      </c>
      <c r="F148" s="35">
        <f t="shared" si="41"/>
        <v>0</v>
      </c>
      <c r="G148" s="35">
        <f t="shared" si="42"/>
        <v>0</v>
      </c>
    </row>
    <row r="149" spans="5:7" x14ac:dyDescent="0.2">
      <c r="E149" s="35">
        <f t="shared" si="40"/>
        <v>0</v>
      </c>
      <c r="F149" s="35">
        <f t="shared" si="41"/>
        <v>0</v>
      </c>
      <c r="G149" s="35">
        <f t="shared" si="42"/>
        <v>0</v>
      </c>
    </row>
    <row r="150" spans="5:7" x14ac:dyDescent="0.2">
      <c r="E150" s="35">
        <f t="shared" si="40"/>
        <v>0</v>
      </c>
      <c r="F150" s="35">
        <f t="shared" si="41"/>
        <v>0</v>
      </c>
      <c r="G150" s="35">
        <f t="shared" si="42"/>
        <v>0</v>
      </c>
    </row>
    <row r="151" spans="5:7" x14ac:dyDescent="0.2">
      <c r="E151" s="35">
        <f t="shared" si="40"/>
        <v>0</v>
      </c>
      <c r="F151" s="35">
        <f t="shared" si="41"/>
        <v>0</v>
      </c>
      <c r="G151" s="35">
        <f t="shared" si="42"/>
        <v>0</v>
      </c>
    </row>
    <row r="152" spans="5:7" x14ac:dyDescent="0.2">
      <c r="E152" s="35">
        <f t="shared" si="40"/>
        <v>0</v>
      </c>
      <c r="F152" s="35">
        <f t="shared" si="41"/>
        <v>0</v>
      </c>
      <c r="G152" s="35">
        <f t="shared" si="42"/>
        <v>0</v>
      </c>
    </row>
    <row r="153" spans="5:7" x14ac:dyDescent="0.2">
      <c r="E153" s="35">
        <f t="shared" si="40"/>
        <v>0</v>
      </c>
      <c r="F153" s="35">
        <f t="shared" si="41"/>
        <v>0</v>
      </c>
      <c r="G153" s="35">
        <f t="shared" si="42"/>
        <v>0</v>
      </c>
    </row>
  </sheetData>
  <mergeCells count="1">
    <mergeCell ref="A1:N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workbookViewId="0">
      <selection sqref="A1:L1"/>
    </sheetView>
  </sheetViews>
  <sheetFormatPr defaultRowHeight="12.75" x14ac:dyDescent="0.2"/>
  <cols>
    <col min="1" max="1" width="38.875" customWidth="1"/>
  </cols>
  <sheetData>
    <row r="1" spans="1:12" ht="39" customHeight="1" thickBot="1" x14ac:dyDescent="0.25">
      <c r="A1" s="388" t="s">
        <v>336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</row>
    <row r="2" spans="1:12" ht="13.5" thickBot="1" x14ac:dyDescent="0.25"/>
    <row r="3" spans="1:12" ht="23.25" thickBot="1" x14ac:dyDescent="0.35">
      <c r="A3" s="263" t="s">
        <v>206</v>
      </c>
    </row>
    <row r="34" spans="1:1" ht="13.5" thickBot="1" x14ac:dyDescent="0.25"/>
    <row r="35" spans="1:1" ht="23.25" thickBot="1" x14ac:dyDescent="0.35">
      <c r="A35" s="263" t="s">
        <v>205</v>
      </c>
    </row>
    <row r="102" spans="1:8" ht="13.5" thickBot="1" x14ac:dyDescent="0.25"/>
    <row r="103" spans="1:8" ht="23.25" thickBot="1" x14ac:dyDescent="0.35">
      <c r="A103" s="385" t="s">
        <v>204</v>
      </c>
      <c r="B103" s="386"/>
      <c r="C103" s="386"/>
      <c r="D103" s="386"/>
      <c r="E103" s="386"/>
      <c r="F103" s="386"/>
      <c r="G103" s="386"/>
      <c r="H103" s="387"/>
    </row>
    <row r="162" spans="1:1" ht="13.5" thickBot="1" x14ac:dyDescent="0.25"/>
    <row r="163" spans="1:1" ht="23.25" thickBot="1" x14ac:dyDescent="0.35">
      <c r="A163" s="263" t="s">
        <v>232</v>
      </c>
    </row>
    <row r="195" spans="1:1" ht="13.5" thickBot="1" x14ac:dyDescent="0.25"/>
    <row r="196" spans="1:1" ht="23.25" thickBot="1" x14ac:dyDescent="0.35">
      <c r="A196" s="263" t="s">
        <v>233</v>
      </c>
    </row>
    <row r="229" spans="1:1" ht="13.5" thickBot="1" x14ac:dyDescent="0.25"/>
    <row r="230" spans="1:1" ht="23.25" thickBot="1" x14ac:dyDescent="0.35">
      <c r="A230" s="263" t="s">
        <v>238</v>
      </c>
    </row>
    <row r="265" spans="1:2" ht="13.5" thickBot="1" x14ac:dyDescent="0.25"/>
    <row r="266" spans="1:2" ht="23.25" thickBot="1" x14ac:dyDescent="0.35">
      <c r="A266" s="385" t="s">
        <v>243</v>
      </c>
      <c r="B266" s="387"/>
    </row>
    <row r="301" spans="1:2" ht="13.5" thickBot="1" x14ac:dyDescent="0.25"/>
    <row r="302" spans="1:2" ht="23.25" thickBot="1" x14ac:dyDescent="0.35">
      <c r="A302" s="264" t="s">
        <v>251</v>
      </c>
      <c r="B302" s="265"/>
    </row>
  </sheetData>
  <mergeCells count="3">
    <mergeCell ref="A103:H103"/>
    <mergeCell ref="A1:L1"/>
    <mergeCell ref="A266:B26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sqref="A1:F1"/>
    </sheetView>
  </sheetViews>
  <sheetFormatPr defaultRowHeight="12.75" x14ac:dyDescent="0.2"/>
  <cols>
    <col min="1" max="1" width="39.75" bestFit="1" customWidth="1"/>
    <col min="2" max="2" width="22.25" style="7" bestFit="1" customWidth="1"/>
    <col min="3" max="3" width="18.75" style="7" customWidth="1"/>
    <col min="4" max="4" width="38.875" customWidth="1"/>
    <col min="5" max="5" width="22.25" style="7" bestFit="1" customWidth="1"/>
    <col min="6" max="6" width="11.25" style="7" customWidth="1"/>
  </cols>
  <sheetData>
    <row r="1" spans="1:6" ht="48.75" customHeight="1" thickBot="1" x14ac:dyDescent="0.25">
      <c r="A1" s="429" t="s">
        <v>340</v>
      </c>
      <c r="B1" s="430"/>
      <c r="C1" s="430"/>
      <c r="D1" s="430"/>
      <c r="E1" s="430"/>
      <c r="F1" s="431"/>
    </row>
    <row r="2" spans="1:6" ht="13.5" thickBot="1" x14ac:dyDescent="0.25"/>
    <row r="3" spans="1:6" ht="15.75" thickBot="1" x14ac:dyDescent="0.25">
      <c r="A3" s="432" t="s">
        <v>412</v>
      </c>
      <c r="B3" s="433"/>
      <c r="C3" s="433"/>
      <c r="D3" s="433"/>
      <c r="E3" s="433"/>
      <c r="F3" s="434"/>
    </row>
    <row r="4" spans="1:6" ht="13.5" thickBot="1" x14ac:dyDescent="0.25"/>
    <row r="5" spans="1:6" ht="13.5" thickBot="1" x14ac:dyDescent="0.25">
      <c r="A5" s="94" t="str">
        <f>A36</f>
        <v>Provincial GDP Rating</v>
      </c>
      <c r="B5" s="278" t="s">
        <v>341</v>
      </c>
      <c r="C5" s="279" t="s">
        <v>342</v>
      </c>
      <c r="D5" s="94" t="str">
        <f>D36</f>
        <v>National GDP Rating</v>
      </c>
      <c r="E5" s="278" t="s">
        <v>341</v>
      </c>
      <c r="F5" s="279" t="s">
        <v>342</v>
      </c>
    </row>
    <row r="6" spans="1:6" x14ac:dyDescent="0.2">
      <c r="A6" s="94"/>
      <c r="B6" s="93"/>
    </row>
    <row r="7" spans="1:6" x14ac:dyDescent="0.2">
      <c r="A7" t="s">
        <v>10</v>
      </c>
      <c r="B7" s="93">
        <v>5.051537783437718</v>
      </c>
      <c r="C7" s="7">
        <v>1</v>
      </c>
      <c r="D7" t="s">
        <v>8</v>
      </c>
      <c r="E7" s="93">
        <v>1.3167887583718354</v>
      </c>
      <c r="F7" s="7">
        <v>1</v>
      </c>
    </row>
    <row r="8" spans="1:6" x14ac:dyDescent="0.2">
      <c r="A8" t="s">
        <v>9</v>
      </c>
      <c r="B8" s="93">
        <v>2.9971714937063503</v>
      </c>
      <c r="C8" s="7">
        <f>C7+1</f>
        <v>2</v>
      </c>
      <c r="D8" t="s">
        <v>12</v>
      </c>
      <c r="E8" s="93">
        <v>0.18577455668076048</v>
      </c>
      <c r="F8" s="7">
        <f>F7+1</f>
        <v>2</v>
      </c>
    </row>
    <row r="9" spans="1:6" x14ac:dyDescent="0.2">
      <c r="A9" t="s">
        <v>8</v>
      </c>
      <c r="B9" s="93">
        <v>1.1552195135088272</v>
      </c>
      <c r="C9" s="7">
        <f t="shared" ref="C9:C16" si="0">C8+1</f>
        <v>3</v>
      </c>
      <c r="D9" t="s">
        <v>4</v>
      </c>
      <c r="E9" s="93">
        <v>9.1820219054373098E-2</v>
      </c>
      <c r="F9" s="7">
        <f t="shared" ref="F9:F16" si="1">F8+1</f>
        <v>3</v>
      </c>
    </row>
    <row r="10" spans="1:6" x14ac:dyDescent="0.2">
      <c r="A10" t="s">
        <v>6</v>
      </c>
      <c r="B10" s="93">
        <v>0.11775666396745166</v>
      </c>
      <c r="C10" s="7">
        <f t="shared" si="0"/>
        <v>4</v>
      </c>
      <c r="D10" t="s">
        <v>10</v>
      </c>
      <c r="E10" s="93">
        <v>-4.5031291654531458E-3</v>
      </c>
      <c r="F10" s="7">
        <f t="shared" si="1"/>
        <v>4</v>
      </c>
    </row>
    <row r="11" spans="1:6" x14ac:dyDescent="0.2">
      <c r="A11" t="s">
        <v>11</v>
      </c>
      <c r="B11" s="93">
        <v>-0.1959797052550698</v>
      </c>
      <c r="C11" s="7">
        <f t="shared" si="0"/>
        <v>5</v>
      </c>
      <c r="D11" t="s">
        <v>11</v>
      </c>
      <c r="E11" s="93">
        <v>-6.6194134273953154E-2</v>
      </c>
      <c r="F11" s="7">
        <f t="shared" si="1"/>
        <v>5</v>
      </c>
    </row>
    <row r="12" spans="1:6" x14ac:dyDescent="0.2">
      <c r="A12" t="s">
        <v>5</v>
      </c>
      <c r="B12" s="93">
        <v>-0.55038016804155898</v>
      </c>
      <c r="C12" s="7">
        <f t="shared" si="0"/>
        <v>6</v>
      </c>
      <c r="D12" t="s">
        <v>5</v>
      </c>
      <c r="E12" s="93">
        <v>-8.5900360458261105E-2</v>
      </c>
      <c r="F12" s="7">
        <f t="shared" si="1"/>
        <v>6</v>
      </c>
    </row>
    <row r="13" spans="1:6" x14ac:dyDescent="0.2">
      <c r="A13" t="s">
        <v>1</v>
      </c>
      <c r="B13" s="93">
        <v>-0.73552081547662063</v>
      </c>
      <c r="C13" s="7">
        <f t="shared" si="0"/>
        <v>7</v>
      </c>
      <c r="D13" t="s">
        <v>2</v>
      </c>
      <c r="E13" s="93">
        <v>-0.4277415054732514</v>
      </c>
      <c r="F13" s="7">
        <f t="shared" si="1"/>
        <v>7</v>
      </c>
    </row>
    <row r="14" spans="1:6" x14ac:dyDescent="0.2">
      <c r="A14" t="s">
        <v>2</v>
      </c>
      <c r="B14" s="93">
        <v>-1.2286183040675325</v>
      </c>
      <c r="C14" s="7">
        <f t="shared" si="0"/>
        <v>8</v>
      </c>
      <c r="D14" t="s">
        <v>9</v>
      </c>
      <c r="E14" s="93">
        <v>-1.2863168956817397</v>
      </c>
      <c r="F14" s="7">
        <f t="shared" si="1"/>
        <v>8</v>
      </c>
    </row>
    <row r="15" spans="1:6" x14ac:dyDescent="0.2">
      <c r="A15" t="s">
        <v>12</v>
      </c>
      <c r="B15" s="93">
        <v>-3.1202962561131216</v>
      </c>
      <c r="C15" s="7">
        <f t="shared" si="0"/>
        <v>9</v>
      </c>
      <c r="D15" t="s">
        <v>1</v>
      </c>
      <c r="E15" s="93">
        <v>-3.03432858614336</v>
      </c>
      <c r="F15" s="7">
        <f t="shared" si="1"/>
        <v>9</v>
      </c>
    </row>
    <row r="16" spans="1:6" x14ac:dyDescent="0.2">
      <c r="A16" t="s">
        <v>4</v>
      </c>
      <c r="B16" s="93">
        <v>-3.3888697415758635</v>
      </c>
      <c r="C16" s="7">
        <f t="shared" si="0"/>
        <v>10</v>
      </c>
      <c r="D16" t="s">
        <v>6</v>
      </c>
      <c r="E16" s="93">
        <v>-4.5168909682035636</v>
      </c>
      <c r="F16" s="7">
        <f t="shared" si="1"/>
        <v>10</v>
      </c>
    </row>
    <row r="18" spans="1:5" x14ac:dyDescent="0.2">
      <c r="B18" s="7" t="str">
        <f>B51</f>
        <v>Provincial GDP Rating</v>
      </c>
      <c r="C18" s="7" t="str">
        <f>C51</f>
        <v>National GDP Rating</v>
      </c>
    </row>
    <row r="19" spans="1:5" x14ac:dyDescent="0.2">
      <c r="A19" t="str">
        <f>A7</f>
        <v>Finance, real estate and business services</v>
      </c>
      <c r="B19" s="7">
        <f>C7</f>
        <v>1</v>
      </c>
      <c r="C19" s="7">
        <f>F10</f>
        <v>4</v>
      </c>
      <c r="D19" s="7">
        <f t="shared" ref="D19:D28" si="2">C19-B19</f>
        <v>3</v>
      </c>
      <c r="E19" s="7">
        <f>POWER(D19,2)</f>
        <v>9</v>
      </c>
    </row>
    <row r="20" spans="1:5" x14ac:dyDescent="0.2">
      <c r="A20" t="str">
        <f t="shared" ref="A20:A28" si="3">A8</f>
        <v>Transport , storage and communication</v>
      </c>
      <c r="B20" s="7">
        <f t="shared" ref="B20:B28" si="4">C8</f>
        <v>2</v>
      </c>
      <c r="C20" s="7">
        <f>F14</f>
        <v>8</v>
      </c>
      <c r="D20" s="7">
        <f t="shared" si="2"/>
        <v>6</v>
      </c>
      <c r="E20" s="7">
        <f t="shared" ref="E20:E28" si="5">POWER(D20,2)</f>
        <v>36</v>
      </c>
    </row>
    <row r="21" spans="1:5" x14ac:dyDescent="0.2">
      <c r="A21" t="str">
        <f t="shared" si="3"/>
        <v>Wholesale &amp; retail trade; hotels &amp; restaurants</v>
      </c>
      <c r="B21" s="7">
        <f t="shared" si="4"/>
        <v>3</v>
      </c>
      <c r="C21" s="7">
        <f>F7</f>
        <v>1</v>
      </c>
      <c r="D21" s="7">
        <f t="shared" si="2"/>
        <v>-2</v>
      </c>
      <c r="E21" s="7">
        <f t="shared" si="5"/>
        <v>4</v>
      </c>
    </row>
    <row r="22" spans="1:5" x14ac:dyDescent="0.2">
      <c r="A22" t="str">
        <f t="shared" si="3"/>
        <v>Construction</v>
      </c>
      <c r="B22" s="7">
        <f t="shared" si="4"/>
        <v>4</v>
      </c>
      <c r="C22" s="7">
        <f>F16</f>
        <v>10</v>
      </c>
      <c r="D22" s="7">
        <f t="shared" si="2"/>
        <v>6</v>
      </c>
      <c r="E22" s="7">
        <f t="shared" si="5"/>
        <v>36</v>
      </c>
    </row>
    <row r="23" spans="1:5" x14ac:dyDescent="0.2">
      <c r="A23" t="str">
        <f t="shared" si="3"/>
        <v>Personal services</v>
      </c>
      <c r="B23" s="7">
        <f t="shared" si="4"/>
        <v>5</v>
      </c>
      <c r="C23" s="7">
        <f>F11</f>
        <v>5</v>
      </c>
      <c r="D23" s="7">
        <f t="shared" si="2"/>
        <v>0</v>
      </c>
      <c r="E23" s="7">
        <f t="shared" si="5"/>
        <v>0</v>
      </c>
    </row>
    <row r="24" spans="1:5" x14ac:dyDescent="0.2">
      <c r="A24" t="str">
        <f t="shared" si="3"/>
        <v>Electricity, gas and water</v>
      </c>
      <c r="B24" s="7">
        <f t="shared" si="4"/>
        <v>6</v>
      </c>
      <c r="C24" s="7">
        <f>F12</f>
        <v>6</v>
      </c>
      <c r="D24" s="7">
        <f t="shared" si="2"/>
        <v>0</v>
      </c>
      <c r="E24" s="7">
        <f t="shared" si="5"/>
        <v>0</v>
      </c>
    </row>
    <row r="25" spans="1:5" x14ac:dyDescent="0.2">
      <c r="A25" t="str">
        <f t="shared" si="3"/>
        <v>Agriculture, forestry and fishing</v>
      </c>
      <c r="B25" s="7">
        <f t="shared" si="4"/>
        <v>7</v>
      </c>
      <c r="C25" s="7">
        <f>F15</f>
        <v>9</v>
      </c>
      <c r="D25" s="7">
        <f t="shared" si="2"/>
        <v>2</v>
      </c>
      <c r="E25" s="7">
        <f t="shared" si="5"/>
        <v>4</v>
      </c>
    </row>
    <row r="26" spans="1:5" x14ac:dyDescent="0.2">
      <c r="A26" t="str">
        <f t="shared" si="3"/>
        <v>Mining and quarrying</v>
      </c>
      <c r="B26" s="7">
        <f t="shared" si="4"/>
        <v>8</v>
      </c>
      <c r="C26" s="7">
        <f>F13</f>
        <v>7</v>
      </c>
      <c r="D26" s="7">
        <f t="shared" si="2"/>
        <v>-1</v>
      </c>
      <c r="E26" s="7">
        <f t="shared" si="5"/>
        <v>1</v>
      </c>
    </row>
    <row r="27" spans="1:5" x14ac:dyDescent="0.2">
      <c r="A27" t="str">
        <f t="shared" si="3"/>
        <v>General government services</v>
      </c>
      <c r="B27" s="7">
        <f t="shared" si="4"/>
        <v>9</v>
      </c>
      <c r="C27" s="7">
        <f>F8</f>
        <v>2</v>
      </c>
      <c r="D27" s="7">
        <f t="shared" si="2"/>
        <v>-7</v>
      </c>
      <c r="E27" s="7">
        <f t="shared" si="5"/>
        <v>49</v>
      </c>
    </row>
    <row r="28" spans="1:5" x14ac:dyDescent="0.2">
      <c r="A28" t="str">
        <f t="shared" si="3"/>
        <v>Manufacturing</v>
      </c>
      <c r="B28" s="7">
        <f t="shared" si="4"/>
        <v>10</v>
      </c>
      <c r="C28" s="7">
        <f>F9</f>
        <v>3</v>
      </c>
      <c r="D28" s="7">
        <f t="shared" si="2"/>
        <v>-7</v>
      </c>
      <c r="E28" s="7">
        <f t="shared" si="5"/>
        <v>49</v>
      </c>
    </row>
    <row r="30" spans="1:5" x14ac:dyDescent="0.2">
      <c r="B30" s="93"/>
      <c r="D30" t="s">
        <v>165</v>
      </c>
      <c r="E30" s="7">
        <f>SUM(E19:E29)</f>
        <v>188</v>
      </c>
    </row>
    <row r="31" spans="1:5" ht="13.5" thickBot="1" x14ac:dyDescent="0.25"/>
    <row r="32" spans="1:5" ht="13.5" thickBot="1" x14ac:dyDescent="0.25">
      <c r="C32" s="282" t="s">
        <v>343</v>
      </c>
      <c r="D32" s="93">
        <f>1-((6*E30)/(10*(100-1)))</f>
        <v>-0.1393939393939394</v>
      </c>
    </row>
    <row r="33" spans="1:6" ht="13.5" thickBot="1" x14ac:dyDescent="0.25">
      <c r="D33" s="93"/>
    </row>
    <row r="34" spans="1:6" ht="15.75" thickBot="1" x14ac:dyDescent="0.25">
      <c r="A34" s="432" t="s">
        <v>411</v>
      </c>
      <c r="B34" s="433"/>
      <c r="C34" s="433"/>
      <c r="D34" s="433"/>
      <c r="E34" s="433"/>
      <c r="F34" s="434"/>
    </row>
    <row r="35" spans="1:6" ht="13.5" thickBot="1" x14ac:dyDescent="0.25"/>
    <row r="36" spans="1:6" ht="13.5" thickBot="1" x14ac:dyDescent="0.25">
      <c r="A36" s="94" t="str">
        <f>B51</f>
        <v>Provincial GDP Rating</v>
      </c>
      <c r="B36" s="278" t="s">
        <v>409</v>
      </c>
      <c r="C36" s="279" t="s">
        <v>342</v>
      </c>
      <c r="D36" s="94" t="str">
        <f>C51</f>
        <v>National GDP Rating</v>
      </c>
      <c r="E36" s="278" t="s">
        <v>409</v>
      </c>
      <c r="F36" s="279" t="s">
        <v>342</v>
      </c>
    </row>
    <row r="37" spans="1:6" x14ac:dyDescent="0.2">
      <c r="A37" s="94"/>
      <c r="B37" s="280"/>
      <c r="C37" s="281"/>
      <c r="E37" s="280"/>
      <c r="F37" s="281"/>
    </row>
    <row r="38" spans="1:6" x14ac:dyDescent="0.2">
      <c r="A38" t="s">
        <v>4</v>
      </c>
      <c r="B38" s="93">
        <v>21.934605792583181</v>
      </c>
      <c r="C38" s="7">
        <v>1</v>
      </c>
      <c r="D38" t="s">
        <v>1</v>
      </c>
      <c r="E38" s="93">
        <v>28.185556653618324</v>
      </c>
      <c r="F38" s="7">
        <v>1</v>
      </c>
    </row>
    <row r="39" spans="1:6" x14ac:dyDescent="0.2">
      <c r="A39" t="s">
        <v>10</v>
      </c>
      <c r="B39" s="93">
        <v>20.044889401670716</v>
      </c>
      <c r="C39" s="7">
        <f>C38+1</f>
        <v>2</v>
      </c>
      <c r="D39" t="s">
        <v>9</v>
      </c>
      <c r="E39" s="93">
        <v>22.012598820463609</v>
      </c>
      <c r="F39" s="7">
        <f>F38+1</f>
        <v>2</v>
      </c>
    </row>
    <row r="40" spans="1:6" x14ac:dyDescent="0.2">
      <c r="A40" t="s">
        <v>8</v>
      </c>
      <c r="B40" s="93">
        <v>14.279431594324384</v>
      </c>
      <c r="C40" s="7">
        <f t="shared" ref="C40:C47" si="6">C39+1</f>
        <v>3</v>
      </c>
      <c r="D40" t="s">
        <v>4</v>
      </c>
      <c r="E40" s="93">
        <v>21.015859356265928</v>
      </c>
      <c r="F40" s="7">
        <f t="shared" ref="F40:F47" si="7">F39+1</f>
        <v>3</v>
      </c>
    </row>
    <row r="41" spans="1:6" x14ac:dyDescent="0.2">
      <c r="A41" t="s">
        <v>9</v>
      </c>
      <c r="B41" s="93">
        <v>13.731513557695612</v>
      </c>
      <c r="C41" s="7">
        <f t="shared" si="6"/>
        <v>4</v>
      </c>
      <c r="D41" t="s">
        <v>8</v>
      </c>
      <c r="E41" s="93">
        <v>17.538427096074052</v>
      </c>
      <c r="F41" s="7">
        <f t="shared" si="7"/>
        <v>4</v>
      </c>
    </row>
    <row r="42" spans="1:6" x14ac:dyDescent="0.2">
      <c r="A42" t="s">
        <v>12</v>
      </c>
      <c r="B42" s="93">
        <v>12.913702848111225</v>
      </c>
      <c r="C42" s="7">
        <f t="shared" si="6"/>
        <v>5</v>
      </c>
      <c r="D42" t="s">
        <v>5</v>
      </c>
      <c r="E42" s="93">
        <v>17.308524034574472</v>
      </c>
      <c r="F42" s="7">
        <f t="shared" si="7"/>
        <v>5</v>
      </c>
    </row>
    <row r="43" spans="1:6" x14ac:dyDescent="0.2">
      <c r="A43" t="s">
        <v>11</v>
      </c>
      <c r="B43" s="93">
        <v>6.2334539138381277</v>
      </c>
      <c r="C43" s="7">
        <f t="shared" si="6"/>
        <v>6</v>
      </c>
      <c r="D43" t="s">
        <v>11</v>
      </c>
      <c r="E43" s="93">
        <v>16.326933548468634</v>
      </c>
      <c r="F43" s="7">
        <f t="shared" si="7"/>
        <v>6</v>
      </c>
    </row>
    <row r="44" spans="1:6" x14ac:dyDescent="0.2">
      <c r="A44" t="s">
        <v>1</v>
      </c>
      <c r="B44" s="93">
        <v>4.3306058232091527</v>
      </c>
      <c r="C44" s="7">
        <f t="shared" si="6"/>
        <v>7</v>
      </c>
      <c r="D44" t="s">
        <v>10</v>
      </c>
      <c r="E44" s="93">
        <v>13.959166864200377</v>
      </c>
      <c r="F44" s="7">
        <f t="shared" si="7"/>
        <v>7</v>
      </c>
    </row>
    <row r="45" spans="1:6" x14ac:dyDescent="0.2">
      <c r="A45" t="s">
        <v>6</v>
      </c>
      <c r="B45" s="93">
        <v>2.9439015585160084</v>
      </c>
      <c r="C45" s="7">
        <f t="shared" si="6"/>
        <v>8</v>
      </c>
      <c r="D45" t="s">
        <v>12</v>
      </c>
      <c r="E45" s="93">
        <v>13.843413259402741</v>
      </c>
      <c r="F45" s="7">
        <f t="shared" si="7"/>
        <v>8</v>
      </c>
    </row>
    <row r="46" spans="1:6" x14ac:dyDescent="0.2">
      <c r="A46" t="s">
        <v>5</v>
      </c>
      <c r="B46" s="93">
        <v>2.2121935860519382</v>
      </c>
      <c r="C46" s="7">
        <f t="shared" si="6"/>
        <v>9</v>
      </c>
      <c r="D46" t="s">
        <v>6</v>
      </c>
      <c r="E46" s="93">
        <v>13.504135287471497</v>
      </c>
      <c r="F46" s="7">
        <f t="shared" si="7"/>
        <v>9</v>
      </c>
    </row>
    <row r="47" spans="1:6" x14ac:dyDescent="0.2">
      <c r="A47" t="s">
        <v>2</v>
      </c>
      <c r="B47" s="93">
        <v>1.4777223880902297</v>
      </c>
      <c r="C47" s="7">
        <f t="shared" si="6"/>
        <v>10</v>
      </c>
      <c r="D47" t="s">
        <v>2</v>
      </c>
      <c r="E47" s="93">
        <v>3.9410238335372596</v>
      </c>
      <c r="F47" s="7">
        <f t="shared" si="7"/>
        <v>10</v>
      </c>
    </row>
    <row r="48" spans="1:6" x14ac:dyDescent="0.2">
      <c r="C48" s="7">
        <f>SUM(C38:C47)</f>
        <v>55</v>
      </c>
      <c r="F48" s="7">
        <f>SUM(F38:F47)</f>
        <v>55</v>
      </c>
    </row>
    <row r="51" spans="1:5" x14ac:dyDescent="0.2">
      <c r="B51" s="7" t="s">
        <v>164</v>
      </c>
      <c r="C51" s="7" t="s">
        <v>410</v>
      </c>
    </row>
    <row r="52" spans="1:5" x14ac:dyDescent="0.2">
      <c r="A52" t="str">
        <f>A38</f>
        <v>Manufacturing</v>
      </c>
      <c r="B52" s="7">
        <f>C38</f>
        <v>1</v>
      </c>
      <c r="C52" s="7">
        <f>F40</f>
        <v>3</v>
      </c>
      <c r="D52" s="7">
        <f>C52-B52</f>
        <v>2</v>
      </c>
      <c r="E52" s="7">
        <f>POWER(D52,2)</f>
        <v>4</v>
      </c>
    </row>
    <row r="53" spans="1:5" x14ac:dyDescent="0.2">
      <c r="A53" t="str">
        <f t="shared" ref="A53:A61" si="8">A39</f>
        <v>Finance, real estate and business services</v>
      </c>
      <c r="B53" s="7">
        <f t="shared" ref="B53:B61" si="9">C39</f>
        <v>2</v>
      </c>
      <c r="C53" s="7">
        <f>F44</f>
        <v>7</v>
      </c>
      <c r="D53" s="7">
        <f t="shared" ref="D53:D61" si="10">C53-B53</f>
        <v>5</v>
      </c>
      <c r="E53" s="7">
        <f t="shared" ref="E53:E61" si="11">POWER(D53,2)</f>
        <v>25</v>
      </c>
    </row>
    <row r="54" spans="1:5" x14ac:dyDescent="0.2">
      <c r="A54" t="str">
        <f t="shared" si="8"/>
        <v>Wholesale &amp; retail trade; hotels &amp; restaurants</v>
      </c>
      <c r="B54" s="7">
        <f t="shared" si="9"/>
        <v>3</v>
      </c>
      <c r="C54" s="7">
        <f>F41</f>
        <v>4</v>
      </c>
      <c r="D54" s="7">
        <f t="shared" si="10"/>
        <v>1</v>
      </c>
      <c r="E54" s="7">
        <f t="shared" si="11"/>
        <v>1</v>
      </c>
    </row>
    <row r="55" spans="1:5" x14ac:dyDescent="0.2">
      <c r="A55" t="str">
        <f t="shared" si="8"/>
        <v>Transport , storage and communication</v>
      </c>
      <c r="B55" s="7">
        <f t="shared" si="9"/>
        <v>4</v>
      </c>
      <c r="C55" s="7">
        <f>F39</f>
        <v>2</v>
      </c>
      <c r="D55" s="7">
        <f t="shared" si="10"/>
        <v>-2</v>
      </c>
      <c r="E55" s="7">
        <f t="shared" si="11"/>
        <v>4</v>
      </c>
    </row>
    <row r="56" spans="1:5" x14ac:dyDescent="0.2">
      <c r="A56" t="str">
        <f t="shared" si="8"/>
        <v>General government services</v>
      </c>
      <c r="B56" s="7">
        <f t="shared" si="9"/>
        <v>5</v>
      </c>
      <c r="C56" s="7">
        <f>F45</f>
        <v>8</v>
      </c>
      <c r="D56" s="7">
        <f t="shared" si="10"/>
        <v>3</v>
      </c>
      <c r="E56" s="7">
        <f t="shared" si="11"/>
        <v>9</v>
      </c>
    </row>
    <row r="57" spans="1:5" x14ac:dyDescent="0.2">
      <c r="A57" t="str">
        <f t="shared" si="8"/>
        <v>Personal services</v>
      </c>
      <c r="B57" s="7">
        <f t="shared" si="9"/>
        <v>6</v>
      </c>
      <c r="C57" s="7">
        <f>F43</f>
        <v>6</v>
      </c>
      <c r="D57" s="7">
        <f t="shared" si="10"/>
        <v>0</v>
      </c>
      <c r="E57" s="7">
        <f t="shared" si="11"/>
        <v>0</v>
      </c>
    </row>
    <row r="58" spans="1:5" x14ac:dyDescent="0.2">
      <c r="A58" t="str">
        <f t="shared" si="8"/>
        <v>Agriculture, forestry and fishing</v>
      </c>
      <c r="B58" s="7">
        <f t="shared" si="9"/>
        <v>7</v>
      </c>
      <c r="C58" s="7">
        <f>F38</f>
        <v>1</v>
      </c>
      <c r="D58" s="7">
        <f t="shared" si="10"/>
        <v>-6</v>
      </c>
      <c r="E58" s="7">
        <f t="shared" si="11"/>
        <v>36</v>
      </c>
    </row>
    <row r="59" spans="1:5" x14ac:dyDescent="0.2">
      <c r="A59" t="str">
        <f t="shared" si="8"/>
        <v>Construction</v>
      </c>
      <c r="B59" s="7">
        <f t="shared" si="9"/>
        <v>8</v>
      </c>
      <c r="C59" s="7">
        <f>F46</f>
        <v>9</v>
      </c>
      <c r="D59" s="7">
        <f t="shared" si="10"/>
        <v>1</v>
      </c>
      <c r="E59" s="7">
        <f t="shared" si="11"/>
        <v>1</v>
      </c>
    </row>
    <row r="60" spans="1:5" x14ac:dyDescent="0.2">
      <c r="A60" t="str">
        <f t="shared" si="8"/>
        <v>Electricity, gas and water</v>
      </c>
      <c r="B60" s="7">
        <f t="shared" si="9"/>
        <v>9</v>
      </c>
      <c r="C60" s="7">
        <f>F42</f>
        <v>5</v>
      </c>
      <c r="D60" s="7">
        <f t="shared" si="10"/>
        <v>-4</v>
      </c>
      <c r="E60" s="7">
        <f t="shared" si="11"/>
        <v>16</v>
      </c>
    </row>
    <row r="61" spans="1:5" x14ac:dyDescent="0.2">
      <c r="A61" t="str">
        <f t="shared" si="8"/>
        <v>Mining and quarrying</v>
      </c>
      <c r="B61" s="7">
        <f t="shared" si="9"/>
        <v>10</v>
      </c>
      <c r="C61" s="7">
        <f>F47</f>
        <v>10</v>
      </c>
      <c r="D61" s="7">
        <f t="shared" si="10"/>
        <v>0</v>
      </c>
      <c r="E61" s="7">
        <f t="shared" si="11"/>
        <v>0</v>
      </c>
    </row>
    <row r="63" spans="1:5" x14ac:dyDescent="0.2">
      <c r="B63" s="93"/>
      <c r="D63" t="s">
        <v>165</v>
      </c>
      <c r="E63" s="7">
        <f>SUM(E52:E62)</f>
        <v>96</v>
      </c>
    </row>
    <row r="64" spans="1:5" ht="13.5" thickBot="1" x14ac:dyDescent="0.25"/>
    <row r="65" spans="3:4" ht="13.5" thickBot="1" x14ac:dyDescent="0.25">
      <c r="C65" s="282" t="s">
        <v>343</v>
      </c>
      <c r="D65" s="93">
        <f>1-((6*E63)/(10*(100-1)))</f>
        <v>0.41818181818181821</v>
      </c>
    </row>
  </sheetData>
  <mergeCells count="3">
    <mergeCell ref="A1:F1"/>
    <mergeCell ref="A3:F3"/>
    <mergeCell ref="A34:F34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79"/>
  <sheetViews>
    <sheetView workbookViewId="0">
      <selection sqref="A1:L1"/>
    </sheetView>
  </sheetViews>
  <sheetFormatPr defaultRowHeight="12.75" x14ac:dyDescent="0.2"/>
  <cols>
    <col min="1" max="1" width="30.125" style="293" customWidth="1"/>
    <col min="2" max="2" width="12.375" style="293" bestFit="1" customWidth="1"/>
    <col min="3" max="3" width="10.375" style="293" customWidth="1"/>
    <col min="4" max="4" width="10.5" style="293" bestFit="1" customWidth="1"/>
    <col min="5" max="5" width="11.125" style="293" bestFit="1" customWidth="1"/>
    <col min="6" max="6" width="10" style="293" bestFit="1" customWidth="1"/>
    <col min="7" max="7" width="10.25" style="293" bestFit="1" customWidth="1"/>
    <col min="8" max="8" width="10.5" style="293" customWidth="1"/>
    <col min="9" max="9" width="13.5" style="293" bestFit="1" customWidth="1"/>
    <col min="10" max="10" width="10.5" style="293" customWidth="1"/>
    <col min="11" max="11" width="11.125" style="293" bestFit="1" customWidth="1"/>
    <col min="12" max="12" width="10.875" style="293" customWidth="1"/>
    <col min="13" max="13" width="11.125" style="293" bestFit="1" customWidth="1"/>
    <col min="14" max="14" width="10" style="293" bestFit="1" customWidth="1"/>
    <col min="15" max="15" width="11" style="293" customWidth="1"/>
    <col min="16" max="16" width="10" style="293" bestFit="1" customWidth="1"/>
    <col min="17" max="17" width="11.125" style="293" bestFit="1" customWidth="1"/>
    <col min="18" max="18" width="10" style="293" bestFit="1" customWidth="1"/>
    <col min="19" max="19" width="12" style="293" customWidth="1"/>
    <col min="20" max="20" width="9.25" style="293" customWidth="1"/>
    <col min="21" max="21" width="10.625" style="293" customWidth="1"/>
    <col min="22" max="22" width="12.125" style="293" bestFit="1" customWidth="1"/>
    <col min="23" max="23" width="9.75" style="293" bestFit="1" customWidth="1"/>
    <col min="24" max="26" width="11.25" style="293" customWidth="1"/>
    <col min="27" max="27" width="9" style="293"/>
    <col min="28" max="28" width="12.5" style="293" customWidth="1"/>
    <col min="29" max="29" width="13.875" style="293" customWidth="1"/>
    <col min="30" max="30" width="10.75" style="293" customWidth="1"/>
    <col min="31" max="31" width="11.875" style="293" customWidth="1"/>
    <col min="32" max="256" width="9" style="293"/>
    <col min="257" max="257" width="16" style="293" customWidth="1"/>
    <col min="258" max="258" width="12.375" style="293" bestFit="1" customWidth="1"/>
    <col min="259" max="259" width="10.375" style="293" customWidth="1"/>
    <col min="260" max="260" width="10.5" style="293" bestFit="1" customWidth="1"/>
    <col min="261" max="261" width="11.125" style="293" bestFit="1" customWidth="1"/>
    <col min="262" max="262" width="10" style="293" bestFit="1" customWidth="1"/>
    <col min="263" max="263" width="10.25" style="293" bestFit="1" customWidth="1"/>
    <col min="264" max="264" width="10.5" style="293" customWidth="1"/>
    <col min="265" max="265" width="13.5" style="293" bestFit="1" customWidth="1"/>
    <col min="266" max="266" width="10.5" style="293" customWidth="1"/>
    <col min="267" max="267" width="11.125" style="293" bestFit="1" customWidth="1"/>
    <col min="268" max="268" width="10.875" style="293" customWidth="1"/>
    <col min="269" max="269" width="11.125" style="293" bestFit="1" customWidth="1"/>
    <col min="270" max="270" width="10" style="293" bestFit="1" customWidth="1"/>
    <col min="271" max="271" width="11" style="293" customWidth="1"/>
    <col min="272" max="272" width="10" style="293" bestFit="1" customWidth="1"/>
    <col min="273" max="273" width="11.125" style="293" bestFit="1" customWidth="1"/>
    <col min="274" max="274" width="10" style="293" bestFit="1" customWidth="1"/>
    <col min="275" max="275" width="12" style="293" customWidth="1"/>
    <col min="276" max="276" width="9.25" style="293" customWidth="1"/>
    <col min="277" max="277" width="10.625" style="293" customWidth="1"/>
    <col min="278" max="278" width="12.125" style="293" bestFit="1" customWidth="1"/>
    <col min="279" max="279" width="9.75" style="293" bestFit="1" customWidth="1"/>
    <col min="280" max="282" width="11.25" style="293" customWidth="1"/>
    <col min="283" max="283" width="9" style="293"/>
    <col min="284" max="284" width="12.5" style="293" customWidth="1"/>
    <col min="285" max="285" width="13.875" style="293" customWidth="1"/>
    <col min="286" max="286" width="10.75" style="293" customWidth="1"/>
    <col min="287" max="287" width="11.875" style="293" customWidth="1"/>
    <col min="288" max="512" width="9" style="293"/>
    <col min="513" max="513" width="16" style="293" customWidth="1"/>
    <col min="514" max="514" width="12.375" style="293" bestFit="1" customWidth="1"/>
    <col min="515" max="515" width="10.375" style="293" customWidth="1"/>
    <col min="516" max="516" width="10.5" style="293" bestFit="1" customWidth="1"/>
    <col min="517" max="517" width="11.125" style="293" bestFit="1" customWidth="1"/>
    <col min="518" max="518" width="10" style="293" bestFit="1" customWidth="1"/>
    <col min="519" max="519" width="10.25" style="293" bestFit="1" customWidth="1"/>
    <col min="520" max="520" width="10.5" style="293" customWidth="1"/>
    <col min="521" max="521" width="13.5" style="293" bestFit="1" customWidth="1"/>
    <col min="522" max="522" width="10.5" style="293" customWidth="1"/>
    <col min="523" max="523" width="11.125" style="293" bestFit="1" customWidth="1"/>
    <col min="524" max="524" width="10.875" style="293" customWidth="1"/>
    <col min="525" max="525" width="11.125" style="293" bestFit="1" customWidth="1"/>
    <col min="526" max="526" width="10" style="293" bestFit="1" customWidth="1"/>
    <col min="527" max="527" width="11" style="293" customWidth="1"/>
    <col min="528" max="528" width="10" style="293" bestFit="1" customWidth="1"/>
    <col min="529" max="529" width="11.125" style="293" bestFit="1" customWidth="1"/>
    <col min="530" max="530" width="10" style="293" bestFit="1" customWidth="1"/>
    <col min="531" max="531" width="12" style="293" customWidth="1"/>
    <col min="532" max="532" width="9.25" style="293" customWidth="1"/>
    <col min="533" max="533" width="10.625" style="293" customWidth="1"/>
    <col min="534" max="534" width="12.125" style="293" bestFit="1" customWidth="1"/>
    <col min="535" max="535" width="9.75" style="293" bestFit="1" customWidth="1"/>
    <col min="536" max="538" width="11.25" style="293" customWidth="1"/>
    <col min="539" max="539" width="9" style="293"/>
    <col min="540" max="540" width="12.5" style="293" customWidth="1"/>
    <col min="541" max="541" width="13.875" style="293" customWidth="1"/>
    <col min="542" max="542" width="10.75" style="293" customWidth="1"/>
    <col min="543" max="543" width="11.875" style="293" customWidth="1"/>
    <col min="544" max="768" width="9" style="293"/>
    <col min="769" max="769" width="16" style="293" customWidth="1"/>
    <col min="770" max="770" width="12.375" style="293" bestFit="1" customWidth="1"/>
    <col min="771" max="771" width="10.375" style="293" customWidth="1"/>
    <col min="772" max="772" width="10.5" style="293" bestFit="1" customWidth="1"/>
    <col min="773" max="773" width="11.125" style="293" bestFit="1" customWidth="1"/>
    <col min="774" max="774" width="10" style="293" bestFit="1" customWidth="1"/>
    <col min="775" max="775" width="10.25" style="293" bestFit="1" customWidth="1"/>
    <col min="776" max="776" width="10.5" style="293" customWidth="1"/>
    <col min="777" max="777" width="13.5" style="293" bestFit="1" customWidth="1"/>
    <col min="778" max="778" width="10.5" style="293" customWidth="1"/>
    <col min="779" max="779" width="11.125" style="293" bestFit="1" customWidth="1"/>
    <col min="780" max="780" width="10.875" style="293" customWidth="1"/>
    <col min="781" max="781" width="11.125" style="293" bestFit="1" customWidth="1"/>
    <col min="782" max="782" width="10" style="293" bestFit="1" customWidth="1"/>
    <col min="783" max="783" width="11" style="293" customWidth="1"/>
    <col min="784" max="784" width="10" style="293" bestFit="1" customWidth="1"/>
    <col min="785" max="785" width="11.125" style="293" bestFit="1" customWidth="1"/>
    <col min="786" max="786" width="10" style="293" bestFit="1" customWidth="1"/>
    <col min="787" max="787" width="12" style="293" customWidth="1"/>
    <col min="788" max="788" width="9.25" style="293" customWidth="1"/>
    <col min="789" max="789" width="10.625" style="293" customWidth="1"/>
    <col min="790" max="790" width="12.125" style="293" bestFit="1" customWidth="1"/>
    <col min="791" max="791" width="9.75" style="293" bestFit="1" customWidth="1"/>
    <col min="792" max="794" width="11.25" style="293" customWidth="1"/>
    <col min="795" max="795" width="9" style="293"/>
    <col min="796" max="796" width="12.5" style="293" customWidth="1"/>
    <col min="797" max="797" width="13.875" style="293" customWidth="1"/>
    <col min="798" max="798" width="10.75" style="293" customWidth="1"/>
    <col min="799" max="799" width="11.875" style="293" customWidth="1"/>
    <col min="800" max="1024" width="9" style="293"/>
    <col min="1025" max="1025" width="16" style="293" customWidth="1"/>
    <col min="1026" max="1026" width="12.375" style="293" bestFit="1" customWidth="1"/>
    <col min="1027" max="1027" width="10.375" style="293" customWidth="1"/>
    <col min="1028" max="1028" width="10.5" style="293" bestFit="1" customWidth="1"/>
    <col min="1029" max="1029" width="11.125" style="293" bestFit="1" customWidth="1"/>
    <col min="1030" max="1030" width="10" style="293" bestFit="1" customWidth="1"/>
    <col min="1031" max="1031" width="10.25" style="293" bestFit="1" customWidth="1"/>
    <col min="1032" max="1032" width="10.5" style="293" customWidth="1"/>
    <col min="1033" max="1033" width="13.5" style="293" bestFit="1" customWidth="1"/>
    <col min="1034" max="1034" width="10.5" style="293" customWidth="1"/>
    <col min="1035" max="1035" width="11.125" style="293" bestFit="1" customWidth="1"/>
    <col min="1036" max="1036" width="10.875" style="293" customWidth="1"/>
    <col min="1037" max="1037" width="11.125" style="293" bestFit="1" customWidth="1"/>
    <col min="1038" max="1038" width="10" style="293" bestFit="1" customWidth="1"/>
    <col min="1039" max="1039" width="11" style="293" customWidth="1"/>
    <col min="1040" max="1040" width="10" style="293" bestFit="1" customWidth="1"/>
    <col min="1041" max="1041" width="11.125" style="293" bestFit="1" customWidth="1"/>
    <col min="1042" max="1042" width="10" style="293" bestFit="1" customWidth="1"/>
    <col min="1043" max="1043" width="12" style="293" customWidth="1"/>
    <col min="1044" max="1044" width="9.25" style="293" customWidth="1"/>
    <col min="1045" max="1045" width="10.625" style="293" customWidth="1"/>
    <col min="1046" max="1046" width="12.125" style="293" bestFit="1" customWidth="1"/>
    <col min="1047" max="1047" width="9.75" style="293" bestFit="1" customWidth="1"/>
    <col min="1048" max="1050" width="11.25" style="293" customWidth="1"/>
    <col min="1051" max="1051" width="9" style="293"/>
    <col min="1052" max="1052" width="12.5" style="293" customWidth="1"/>
    <col min="1053" max="1053" width="13.875" style="293" customWidth="1"/>
    <col min="1054" max="1054" width="10.75" style="293" customWidth="1"/>
    <col min="1055" max="1055" width="11.875" style="293" customWidth="1"/>
    <col min="1056" max="1280" width="9" style="293"/>
    <col min="1281" max="1281" width="16" style="293" customWidth="1"/>
    <col min="1282" max="1282" width="12.375" style="293" bestFit="1" customWidth="1"/>
    <col min="1283" max="1283" width="10.375" style="293" customWidth="1"/>
    <col min="1284" max="1284" width="10.5" style="293" bestFit="1" customWidth="1"/>
    <col min="1285" max="1285" width="11.125" style="293" bestFit="1" customWidth="1"/>
    <col min="1286" max="1286" width="10" style="293" bestFit="1" customWidth="1"/>
    <col min="1287" max="1287" width="10.25" style="293" bestFit="1" customWidth="1"/>
    <col min="1288" max="1288" width="10.5" style="293" customWidth="1"/>
    <col min="1289" max="1289" width="13.5" style="293" bestFit="1" customWidth="1"/>
    <col min="1290" max="1290" width="10.5" style="293" customWidth="1"/>
    <col min="1291" max="1291" width="11.125" style="293" bestFit="1" customWidth="1"/>
    <col min="1292" max="1292" width="10.875" style="293" customWidth="1"/>
    <col min="1293" max="1293" width="11.125" style="293" bestFit="1" customWidth="1"/>
    <col min="1294" max="1294" width="10" style="293" bestFit="1" customWidth="1"/>
    <col min="1295" max="1295" width="11" style="293" customWidth="1"/>
    <col min="1296" max="1296" width="10" style="293" bestFit="1" customWidth="1"/>
    <col min="1297" max="1297" width="11.125" style="293" bestFit="1" customWidth="1"/>
    <col min="1298" max="1298" width="10" style="293" bestFit="1" customWidth="1"/>
    <col min="1299" max="1299" width="12" style="293" customWidth="1"/>
    <col min="1300" max="1300" width="9.25" style="293" customWidth="1"/>
    <col min="1301" max="1301" width="10.625" style="293" customWidth="1"/>
    <col min="1302" max="1302" width="12.125" style="293" bestFit="1" customWidth="1"/>
    <col min="1303" max="1303" width="9.75" style="293" bestFit="1" customWidth="1"/>
    <col min="1304" max="1306" width="11.25" style="293" customWidth="1"/>
    <col min="1307" max="1307" width="9" style="293"/>
    <col min="1308" max="1308" width="12.5" style="293" customWidth="1"/>
    <col min="1309" max="1309" width="13.875" style="293" customWidth="1"/>
    <col min="1310" max="1310" width="10.75" style="293" customWidth="1"/>
    <col min="1311" max="1311" width="11.875" style="293" customWidth="1"/>
    <col min="1312" max="1536" width="9" style="293"/>
    <col min="1537" max="1537" width="16" style="293" customWidth="1"/>
    <col min="1538" max="1538" width="12.375" style="293" bestFit="1" customWidth="1"/>
    <col min="1539" max="1539" width="10.375" style="293" customWidth="1"/>
    <col min="1540" max="1540" width="10.5" style="293" bestFit="1" customWidth="1"/>
    <col min="1541" max="1541" width="11.125" style="293" bestFit="1" customWidth="1"/>
    <col min="1542" max="1542" width="10" style="293" bestFit="1" customWidth="1"/>
    <col min="1543" max="1543" width="10.25" style="293" bestFit="1" customWidth="1"/>
    <col min="1544" max="1544" width="10.5" style="293" customWidth="1"/>
    <col min="1545" max="1545" width="13.5" style="293" bestFit="1" customWidth="1"/>
    <col min="1546" max="1546" width="10.5" style="293" customWidth="1"/>
    <col min="1547" max="1547" width="11.125" style="293" bestFit="1" customWidth="1"/>
    <col min="1548" max="1548" width="10.875" style="293" customWidth="1"/>
    <col min="1549" max="1549" width="11.125" style="293" bestFit="1" customWidth="1"/>
    <col min="1550" max="1550" width="10" style="293" bestFit="1" customWidth="1"/>
    <col min="1551" max="1551" width="11" style="293" customWidth="1"/>
    <col min="1552" max="1552" width="10" style="293" bestFit="1" customWidth="1"/>
    <col min="1553" max="1553" width="11.125" style="293" bestFit="1" customWidth="1"/>
    <col min="1554" max="1554" width="10" style="293" bestFit="1" customWidth="1"/>
    <col min="1555" max="1555" width="12" style="293" customWidth="1"/>
    <col min="1556" max="1556" width="9.25" style="293" customWidth="1"/>
    <col min="1557" max="1557" width="10.625" style="293" customWidth="1"/>
    <col min="1558" max="1558" width="12.125" style="293" bestFit="1" customWidth="1"/>
    <col min="1559" max="1559" width="9.75" style="293" bestFit="1" customWidth="1"/>
    <col min="1560" max="1562" width="11.25" style="293" customWidth="1"/>
    <col min="1563" max="1563" width="9" style="293"/>
    <col min="1564" max="1564" width="12.5" style="293" customWidth="1"/>
    <col min="1565" max="1565" width="13.875" style="293" customWidth="1"/>
    <col min="1566" max="1566" width="10.75" style="293" customWidth="1"/>
    <col min="1567" max="1567" width="11.875" style="293" customWidth="1"/>
    <col min="1568" max="1792" width="9" style="293"/>
    <col min="1793" max="1793" width="16" style="293" customWidth="1"/>
    <col min="1794" max="1794" width="12.375" style="293" bestFit="1" customWidth="1"/>
    <col min="1795" max="1795" width="10.375" style="293" customWidth="1"/>
    <col min="1796" max="1796" width="10.5" style="293" bestFit="1" customWidth="1"/>
    <col min="1797" max="1797" width="11.125" style="293" bestFit="1" customWidth="1"/>
    <col min="1798" max="1798" width="10" style="293" bestFit="1" customWidth="1"/>
    <col min="1799" max="1799" width="10.25" style="293" bestFit="1" customWidth="1"/>
    <col min="1800" max="1800" width="10.5" style="293" customWidth="1"/>
    <col min="1801" max="1801" width="13.5" style="293" bestFit="1" customWidth="1"/>
    <col min="1802" max="1802" width="10.5" style="293" customWidth="1"/>
    <col min="1803" max="1803" width="11.125" style="293" bestFit="1" customWidth="1"/>
    <col min="1804" max="1804" width="10.875" style="293" customWidth="1"/>
    <col min="1805" max="1805" width="11.125" style="293" bestFit="1" customWidth="1"/>
    <col min="1806" max="1806" width="10" style="293" bestFit="1" customWidth="1"/>
    <col min="1807" max="1807" width="11" style="293" customWidth="1"/>
    <col min="1808" max="1808" width="10" style="293" bestFit="1" customWidth="1"/>
    <col min="1809" max="1809" width="11.125" style="293" bestFit="1" customWidth="1"/>
    <col min="1810" max="1810" width="10" style="293" bestFit="1" customWidth="1"/>
    <col min="1811" max="1811" width="12" style="293" customWidth="1"/>
    <col min="1812" max="1812" width="9.25" style="293" customWidth="1"/>
    <col min="1813" max="1813" width="10.625" style="293" customWidth="1"/>
    <col min="1814" max="1814" width="12.125" style="293" bestFit="1" customWidth="1"/>
    <col min="1815" max="1815" width="9.75" style="293" bestFit="1" customWidth="1"/>
    <col min="1816" max="1818" width="11.25" style="293" customWidth="1"/>
    <col min="1819" max="1819" width="9" style="293"/>
    <col min="1820" max="1820" width="12.5" style="293" customWidth="1"/>
    <col min="1821" max="1821" width="13.875" style="293" customWidth="1"/>
    <col min="1822" max="1822" width="10.75" style="293" customWidth="1"/>
    <col min="1823" max="1823" width="11.875" style="293" customWidth="1"/>
    <col min="1824" max="2048" width="9" style="293"/>
    <col min="2049" max="2049" width="16" style="293" customWidth="1"/>
    <col min="2050" max="2050" width="12.375" style="293" bestFit="1" customWidth="1"/>
    <col min="2051" max="2051" width="10.375" style="293" customWidth="1"/>
    <col min="2052" max="2052" width="10.5" style="293" bestFit="1" customWidth="1"/>
    <col min="2053" max="2053" width="11.125" style="293" bestFit="1" customWidth="1"/>
    <col min="2054" max="2054" width="10" style="293" bestFit="1" customWidth="1"/>
    <col min="2055" max="2055" width="10.25" style="293" bestFit="1" customWidth="1"/>
    <col min="2056" max="2056" width="10.5" style="293" customWidth="1"/>
    <col min="2057" max="2057" width="13.5" style="293" bestFit="1" customWidth="1"/>
    <col min="2058" max="2058" width="10.5" style="293" customWidth="1"/>
    <col min="2059" max="2059" width="11.125" style="293" bestFit="1" customWidth="1"/>
    <col min="2060" max="2060" width="10.875" style="293" customWidth="1"/>
    <col min="2061" max="2061" width="11.125" style="293" bestFit="1" customWidth="1"/>
    <col min="2062" max="2062" width="10" style="293" bestFit="1" customWidth="1"/>
    <col min="2063" max="2063" width="11" style="293" customWidth="1"/>
    <col min="2064" max="2064" width="10" style="293" bestFit="1" customWidth="1"/>
    <col min="2065" max="2065" width="11.125" style="293" bestFit="1" customWidth="1"/>
    <col min="2066" max="2066" width="10" style="293" bestFit="1" customWidth="1"/>
    <col min="2067" max="2067" width="12" style="293" customWidth="1"/>
    <col min="2068" max="2068" width="9.25" style="293" customWidth="1"/>
    <col min="2069" max="2069" width="10.625" style="293" customWidth="1"/>
    <col min="2070" max="2070" width="12.125" style="293" bestFit="1" customWidth="1"/>
    <col min="2071" max="2071" width="9.75" style="293" bestFit="1" customWidth="1"/>
    <col min="2072" max="2074" width="11.25" style="293" customWidth="1"/>
    <col min="2075" max="2075" width="9" style="293"/>
    <col min="2076" max="2076" width="12.5" style="293" customWidth="1"/>
    <col min="2077" max="2077" width="13.875" style="293" customWidth="1"/>
    <col min="2078" max="2078" width="10.75" style="293" customWidth="1"/>
    <col min="2079" max="2079" width="11.875" style="293" customWidth="1"/>
    <col min="2080" max="2304" width="9" style="293"/>
    <col min="2305" max="2305" width="16" style="293" customWidth="1"/>
    <col min="2306" max="2306" width="12.375" style="293" bestFit="1" customWidth="1"/>
    <col min="2307" max="2307" width="10.375" style="293" customWidth="1"/>
    <col min="2308" max="2308" width="10.5" style="293" bestFit="1" customWidth="1"/>
    <col min="2309" max="2309" width="11.125" style="293" bestFit="1" customWidth="1"/>
    <col min="2310" max="2310" width="10" style="293" bestFit="1" customWidth="1"/>
    <col min="2311" max="2311" width="10.25" style="293" bestFit="1" customWidth="1"/>
    <col min="2312" max="2312" width="10.5" style="293" customWidth="1"/>
    <col min="2313" max="2313" width="13.5" style="293" bestFit="1" customWidth="1"/>
    <col min="2314" max="2314" width="10.5" style="293" customWidth="1"/>
    <col min="2315" max="2315" width="11.125" style="293" bestFit="1" customWidth="1"/>
    <col min="2316" max="2316" width="10.875" style="293" customWidth="1"/>
    <col min="2317" max="2317" width="11.125" style="293" bestFit="1" customWidth="1"/>
    <col min="2318" max="2318" width="10" style="293" bestFit="1" customWidth="1"/>
    <col min="2319" max="2319" width="11" style="293" customWidth="1"/>
    <col min="2320" max="2320" width="10" style="293" bestFit="1" customWidth="1"/>
    <col min="2321" max="2321" width="11.125" style="293" bestFit="1" customWidth="1"/>
    <col min="2322" max="2322" width="10" style="293" bestFit="1" customWidth="1"/>
    <col min="2323" max="2323" width="12" style="293" customWidth="1"/>
    <col min="2324" max="2324" width="9.25" style="293" customWidth="1"/>
    <col min="2325" max="2325" width="10.625" style="293" customWidth="1"/>
    <col min="2326" max="2326" width="12.125" style="293" bestFit="1" customWidth="1"/>
    <col min="2327" max="2327" width="9.75" style="293" bestFit="1" customWidth="1"/>
    <col min="2328" max="2330" width="11.25" style="293" customWidth="1"/>
    <col min="2331" max="2331" width="9" style="293"/>
    <col min="2332" max="2332" width="12.5" style="293" customWidth="1"/>
    <col min="2333" max="2333" width="13.875" style="293" customWidth="1"/>
    <col min="2334" max="2334" width="10.75" style="293" customWidth="1"/>
    <col min="2335" max="2335" width="11.875" style="293" customWidth="1"/>
    <col min="2336" max="2560" width="9" style="293"/>
    <col min="2561" max="2561" width="16" style="293" customWidth="1"/>
    <col min="2562" max="2562" width="12.375" style="293" bestFit="1" customWidth="1"/>
    <col min="2563" max="2563" width="10.375" style="293" customWidth="1"/>
    <col min="2564" max="2564" width="10.5" style="293" bestFit="1" customWidth="1"/>
    <col min="2565" max="2565" width="11.125" style="293" bestFit="1" customWidth="1"/>
    <col min="2566" max="2566" width="10" style="293" bestFit="1" customWidth="1"/>
    <col min="2567" max="2567" width="10.25" style="293" bestFit="1" customWidth="1"/>
    <col min="2568" max="2568" width="10.5" style="293" customWidth="1"/>
    <col min="2569" max="2569" width="13.5" style="293" bestFit="1" customWidth="1"/>
    <col min="2570" max="2570" width="10.5" style="293" customWidth="1"/>
    <col min="2571" max="2571" width="11.125" style="293" bestFit="1" customWidth="1"/>
    <col min="2572" max="2572" width="10.875" style="293" customWidth="1"/>
    <col min="2573" max="2573" width="11.125" style="293" bestFit="1" customWidth="1"/>
    <col min="2574" max="2574" width="10" style="293" bestFit="1" customWidth="1"/>
    <col min="2575" max="2575" width="11" style="293" customWidth="1"/>
    <col min="2576" max="2576" width="10" style="293" bestFit="1" customWidth="1"/>
    <col min="2577" max="2577" width="11.125" style="293" bestFit="1" customWidth="1"/>
    <col min="2578" max="2578" width="10" style="293" bestFit="1" customWidth="1"/>
    <col min="2579" max="2579" width="12" style="293" customWidth="1"/>
    <col min="2580" max="2580" width="9.25" style="293" customWidth="1"/>
    <col min="2581" max="2581" width="10.625" style="293" customWidth="1"/>
    <col min="2582" max="2582" width="12.125" style="293" bestFit="1" customWidth="1"/>
    <col min="2583" max="2583" width="9.75" style="293" bestFit="1" customWidth="1"/>
    <col min="2584" max="2586" width="11.25" style="293" customWidth="1"/>
    <col min="2587" max="2587" width="9" style="293"/>
    <col min="2588" max="2588" width="12.5" style="293" customWidth="1"/>
    <col min="2589" max="2589" width="13.875" style="293" customWidth="1"/>
    <col min="2590" max="2590" width="10.75" style="293" customWidth="1"/>
    <col min="2591" max="2591" width="11.875" style="293" customWidth="1"/>
    <col min="2592" max="2816" width="9" style="293"/>
    <col min="2817" max="2817" width="16" style="293" customWidth="1"/>
    <col min="2818" max="2818" width="12.375" style="293" bestFit="1" customWidth="1"/>
    <col min="2819" max="2819" width="10.375" style="293" customWidth="1"/>
    <col min="2820" max="2820" width="10.5" style="293" bestFit="1" customWidth="1"/>
    <col min="2821" max="2821" width="11.125" style="293" bestFit="1" customWidth="1"/>
    <col min="2822" max="2822" width="10" style="293" bestFit="1" customWidth="1"/>
    <col min="2823" max="2823" width="10.25" style="293" bestFit="1" customWidth="1"/>
    <col min="2824" max="2824" width="10.5" style="293" customWidth="1"/>
    <col min="2825" max="2825" width="13.5" style="293" bestFit="1" customWidth="1"/>
    <col min="2826" max="2826" width="10.5" style="293" customWidth="1"/>
    <col min="2827" max="2827" width="11.125" style="293" bestFit="1" customWidth="1"/>
    <col min="2828" max="2828" width="10.875" style="293" customWidth="1"/>
    <col min="2829" max="2829" width="11.125" style="293" bestFit="1" customWidth="1"/>
    <col min="2830" max="2830" width="10" style="293" bestFit="1" customWidth="1"/>
    <col min="2831" max="2831" width="11" style="293" customWidth="1"/>
    <col min="2832" max="2832" width="10" style="293" bestFit="1" customWidth="1"/>
    <col min="2833" max="2833" width="11.125" style="293" bestFit="1" customWidth="1"/>
    <col min="2834" max="2834" width="10" style="293" bestFit="1" customWidth="1"/>
    <col min="2835" max="2835" width="12" style="293" customWidth="1"/>
    <col min="2836" max="2836" width="9.25" style="293" customWidth="1"/>
    <col min="2837" max="2837" width="10.625" style="293" customWidth="1"/>
    <col min="2838" max="2838" width="12.125" style="293" bestFit="1" customWidth="1"/>
    <col min="2839" max="2839" width="9.75" style="293" bestFit="1" customWidth="1"/>
    <col min="2840" max="2842" width="11.25" style="293" customWidth="1"/>
    <col min="2843" max="2843" width="9" style="293"/>
    <col min="2844" max="2844" width="12.5" style="293" customWidth="1"/>
    <col min="2845" max="2845" width="13.875" style="293" customWidth="1"/>
    <col min="2846" max="2846" width="10.75" style="293" customWidth="1"/>
    <col min="2847" max="2847" width="11.875" style="293" customWidth="1"/>
    <col min="2848" max="3072" width="9" style="293"/>
    <col min="3073" max="3073" width="16" style="293" customWidth="1"/>
    <col min="3074" max="3074" width="12.375" style="293" bestFit="1" customWidth="1"/>
    <col min="3075" max="3075" width="10.375" style="293" customWidth="1"/>
    <col min="3076" max="3076" width="10.5" style="293" bestFit="1" customWidth="1"/>
    <col min="3077" max="3077" width="11.125" style="293" bestFit="1" customWidth="1"/>
    <col min="3078" max="3078" width="10" style="293" bestFit="1" customWidth="1"/>
    <col min="3079" max="3079" width="10.25" style="293" bestFit="1" customWidth="1"/>
    <col min="3080" max="3080" width="10.5" style="293" customWidth="1"/>
    <col min="3081" max="3081" width="13.5" style="293" bestFit="1" customWidth="1"/>
    <col min="3082" max="3082" width="10.5" style="293" customWidth="1"/>
    <col min="3083" max="3083" width="11.125" style="293" bestFit="1" customWidth="1"/>
    <col min="3084" max="3084" width="10.875" style="293" customWidth="1"/>
    <col min="3085" max="3085" width="11.125" style="293" bestFit="1" customWidth="1"/>
    <col min="3086" max="3086" width="10" style="293" bestFit="1" customWidth="1"/>
    <col min="3087" max="3087" width="11" style="293" customWidth="1"/>
    <col min="3088" max="3088" width="10" style="293" bestFit="1" customWidth="1"/>
    <col min="3089" max="3089" width="11.125" style="293" bestFit="1" customWidth="1"/>
    <col min="3090" max="3090" width="10" style="293" bestFit="1" customWidth="1"/>
    <col min="3091" max="3091" width="12" style="293" customWidth="1"/>
    <col min="3092" max="3092" width="9.25" style="293" customWidth="1"/>
    <col min="3093" max="3093" width="10.625" style="293" customWidth="1"/>
    <col min="3094" max="3094" width="12.125" style="293" bestFit="1" customWidth="1"/>
    <col min="3095" max="3095" width="9.75" style="293" bestFit="1" customWidth="1"/>
    <col min="3096" max="3098" width="11.25" style="293" customWidth="1"/>
    <col min="3099" max="3099" width="9" style="293"/>
    <col min="3100" max="3100" width="12.5" style="293" customWidth="1"/>
    <col min="3101" max="3101" width="13.875" style="293" customWidth="1"/>
    <col min="3102" max="3102" width="10.75" style="293" customWidth="1"/>
    <col min="3103" max="3103" width="11.875" style="293" customWidth="1"/>
    <col min="3104" max="3328" width="9" style="293"/>
    <col min="3329" max="3329" width="16" style="293" customWidth="1"/>
    <col min="3330" max="3330" width="12.375" style="293" bestFit="1" customWidth="1"/>
    <col min="3331" max="3331" width="10.375" style="293" customWidth="1"/>
    <col min="3332" max="3332" width="10.5" style="293" bestFit="1" customWidth="1"/>
    <col min="3333" max="3333" width="11.125" style="293" bestFit="1" customWidth="1"/>
    <col min="3334" max="3334" width="10" style="293" bestFit="1" customWidth="1"/>
    <col min="3335" max="3335" width="10.25" style="293" bestFit="1" customWidth="1"/>
    <col min="3336" max="3336" width="10.5" style="293" customWidth="1"/>
    <col min="3337" max="3337" width="13.5" style="293" bestFit="1" customWidth="1"/>
    <col min="3338" max="3338" width="10.5" style="293" customWidth="1"/>
    <col min="3339" max="3339" width="11.125" style="293" bestFit="1" customWidth="1"/>
    <col min="3340" max="3340" width="10.875" style="293" customWidth="1"/>
    <col min="3341" max="3341" width="11.125" style="293" bestFit="1" customWidth="1"/>
    <col min="3342" max="3342" width="10" style="293" bestFit="1" customWidth="1"/>
    <col min="3343" max="3343" width="11" style="293" customWidth="1"/>
    <col min="3344" max="3344" width="10" style="293" bestFit="1" customWidth="1"/>
    <col min="3345" max="3345" width="11.125" style="293" bestFit="1" customWidth="1"/>
    <col min="3346" max="3346" width="10" style="293" bestFit="1" customWidth="1"/>
    <col min="3347" max="3347" width="12" style="293" customWidth="1"/>
    <col min="3348" max="3348" width="9.25" style="293" customWidth="1"/>
    <col min="3349" max="3349" width="10.625" style="293" customWidth="1"/>
    <col min="3350" max="3350" width="12.125" style="293" bestFit="1" customWidth="1"/>
    <col min="3351" max="3351" width="9.75" style="293" bestFit="1" customWidth="1"/>
    <col min="3352" max="3354" width="11.25" style="293" customWidth="1"/>
    <col min="3355" max="3355" width="9" style="293"/>
    <col min="3356" max="3356" width="12.5" style="293" customWidth="1"/>
    <col min="3357" max="3357" width="13.875" style="293" customWidth="1"/>
    <col min="3358" max="3358" width="10.75" style="293" customWidth="1"/>
    <col min="3359" max="3359" width="11.875" style="293" customWidth="1"/>
    <col min="3360" max="3584" width="9" style="293"/>
    <col min="3585" max="3585" width="16" style="293" customWidth="1"/>
    <col min="3586" max="3586" width="12.375" style="293" bestFit="1" customWidth="1"/>
    <col min="3587" max="3587" width="10.375" style="293" customWidth="1"/>
    <col min="3588" max="3588" width="10.5" style="293" bestFit="1" customWidth="1"/>
    <col min="3589" max="3589" width="11.125" style="293" bestFit="1" customWidth="1"/>
    <col min="3590" max="3590" width="10" style="293" bestFit="1" customWidth="1"/>
    <col min="3591" max="3591" width="10.25" style="293" bestFit="1" customWidth="1"/>
    <col min="3592" max="3592" width="10.5" style="293" customWidth="1"/>
    <col min="3593" max="3593" width="13.5" style="293" bestFit="1" customWidth="1"/>
    <col min="3594" max="3594" width="10.5" style="293" customWidth="1"/>
    <col min="3595" max="3595" width="11.125" style="293" bestFit="1" customWidth="1"/>
    <col min="3596" max="3596" width="10.875" style="293" customWidth="1"/>
    <col min="3597" max="3597" width="11.125" style="293" bestFit="1" customWidth="1"/>
    <col min="3598" max="3598" width="10" style="293" bestFit="1" customWidth="1"/>
    <col min="3599" max="3599" width="11" style="293" customWidth="1"/>
    <col min="3600" max="3600" width="10" style="293" bestFit="1" customWidth="1"/>
    <col min="3601" max="3601" width="11.125" style="293" bestFit="1" customWidth="1"/>
    <col min="3602" max="3602" width="10" style="293" bestFit="1" customWidth="1"/>
    <col min="3603" max="3603" width="12" style="293" customWidth="1"/>
    <col min="3604" max="3604" width="9.25" style="293" customWidth="1"/>
    <col min="3605" max="3605" width="10.625" style="293" customWidth="1"/>
    <col min="3606" max="3606" width="12.125" style="293" bestFit="1" customWidth="1"/>
    <col min="3607" max="3607" width="9.75" style="293" bestFit="1" customWidth="1"/>
    <col min="3608" max="3610" width="11.25" style="293" customWidth="1"/>
    <col min="3611" max="3611" width="9" style="293"/>
    <col min="3612" max="3612" width="12.5" style="293" customWidth="1"/>
    <col min="3613" max="3613" width="13.875" style="293" customWidth="1"/>
    <col min="3614" max="3614" width="10.75" style="293" customWidth="1"/>
    <col min="3615" max="3615" width="11.875" style="293" customWidth="1"/>
    <col min="3616" max="3840" width="9" style="293"/>
    <col min="3841" max="3841" width="16" style="293" customWidth="1"/>
    <col min="3842" max="3842" width="12.375" style="293" bestFit="1" customWidth="1"/>
    <col min="3843" max="3843" width="10.375" style="293" customWidth="1"/>
    <col min="3844" max="3844" width="10.5" style="293" bestFit="1" customWidth="1"/>
    <col min="3845" max="3845" width="11.125" style="293" bestFit="1" customWidth="1"/>
    <col min="3846" max="3846" width="10" style="293" bestFit="1" customWidth="1"/>
    <col min="3847" max="3847" width="10.25" style="293" bestFit="1" customWidth="1"/>
    <col min="3848" max="3848" width="10.5" style="293" customWidth="1"/>
    <col min="3849" max="3849" width="13.5" style="293" bestFit="1" customWidth="1"/>
    <col min="3850" max="3850" width="10.5" style="293" customWidth="1"/>
    <col min="3851" max="3851" width="11.125" style="293" bestFit="1" customWidth="1"/>
    <col min="3852" max="3852" width="10.875" style="293" customWidth="1"/>
    <col min="3853" max="3853" width="11.125" style="293" bestFit="1" customWidth="1"/>
    <col min="3854" max="3854" width="10" style="293" bestFit="1" customWidth="1"/>
    <col min="3855" max="3855" width="11" style="293" customWidth="1"/>
    <col min="3856" max="3856" width="10" style="293" bestFit="1" customWidth="1"/>
    <col min="3857" max="3857" width="11.125" style="293" bestFit="1" customWidth="1"/>
    <col min="3858" max="3858" width="10" style="293" bestFit="1" customWidth="1"/>
    <col min="3859" max="3859" width="12" style="293" customWidth="1"/>
    <col min="3860" max="3860" width="9.25" style="293" customWidth="1"/>
    <col min="3861" max="3861" width="10.625" style="293" customWidth="1"/>
    <col min="3862" max="3862" width="12.125" style="293" bestFit="1" customWidth="1"/>
    <col min="3863" max="3863" width="9.75" style="293" bestFit="1" customWidth="1"/>
    <col min="3864" max="3866" width="11.25" style="293" customWidth="1"/>
    <col min="3867" max="3867" width="9" style="293"/>
    <col min="3868" max="3868" width="12.5" style="293" customWidth="1"/>
    <col min="3869" max="3869" width="13.875" style="293" customWidth="1"/>
    <col min="3870" max="3870" width="10.75" style="293" customWidth="1"/>
    <col min="3871" max="3871" width="11.875" style="293" customWidth="1"/>
    <col min="3872" max="4096" width="9" style="293"/>
    <col min="4097" max="4097" width="16" style="293" customWidth="1"/>
    <col min="4098" max="4098" width="12.375" style="293" bestFit="1" customWidth="1"/>
    <col min="4099" max="4099" width="10.375" style="293" customWidth="1"/>
    <col min="4100" max="4100" width="10.5" style="293" bestFit="1" customWidth="1"/>
    <col min="4101" max="4101" width="11.125" style="293" bestFit="1" customWidth="1"/>
    <col min="4102" max="4102" width="10" style="293" bestFit="1" customWidth="1"/>
    <col min="4103" max="4103" width="10.25" style="293" bestFit="1" customWidth="1"/>
    <col min="4104" max="4104" width="10.5" style="293" customWidth="1"/>
    <col min="4105" max="4105" width="13.5" style="293" bestFit="1" customWidth="1"/>
    <col min="4106" max="4106" width="10.5" style="293" customWidth="1"/>
    <col min="4107" max="4107" width="11.125" style="293" bestFit="1" customWidth="1"/>
    <col min="4108" max="4108" width="10.875" style="293" customWidth="1"/>
    <col min="4109" max="4109" width="11.125" style="293" bestFit="1" customWidth="1"/>
    <col min="4110" max="4110" width="10" style="293" bestFit="1" customWidth="1"/>
    <col min="4111" max="4111" width="11" style="293" customWidth="1"/>
    <col min="4112" max="4112" width="10" style="293" bestFit="1" customWidth="1"/>
    <col min="4113" max="4113" width="11.125" style="293" bestFit="1" customWidth="1"/>
    <col min="4114" max="4114" width="10" style="293" bestFit="1" customWidth="1"/>
    <col min="4115" max="4115" width="12" style="293" customWidth="1"/>
    <col min="4116" max="4116" width="9.25" style="293" customWidth="1"/>
    <col min="4117" max="4117" width="10.625" style="293" customWidth="1"/>
    <col min="4118" max="4118" width="12.125" style="293" bestFit="1" customWidth="1"/>
    <col min="4119" max="4119" width="9.75" style="293" bestFit="1" customWidth="1"/>
    <col min="4120" max="4122" width="11.25" style="293" customWidth="1"/>
    <col min="4123" max="4123" width="9" style="293"/>
    <col min="4124" max="4124" width="12.5" style="293" customWidth="1"/>
    <col min="4125" max="4125" width="13.875" style="293" customWidth="1"/>
    <col min="4126" max="4126" width="10.75" style="293" customWidth="1"/>
    <col min="4127" max="4127" width="11.875" style="293" customWidth="1"/>
    <col min="4128" max="4352" width="9" style="293"/>
    <col min="4353" max="4353" width="16" style="293" customWidth="1"/>
    <col min="4354" max="4354" width="12.375" style="293" bestFit="1" customWidth="1"/>
    <col min="4355" max="4355" width="10.375" style="293" customWidth="1"/>
    <col min="4356" max="4356" width="10.5" style="293" bestFit="1" customWidth="1"/>
    <col min="4357" max="4357" width="11.125" style="293" bestFit="1" customWidth="1"/>
    <col min="4358" max="4358" width="10" style="293" bestFit="1" customWidth="1"/>
    <col min="4359" max="4359" width="10.25" style="293" bestFit="1" customWidth="1"/>
    <col min="4360" max="4360" width="10.5" style="293" customWidth="1"/>
    <col min="4361" max="4361" width="13.5" style="293" bestFit="1" customWidth="1"/>
    <col min="4362" max="4362" width="10.5" style="293" customWidth="1"/>
    <col min="4363" max="4363" width="11.125" style="293" bestFit="1" customWidth="1"/>
    <col min="4364" max="4364" width="10.875" style="293" customWidth="1"/>
    <col min="4365" max="4365" width="11.125" style="293" bestFit="1" customWidth="1"/>
    <col min="4366" max="4366" width="10" style="293" bestFit="1" customWidth="1"/>
    <col min="4367" max="4367" width="11" style="293" customWidth="1"/>
    <col min="4368" max="4368" width="10" style="293" bestFit="1" customWidth="1"/>
    <col min="4369" max="4369" width="11.125" style="293" bestFit="1" customWidth="1"/>
    <col min="4370" max="4370" width="10" style="293" bestFit="1" customWidth="1"/>
    <col min="4371" max="4371" width="12" style="293" customWidth="1"/>
    <col min="4372" max="4372" width="9.25" style="293" customWidth="1"/>
    <col min="4373" max="4373" width="10.625" style="293" customWidth="1"/>
    <col min="4374" max="4374" width="12.125" style="293" bestFit="1" customWidth="1"/>
    <col min="4375" max="4375" width="9.75" style="293" bestFit="1" customWidth="1"/>
    <col min="4376" max="4378" width="11.25" style="293" customWidth="1"/>
    <col min="4379" max="4379" width="9" style="293"/>
    <col min="4380" max="4380" width="12.5" style="293" customWidth="1"/>
    <col min="4381" max="4381" width="13.875" style="293" customWidth="1"/>
    <col min="4382" max="4382" width="10.75" style="293" customWidth="1"/>
    <col min="4383" max="4383" width="11.875" style="293" customWidth="1"/>
    <col min="4384" max="4608" width="9" style="293"/>
    <col min="4609" max="4609" width="16" style="293" customWidth="1"/>
    <col min="4610" max="4610" width="12.375" style="293" bestFit="1" customWidth="1"/>
    <col min="4611" max="4611" width="10.375" style="293" customWidth="1"/>
    <col min="4612" max="4612" width="10.5" style="293" bestFit="1" customWidth="1"/>
    <col min="4613" max="4613" width="11.125" style="293" bestFit="1" customWidth="1"/>
    <col min="4614" max="4614" width="10" style="293" bestFit="1" customWidth="1"/>
    <col min="4615" max="4615" width="10.25" style="293" bestFit="1" customWidth="1"/>
    <col min="4616" max="4616" width="10.5" style="293" customWidth="1"/>
    <col min="4617" max="4617" width="13.5" style="293" bestFit="1" customWidth="1"/>
    <col min="4618" max="4618" width="10.5" style="293" customWidth="1"/>
    <col min="4619" max="4619" width="11.125" style="293" bestFit="1" customWidth="1"/>
    <col min="4620" max="4620" width="10.875" style="293" customWidth="1"/>
    <col min="4621" max="4621" width="11.125" style="293" bestFit="1" customWidth="1"/>
    <col min="4622" max="4622" width="10" style="293" bestFit="1" customWidth="1"/>
    <col min="4623" max="4623" width="11" style="293" customWidth="1"/>
    <col min="4624" max="4624" width="10" style="293" bestFit="1" customWidth="1"/>
    <col min="4625" max="4625" width="11.125" style="293" bestFit="1" customWidth="1"/>
    <col min="4626" max="4626" width="10" style="293" bestFit="1" customWidth="1"/>
    <col min="4627" max="4627" width="12" style="293" customWidth="1"/>
    <col min="4628" max="4628" width="9.25" style="293" customWidth="1"/>
    <col min="4629" max="4629" width="10.625" style="293" customWidth="1"/>
    <col min="4630" max="4630" width="12.125" style="293" bestFit="1" customWidth="1"/>
    <col min="4631" max="4631" width="9.75" style="293" bestFit="1" customWidth="1"/>
    <col min="4632" max="4634" width="11.25" style="293" customWidth="1"/>
    <col min="4635" max="4635" width="9" style="293"/>
    <col min="4636" max="4636" width="12.5" style="293" customWidth="1"/>
    <col min="4637" max="4637" width="13.875" style="293" customWidth="1"/>
    <col min="4638" max="4638" width="10.75" style="293" customWidth="1"/>
    <col min="4639" max="4639" width="11.875" style="293" customWidth="1"/>
    <col min="4640" max="4864" width="9" style="293"/>
    <col min="4865" max="4865" width="16" style="293" customWidth="1"/>
    <col min="4866" max="4866" width="12.375" style="293" bestFit="1" customWidth="1"/>
    <col min="4867" max="4867" width="10.375" style="293" customWidth="1"/>
    <col min="4868" max="4868" width="10.5" style="293" bestFit="1" customWidth="1"/>
    <col min="4869" max="4869" width="11.125" style="293" bestFit="1" customWidth="1"/>
    <col min="4870" max="4870" width="10" style="293" bestFit="1" customWidth="1"/>
    <col min="4871" max="4871" width="10.25" style="293" bestFit="1" customWidth="1"/>
    <col min="4872" max="4872" width="10.5" style="293" customWidth="1"/>
    <col min="4873" max="4873" width="13.5" style="293" bestFit="1" customWidth="1"/>
    <col min="4874" max="4874" width="10.5" style="293" customWidth="1"/>
    <col min="4875" max="4875" width="11.125" style="293" bestFit="1" customWidth="1"/>
    <col min="4876" max="4876" width="10.875" style="293" customWidth="1"/>
    <col min="4877" max="4877" width="11.125" style="293" bestFit="1" customWidth="1"/>
    <col min="4878" max="4878" width="10" style="293" bestFit="1" customWidth="1"/>
    <col min="4879" max="4879" width="11" style="293" customWidth="1"/>
    <col min="4880" max="4880" width="10" style="293" bestFit="1" customWidth="1"/>
    <col min="4881" max="4881" width="11.125" style="293" bestFit="1" customWidth="1"/>
    <col min="4882" max="4882" width="10" style="293" bestFit="1" customWidth="1"/>
    <col min="4883" max="4883" width="12" style="293" customWidth="1"/>
    <col min="4884" max="4884" width="9.25" style="293" customWidth="1"/>
    <col min="4885" max="4885" width="10.625" style="293" customWidth="1"/>
    <col min="4886" max="4886" width="12.125" style="293" bestFit="1" customWidth="1"/>
    <col min="4887" max="4887" width="9.75" style="293" bestFit="1" customWidth="1"/>
    <col min="4888" max="4890" width="11.25" style="293" customWidth="1"/>
    <col min="4891" max="4891" width="9" style="293"/>
    <col min="4892" max="4892" width="12.5" style="293" customWidth="1"/>
    <col min="4893" max="4893" width="13.875" style="293" customWidth="1"/>
    <col min="4894" max="4894" width="10.75" style="293" customWidth="1"/>
    <col min="4895" max="4895" width="11.875" style="293" customWidth="1"/>
    <col min="4896" max="5120" width="9" style="293"/>
    <col min="5121" max="5121" width="16" style="293" customWidth="1"/>
    <col min="5122" max="5122" width="12.375" style="293" bestFit="1" customWidth="1"/>
    <col min="5123" max="5123" width="10.375" style="293" customWidth="1"/>
    <col min="5124" max="5124" width="10.5" style="293" bestFit="1" customWidth="1"/>
    <col min="5125" max="5125" width="11.125" style="293" bestFit="1" customWidth="1"/>
    <col min="5126" max="5126" width="10" style="293" bestFit="1" customWidth="1"/>
    <col min="5127" max="5127" width="10.25" style="293" bestFit="1" customWidth="1"/>
    <col min="5128" max="5128" width="10.5" style="293" customWidth="1"/>
    <col min="5129" max="5129" width="13.5" style="293" bestFit="1" customWidth="1"/>
    <col min="5130" max="5130" width="10.5" style="293" customWidth="1"/>
    <col min="5131" max="5131" width="11.125" style="293" bestFit="1" customWidth="1"/>
    <col min="5132" max="5132" width="10.875" style="293" customWidth="1"/>
    <col min="5133" max="5133" width="11.125" style="293" bestFit="1" customWidth="1"/>
    <col min="5134" max="5134" width="10" style="293" bestFit="1" customWidth="1"/>
    <col min="5135" max="5135" width="11" style="293" customWidth="1"/>
    <col min="5136" max="5136" width="10" style="293" bestFit="1" customWidth="1"/>
    <col min="5137" max="5137" width="11.125" style="293" bestFit="1" customWidth="1"/>
    <col min="5138" max="5138" width="10" style="293" bestFit="1" customWidth="1"/>
    <col min="5139" max="5139" width="12" style="293" customWidth="1"/>
    <col min="5140" max="5140" width="9.25" style="293" customWidth="1"/>
    <col min="5141" max="5141" width="10.625" style="293" customWidth="1"/>
    <col min="5142" max="5142" width="12.125" style="293" bestFit="1" customWidth="1"/>
    <col min="5143" max="5143" width="9.75" style="293" bestFit="1" customWidth="1"/>
    <col min="5144" max="5146" width="11.25" style="293" customWidth="1"/>
    <col min="5147" max="5147" width="9" style="293"/>
    <col min="5148" max="5148" width="12.5" style="293" customWidth="1"/>
    <col min="5149" max="5149" width="13.875" style="293" customWidth="1"/>
    <col min="5150" max="5150" width="10.75" style="293" customWidth="1"/>
    <col min="5151" max="5151" width="11.875" style="293" customWidth="1"/>
    <col min="5152" max="5376" width="9" style="293"/>
    <col min="5377" max="5377" width="16" style="293" customWidth="1"/>
    <col min="5378" max="5378" width="12.375" style="293" bestFit="1" customWidth="1"/>
    <col min="5379" max="5379" width="10.375" style="293" customWidth="1"/>
    <col min="5380" max="5380" width="10.5" style="293" bestFit="1" customWidth="1"/>
    <col min="5381" max="5381" width="11.125" style="293" bestFit="1" customWidth="1"/>
    <col min="5382" max="5382" width="10" style="293" bestFit="1" customWidth="1"/>
    <col min="5383" max="5383" width="10.25" style="293" bestFit="1" customWidth="1"/>
    <col min="5384" max="5384" width="10.5" style="293" customWidth="1"/>
    <col min="5385" max="5385" width="13.5" style="293" bestFit="1" customWidth="1"/>
    <col min="5386" max="5386" width="10.5" style="293" customWidth="1"/>
    <col min="5387" max="5387" width="11.125" style="293" bestFit="1" customWidth="1"/>
    <col min="5388" max="5388" width="10.875" style="293" customWidth="1"/>
    <col min="5389" max="5389" width="11.125" style="293" bestFit="1" customWidth="1"/>
    <col min="5390" max="5390" width="10" style="293" bestFit="1" customWidth="1"/>
    <col min="5391" max="5391" width="11" style="293" customWidth="1"/>
    <col min="5392" max="5392" width="10" style="293" bestFit="1" customWidth="1"/>
    <col min="5393" max="5393" width="11.125" style="293" bestFit="1" customWidth="1"/>
    <col min="5394" max="5394" width="10" style="293" bestFit="1" customWidth="1"/>
    <col min="5395" max="5395" width="12" style="293" customWidth="1"/>
    <col min="5396" max="5396" width="9.25" style="293" customWidth="1"/>
    <col min="5397" max="5397" width="10.625" style="293" customWidth="1"/>
    <col min="5398" max="5398" width="12.125" style="293" bestFit="1" customWidth="1"/>
    <col min="5399" max="5399" width="9.75" style="293" bestFit="1" customWidth="1"/>
    <col min="5400" max="5402" width="11.25" style="293" customWidth="1"/>
    <col min="5403" max="5403" width="9" style="293"/>
    <col min="5404" max="5404" width="12.5" style="293" customWidth="1"/>
    <col min="5405" max="5405" width="13.875" style="293" customWidth="1"/>
    <col min="5406" max="5406" width="10.75" style="293" customWidth="1"/>
    <col min="5407" max="5407" width="11.875" style="293" customWidth="1"/>
    <col min="5408" max="5632" width="9" style="293"/>
    <col min="5633" max="5633" width="16" style="293" customWidth="1"/>
    <col min="5634" max="5634" width="12.375" style="293" bestFit="1" customWidth="1"/>
    <col min="5635" max="5635" width="10.375" style="293" customWidth="1"/>
    <col min="5636" max="5636" width="10.5" style="293" bestFit="1" customWidth="1"/>
    <col min="5637" max="5637" width="11.125" style="293" bestFit="1" customWidth="1"/>
    <col min="5638" max="5638" width="10" style="293" bestFit="1" customWidth="1"/>
    <col min="5639" max="5639" width="10.25" style="293" bestFit="1" customWidth="1"/>
    <col min="5640" max="5640" width="10.5" style="293" customWidth="1"/>
    <col min="5641" max="5641" width="13.5" style="293" bestFit="1" customWidth="1"/>
    <col min="5642" max="5642" width="10.5" style="293" customWidth="1"/>
    <col min="5643" max="5643" width="11.125" style="293" bestFit="1" customWidth="1"/>
    <col min="5644" max="5644" width="10.875" style="293" customWidth="1"/>
    <col min="5645" max="5645" width="11.125" style="293" bestFit="1" customWidth="1"/>
    <col min="5646" max="5646" width="10" style="293" bestFit="1" customWidth="1"/>
    <col min="5647" max="5647" width="11" style="293" customWidth="1"/>
    <col min="5648" max="5648" width="10" style="293" bestFit="1" customWidth="1"/>
    <col min="5649" max="5649" width="11.125" style="293" bestFit="1" customWidth="1"/>
    <col min="5650" max="5650" width="10" style="293" bestFit="1" customWidth="1"/>
    <col min="5651" max="5651" width="12" style="293" customWidth="1"/>
    <col min="5652" max="5652" width="9.25" style="293" customWidth="1"/>
    <col min="5653" max="5653" width="10.625" style="293" customWidth="1"/>
    <col min="5654" max="5654" width="12.125" style="293" bestFit="1" customWidth="1"/>
    <col min="5655" max="5655" width="9.75" style="293" bestFit="1" customWidth="1"/>
    <col min="5656" max="5658" width="11.25" style="293" customWidth="1"/>
    <col min="5659" max="5659" width="9" style="293"/>
    <col min="5660" max="5660" width="12.5" style="293" customWidth="1"/>
    <col min="5661" max="5661" width="13.875" style="293" customWidth="1"/>
    <col min="5662" max="5662" width="10.75" style="293" customWidth="1"/>
    <col min="5663" max="5663" width="11.875" style="293" customWidth="1"/>
    <col min="5664" max="5888" width="9" style="293"/>
    <col min="5889" max="5889" width="16" style="293" customWidth="1"/>
    <col min="5890" max="5890" width="12.375" style="293" bestFit="1" customWidth="1"/>
    <col min="5891" max="5891" width="10.375" style="293" customWidth="1"/>
    <col min="5892" max="5892" width="10.5" style="293" bestFit="1" customWidth="1"/>
    <col min="5893" max="5893" width="11.125" style="293" bestFit="1" customWidth="1"/>
    <col min="5894" max="5894" width="10" style="293" bestFit="1" customWidth="1"/>
    <col min="5895" max="5895" width="10.25" style="293" bestFit="1" customWidth="1"/>
    <col min="5896" max="5896" width="10.5" style="293" customWidth="1"/>
    <col min="5897" max="5897" width="13.5" style="293" bestFit="1" customWidth="1"/>
    <col min="5898" max="5898" width="10.5" style="293" customWidth="1"/>
    <col min="5899" max="5899" width="11.125" style="293" bestFit="1" customWidth="1"/>
    <col min="5900" max="5900" width="10.875" style="293" customWidth="1"/>
    <col min="5901" max="5901" width="11.125" style="293" bestFit="1" customWidth="1"/>
    <col min="5902" max="5902" width="10" style="293" bestFit="1" customWidth="1"/>
    <col min="5903" max="5903" width="11" style="293" customWidth="1"/>
    <col min="5904" max="5904" width="10" style="293" bestFit="1" customWidth="1"/>
    <col min="5905" max="5905" width="11.125" style="293" bestFit="1" customWidth="1"/>
    <col min="5906" max="5906" width="10" style="293" bestFit="1" customWidth="1"/>
    <col min="5907" max="5907" width="12" style="293" customWidth="1"/>
    <col min="5908" max="5908" width="9.25" style="293" customWidth="1"/>
    <col min="5909" max="5909" width="10.625" style="293" customWidth="1"/>
    <col min="5910" max="5910" width="12.125" style="293" bestFit="1" customWidth="1"/>
    <col min="5911" max="5911" width="9.75" style="293" bestFit="1" customWidth="1"/>
    <col min="5912" max="5914" width="11.25" style="293" customWidth="1"/>
    <col min="5915" max="5915" width="9" style="293"/>
    <col min="5916" max="5916" width="12.5" style="293" customWidth="1"/>
    <col min="5917" max="5917" width="13.875" style="293" customWidth="1"/>
    <col min="5918" max="5918" width="10.75" style="293" customWidth="1"/>
    <col min="5919" max="5919" width="11.875" style="293" customWidth="1"/>
    <col min="5920" max="6144" width="9" style="293"/>
    <col min="6145" max="6145" width="16" style="293" customWidth="1"/>
    <col min="6146" max="6146" width="12.375" style="293" bestFit="1" customWidth="1"/>
    <col min="6147" max="6147" width="10.375" style="293" customWidth="1"/>
    <col min="6148" max="6148" width="10.5" style="293" bestFit="1" customWidth="1"/>
    <col min="6149" max="6149" width="11.125" style="293" bestFit="1" customWidth="1"/>
    <col min="6150" max="6150" width="10" style="293" bestFit="1" customWidth="1"/>
    <col min="6151" max="6151" width="10.25" style="293" bestFit="1" customWidth="1"/>
    <col min="6152" max="6152" width="10.5" style="293" customWidth="1"/>
    <col min="6153" max="6153" width="13.5" style="293" bestFit="1" customWidth="1"/>
    <col min="6154" max="6154" width="10.5" style="293" customWidth="1"/>
    <col min="6155" max="6155" width="11.125" style="293" bestFit="1" customWidth="1"/>
    <col min="6156" max="6156" width="10.875" style="293" customWidth="1"/>
    <col min="6157" max="6157" width="11.125" style="293" bestFit="1" customWidth="1"/>
    <col min="6158" max="6158" width="10" style="293" bestFit="1" customWidth="1"/>
    <col min="6159" max="6159" width="11" style="293" customWidth="1"/>
    <col min="6160" max="6160" width="10" style="293" bestFit="1" customWidth="1"/>
    <col min="6161" max="6161" width="11.125" style="293" bestFit="1" customWidth="1"/>
    <col min="6162" max="6162" width="10" style="293" bestFit="1" customWidth="1"/>
    <col min="6163" max="6163" width="12" style="293" customWidth="1"/>
    <col min="6164" max="6164" width="9.25" style="293" customWidth="1"/>
    <col min="6165" max="6165" width="10.625" style="293" customWidth="1"/>
    <col min="6166" max="6166" width="12.125" style="293" bestFit="1" customWidth="1"/>
    <col min="6167" max="6167" width="9.75" style="293" bestFit="1" customWidth="1"/>
    <col min="6168" max="6170" width="11.25" style="293" customWidth="1"/>
    <col min="6171" max="6171" width="9" style="293"/>
    <col min="6172" max="6172" width="12.5" style="293" customWidth="1"/>
    <col min="6173" max="6173" width="13.875" style="293" customWidth="1"/>
    <col min="6174" max="6174" width="10.75" style="293" customWidth="1"/>
    <col min="6175" max="6175" width="11.875" style="293" customWidth="1"/>
    <col min="6176" max="6400" width="9" style="293"/>
    <col min="6401" max="6401" width="16" style="293" customWidth="1"/>
    <col min="6402" max="6402" width="12.375" style="293" bestFit="1" customWidth="1"/>
    <col min="6403" max="6403" width="10.375" style="293" customWidth="1"/>
    <col min="6404" max="6404" width="10.5" style="293" bestFit="1" customWidth="1"/>
    <col min="6405" max="6405" width="11.125" style="293" bestFit="1" customWidth="1"/>
    <col min="6406" max="6406" width="10" style="293" bestFit="1" customWidth="1"/>
    <col min="6407" max="6407" width="10.25" style="293" bestFit="1" customWidth="1"/>
    <col min="6408" max="6408" width="10.5" style="293" customWidth="1"/>
    <col min="6409" max="6409" width="13.5" style="293" bestFit="1" customWidth="1"/>
    <col min="6410" max="6410" width="10.5" style="293" customWidth="1"/>
    <col min="6411" max="6411" width="11.125" style="293" bestFit="1" customWidth="1"/>
    <col min="6412" max="6412" width="10.875" style="293" customWidth="1"/>
    <col min="6413" max="6413" width="11.125" style="293" bestFit="1" customWidth="1"/>
    <col min="6414" max="6414" width="10" style="293" bestFit="1" customWidth="1"/>
    <col min="6415" max="6415" width="11" style="293" customWidth="1"/>
    <col min="6416" max="6416" width="10" style="293" bestFit="1" customWidth="1"/>
    <col min="6417" max="6417" width="11.125" style="293" bestFit="1" customWidth="1"/>
    <col min="6418" max="6418" width="10" style="293" bestFit="1" customWidth="1"/>
    <col min="6419" max="6419" width="12" style="293" customWidth="1"/>
    <col min="6420" max="6420" width="9.25" style="293" customWidth="1"/>
    <col min="6421" max="6421" width="10.625" style="293" customWidth="1"/>
    <col min="6422" max="6422" width="12.125" style="293" bestFit="1" customWidth="1"/>
    <col min="6423" max="6423" width="9.75" style="293" bestFit="1" customWidth="1"/>
    <col min="6424" max="6426" width="11.25" style="293" customWidth="1"/>
    <col min="6427" max="6427" width="9" style="293"/>
    <col min="6428" max="6428" width="12.5" style="293" customWidth="1"/>
    <col min="6429" max="6429" width="13.875" style="293" customWidth="1"/>
    <col min="6430" max="6430" width="10.75" style="293" customWidth="1"/>
    <col min="6431" max="6431" width="11.875" style="293" customWidth="1"/>
    <col min="6432" max="6656" width="9" style="293"/>
    <col min="6657" max="6657" width="16" style="293" customWidth="1"/>
    <col min="6658" max="6658" width="12.375" style="293" bestFit="1" customWidth="1"/>
    <col min="6659" max="6659" width="10.375" style="293" customWidth="1"/>
    <col min="6660" max="6660" width="10.5" style="293" bestFit="1" customWidth="1"/>
    <col min="6661" max="6661" width="11.125" style="293" bestFit="1" customWidth="1"/>
    <col min="6662" max="6662" width="10" style="293" bestFit="1" customWidth="1"/>
    <col min="6663" max="6663" width="10.25" style="293" bestFit="1" customWidth="1"/>
    <col min="6664" max="6664" width="10.5" style="293" customWidth="1"/>
    <col min="6665" max="6665" width="13.5" style="293" bestFit="1" customWidth="1"/>
    <col min="6666" max="6666" width="10.5" style="293" customWidth="1"/>
    <col min="6667" max="6667" width="11.125" style="293" bestFit="1" customWidth="1"/>
    <col min="6668" max="6668" width="10.875" style="293" customWidth="1"/>
    <col min="6669" max="6669" width="11.125" style="293" bestFit="1" customWidth="1"/>
    <col min="6670" max="6670" width="10" style="293" bestFit="1" customWidth="1"/>
    <col min="6671" max="6671" width="11" style="293" customWidth="1"/>
    <col min="6672" max="6672" width="10" style="293" bestFit="1" customWidth="1"/>
    <col min="6673" max="6673" width="11.125" style="293" bestFit="1" customWidth="1"/>
    <col min="6674" max="6674" width="10" style="293" bestFit="1" customWidth="1"/>
    <col min="6675" max="6675" width="12" style="293" customWidth="1"/>
    <col min="6676" max="6676" width="9.25" style="293" customWidth="1"/>
    <col min="6677" max="6677" width="10.625" style="293" customWidth="1"/>
    <col min="6678" max="6678" width="12.125" style="293" bestFit="1" customWidth="1"/>
    <col min="6679" max="6679" width="9.75" style="293" bestFit="1" customWidth="1"/>
    <col min="6680" max="6682" width="11.25" style="293" customWidth="1"/>
    <col min="6683" max="6683" width="9" style="293"/>
    <col min="6684" max="6684" width="12.5" style="293" customWidth="1"/>
    <col min="6685" max="6685" width="13.875" style="293" customWidth="1"/>
    <col min="6686" max="6686" width="10.75" style="293" customWidth="1"/>
    <col min="6687" max="6687" width="11.875" style="293" customWidth="1"/>
    <col min="6688" max="6912" width="9" style="293"/>
    <col min="6913" max="6913" width="16" style="293" customWidth="1"/>
    <col min="6914" max="6914" width="12.375" style="293" bestFit="1" customWidth="1"/>
    <col min="6915" max="6915" width="10.375" style="293" customWidth="1"/>
    <col min="6916" max="6916" width="10.5" style="293" bestFit="1" customWidth="1"/>
    <col min="6917" max="6917" width="11.125" style="293" bestFit="1" customWidth="1"/>
    <col min="6918" max="6918" width="10" style="293" bestFit="1" customWidth="1"/>
    <col min="6919" max="6919" width="10.25" style="293" bestFit="1" customWidth="1"/>
    <col min="6920" max="6920" width="10.5" style="293" customWidth="1"/>
    <col min="6921" max="6921" width="13.5" style="293" bestFit="1" customWidth="1"/>
    <col min="6922" max="6922" width="10.5" style="293" customWidth="1"/>
    <col min="6923" max="6923" width="11.125" style="293" bestFit="1" customWidth="1"/>
    <col min="6924" max="6924" width="10.875" style="293" customWidth="1"/>
    <col min="6925" max="6925" width="11.125" style="293" bestFit="1" customWidth="1"/>
    <col min="6926" max="6926" width="10" style="293" bestFit="1" customWidth="1"/>
    <col min="6927" max="6927" width="11" style="293" customWidth="1"/>
    <col min="6928" max="6928" width="10" style="293" bestFit="1" customWidth="1"/>
    <col min="6929" max="6929" width="11.125" style="293" bestFit="1" customWidth="1"/>
    <col min="6930" max="6930" width="10" style="293" bestFit="1" customWidth="1"/>
    <col min="6931" max="6931" width="12" style="293" customWidth="1"/>
    <col min="6932" max="6932" width="9.25" style="293" customWidth="1"/>
    <col min="6933" max="6933" width="10.625" style="293" customWidth="1"/>
    <col min="6934" max="6934" width="12.125" style="293" bestFit="1" customWidth="1"/>
    <col min="6935" max="6935" width="9.75" style="293" bestFit="1" customWidth="1"/>
    <col min="6936" max="6938" width="11.25" style="293" customWidth="1"/>
    <col min="6939" max="6939" width="9" style="293"/>
    <col min="6940" max="6940" width="12.5" style="293" customWidth="1"/>
    <col min="6941" max="6941" width="13.875" style="293" customWidth="1"/>
    <col min="6942" max="6942" width="10.75" style="293" customWidth="1"/>
    <col min="6943" max="6943" width="11.875" style="293" customWidth="1"/>
    <col min="6944" max="7168" width="9" style="293"/>
    <col min="7169" max="7169" width="16" style="293" customWidth="1"/>
    <col min="7170" max="7170" width="12.375" style="293" bestFit="1" customWidth="1"/>
    <col min="7171" max="7171" width="10.375" style="293" customWidth="1"/>
    <col min="7172" max="7172" width="10.5" style="293" bestFit="1" customWidth="1"/>
    <col min="7173" max="7173" width="11.125" style="293" bestFit="1" customWidth="1"/>
    <col min="7174" max="7174" width="10" style="293" bestFit="1" customWidth="1"/>
    <col min="7175" max="7175" width="10.25" style="293" bestFit="1" customWidth="1"/>
    <col min="7176" max="7176" width="10.5" style="293" customWidth="1"/>
    <col min="7177" max="7177" width="13.5" style="293" bestFit="1" customWidth="1"/>
    <col min="7178" max="7178" width="10.5" style="293" customWidth="1"/>
    <col min="7179" max="7179" width="11.125" style="293" bestFit="1" customWidth="1"/>
    <col min="7180" max="7180" width="10.875" style="293" customWidth="1"/>
    <col min="7181" max="7181" width="11.125" style="293" bestFit="1" customWidth="1"/>
    <col min="7182" max="7182" width="10" style="293" bestFit="1" customWidth="1"/>
    <col min="7183" max="7183" width="11" style="293" customWidth="1"/>
    <col min="7184" max="7184" width="10" style="293" bestFit="1" customWidth="1"/>
    <col min="7185" max="7185" width="11.125" style="293" bestFit="1" customWidth="1"/>
    <col min="7186" max="7186" width="10" style="293" bestFit="1" customWidth="1"/>
    <col min="7187" max="7187" width="12" style="293" customWidth="1"/>
    <col min="7188" max="7188" width="9.25" style="293" customWidth="1"/>
    <col min="7189" max="7189" width="10.625" style="293" customWidth="1"/>
    <col min="7190" max="7190" width="12.125" style="293" bestFit="1" customWidth="1"/>
    <col min="7191" max="7191" width="9.75" style="293" bestFit="1" customWidth="1"/>
    <col min="7192" max="7194" width="11.25" style="293" customWidth="1"/>
    <col min="7195" max="7195" width="9" style="293"/>
    <col min="7196" max="7196" width="12.5" style="293" customWidth="1"/>
    <col min="7197" max="7197" width="13.875" style="293" customWidth="1"/>
    <col min="7198" max="7198" width="10.75" style="293" customWidth="1"/>
    <col min="7199" max="7199" width="11.875" style="293" customWidth="1"/>
    <col min="7200" max="7424" width="9" style="293"/>
    <col min="7425" max="7425" width="16" style="293" customWidth="1"/>
    <col min="7426" max="7426" width="12.375" style="293" bestFit="1" customWidth="1"/>
    <col min="7427" max="7427" width="10.375" style="293" customWidth="1"/>
    <col min="7428" max="7428" width="10.5" style="293" bestFit="1" customWidth="1"/>
    <col min="7429" max="7429" width="11.125" style="293" bestFit="1" customWidth="1"/>
    <col min="7430" max="7430" width="10" style="293" bestFit="1" customWidth="1"/>
    <col min="7431" max="7431" width="10.25" style="293" bestFit="1" customWidth="1"/>
    <col min="7432" max="7432" width="10.5" style="293" customWidth="1"/>
    <col min="7433" max="7433" width="13.5" style="293" bestFit="1" customWidth="1"/>
    <col min="7434" max="7434" width="10.5" style="293" customWidth="1"/>
    <col min="7435" max="7435" width="11.125" style="293" bestFit="1" customWidth="1"/>
    <col min="7436" max="7436" width="10.875" style="293" customWidth="1"/>
    <col min="7437" max="7437" width="11.125" style="293" bestFit="1" customWidth="1"/>
    <col min="7438" max="7438" width="10" style="293" bestFit="1" customWidth="1"/>
    <col min="7439" max="7439" width="11" style="293" customWidth="1"/>
    <col min="7440" max="7440" width="10" style="293" bestFit="1" customWidth="1"/>
    <col min="7441" max="7441" width="11.125" style="293" bestFit="1" customWidth="1"/>
    <col min="7442" max="7442" width="10" style="293" bestFit="1" customWidth="1"/>
    <col min="7443" max="7443" width="12" style="293" customWidth="1"/>
    <col min="7444" max="7444" width="9.25" style="293" customWidth="1"/>
    <col min="7445" max="7445" width="10.625" style="293" customWidth="1"/>
    <col min="7446" max="7446" width="12.125" style="293" bestFit="1" customWidth="1"/>
    <col min="7447" max="7447" width="9.75" style="293" bestFit="1" customWidth="1"/>
    <col min="7448" max="7450" width="11.25" style="293" customWidth="1"/>
    <col min="7451" max="7451" width="9" style="293"/>
    <col min="7452" max="7452" width="12.5" style="293" customWidth="1"/>
    <col min="7453" max="7453" width="13.875" style="293" customWidth="1"/>
    <col min="7454" max="7454" width="10.75" style="293" customWidth="1"/>
    <col min="7455" max="7455" width="11.875" style="293" customWidth="1"/>
    <col min="7456" max="7680" width="9" style="293"/>
    <col min="7681" max="7681" width="16" style="293" customWidth="1"/>
    <col min="7682" max="7682" width="12.375" style="293" bestFit="1" customWidth="1"/>
    <col min="7683" max="7683" width="10.375" style="293" customWidth="1"/>
    <col min="7684" max="7684" width="10.5" style="293" bestFit="1" customWidth="1"/>
    <col min="7685" max="7685" width="11.125" style="293" bestFit="1" customWidth="1"/>
    <col min="7686" max="7686" width="10" style="293" bestFit="1" customWidth="1"/>
    <col min="7687" max="7687" width="10.25" style="293" bestFit="1" customWidth="1"/>
    <col min="7688" max="7688" width="10.5" style="293" customWidth="1"/>
    <col min="7689" max="7689" width="13.5" style="293" bestFit="1" customWidth="1"/>
    <col min="7690" max="7690" width="10.5" style="293" customWidth="1"/>
    <col min="7691" max="7691" width="11.125" style="293" bestFit="1" customWidth="1"/>
    <col min="7692" max="7692" width="10.875" style="293" customWidth="1"/>
    <col min="7693" max="7693" width="11.125" style="293" bestFit="1" customWidth="1"/>
    <col min="7694" max="7694" width="10" style="293" bestFit="1" customWidth="1"/>
    <col min="7695" max="7695" width="11" style="293" customWidth="1"/>
    <col min="7696" max="7696" width="10" style="293" bestFit="1" customWidth="1"/>
    <col min="7697" max="7697" width="11.125" style="293" bestFit="1" customWidth="1"/>
    <col min="7698" max="7698" width="10" style="293" bestFit="1" customWidth="1"/>
    <col min="7699" max="7699" width="12" style="293" customWidth="1"/>
    <col min="7700" max="7700" width="9.25" style="293" customWidth="1"/>
    <col min="7701" max="7701" width="10.625" style="293" customWidth="1"/>
    <col min="7702" max="7702" width="12.125" style="293" bestFit="1" customWidth="1"/>
    <col min="7703" max="7703" width="9.75" style="293" bestFit="1" customWidth="1"/>
    <col min="7704" max="7706" width="11.25" style="293" customWidth="1"/>
    <col min="7707" max="7707" width="9" style="293"/>
    <col min="7708" max="7708" width="12.5" style="293" customWidth="1"/>
    <col min="7709" max="7709" width="13.875" style="293" customWidth="1"/>
    <col min="7710" max="7710" width="10.75" style="293" customWidth="1"/>
    <col min="7711" max="7711" width="11.875" style="293" customWidth="1"/>
    <col min="7712" max="7936" width="9" style="293"/>
    <col min="7937" max="7937" width="16" style="293" customWidth="1"/>
    <col min="7938" max="7938" width="12.375" style="293" bestFit="1" customWidth="1"/>
    <col min="7939" max="7939" width="10.375" style="293" customWidth="1"/>
    <col min="7940" max="7940" width="10.5" style="293" bestFit="1" customWidth="1"/>
    <col min="7941" max="7941" width="11.125" style="293" bestFit="1" customWidth="1"/>
    <col min="7942" max="7942" width="10" style="293" bestFit="1" customWidth="1"/>
    <col min="7943" max="7943" width="10.25" style="293" bestFit="1" customWidth="1"/>
    <col min="7944" max="7944" width="10.5" style="293" customWidth="1"/>
    <col min="7945" max="7945" width="13.5" style="293" bestFit="1" customWidth="1"/>
    <col min="7946" max="7946" width="10.5" style="293" customWidth="1"/>
    <col min="7947" max="7947" width="11.125" style="293" bestFit="1" customWidth="1"/>
    <col min="7948" max="7948" width="10.875" style="293" customWidth="1"/>
    <col min="7949" max="7949" width="11.125" style="293" bestFit="1" customWidth="1"/>
    <col min="7950" max="7950" width="10" style="293" bestFit="1" customWidth="1"/>
    <col min="7951" max="7951" width="11" style="293" customWidth="1"/>
    <col min="7952" max="7952" width="10" style="293" bestFit="1" customWidth="1"/>
    <col min="7953" max="7953" width="11.125" style="293" bestFit="1" customWidth="1"/>
    <col min="7954" max="7954" width="10" style="293" bestFit="1" customWidth="1"/>
    <col min="7955" max="7955" width="12" style="293" customWidth="1"/>
    <col min="7956" max="7956" width="9.25" style="293" customWidth="1"/>
    <col min="7957" max="7957" width="10.625" style="293" customWidth="1"/>
    <col min="7958" max="7958" width="12.125" style="293" bestFit="1" customWidth="1"/>
    <col min="7959" max="7959" width="9.75" style="293" bestFit="1" customWidth="1"/>
    <col min="7960" max="7962" width="11.25" style="293" customWidth="1"/>
    <col min="7963" max="7963" width="9" style="293"/>
    <col min="7964" max="7964" width="12.5" style="293" customWidth="1"/>
    <col min="7965" max="7965" width="13.875" style="293" customWidth="1"/>
    <col min="7966" max="7966" width="10.75" style="293" customWidth="1"/>
    <col min="7967" max="7967" width="11.875" style="293" customWidth="1"/>
    <col min="7968" max="8192" width="9" style="293"/>
    <col min="8193" max="8193" width="16" style="293" customWidth="1"/>
    <col min="8194" max="8194" width="12.375" style="293" bestFit="1" customWidth="1"/>
    <col min="8195" max="8195" width="10.375" style="293" customWidth="1"/>
    <col min="8196" max="8196" width="10.5" style="293" bestFit="1" customWidth="1"/>
    <col min="8197" max="8197" width="11.125" style="293" bestFit="1" customWidth="1"/>
    <col min="8198" max="8198" width="10" style="293" bestFit="1" customWidth="1"/>
    <col min="8199" max="8199" width="10.25" style="293" bestFit="1" customWidth="1"/>
    <col min="8200" max="8200" width="10.5" style="293" customWidth="1"/>
    <col min="8201" max="8201" width="13.5" style="293" bestFit="1" customWidth="1"/>
    <col min="8202" max="8202" width="10.5" style="293" customWidth="1"/>
    <col min="8203" max="8203" width="11.125" style="293" bestFit="1" customWidth="1"/>
    <col min="8204" max="8204" width="10.875" style="293" customWidth="1"/>
    <col min="8205" max="8205" width="11.125" style="293" bestFit="1" customWidth="1"/>
    <col min="8206" max="8206" width="10" style="293" bestFit="1" customWidth="1"/>
    <col min="8207" max="8207" width="11" style="293" customWidth="1"/>
    <col min="8208" max="8208" width="10" style="293" bestFit="1" customWidth="1"/>
    <col min="8209" max="8209" width="11.125" style="293" bestFit="1" customWidth="1"/>
    <col min="8210" max="8210" width="10" style="293" bestFit="1" customWidth="1"/>
    <col min="8211" max="8211" width="12" style="293" customWidth="1"/>
    <col min="8212" max="8212" width="9.25" style="293" customWidth="1"/>
    <col min="8213" max="8213" width="10.625" style="293" customWidth="1"/>
    <col min="8214" max="8214" width="12.125" style="293" bestFit="1" customWidth="1"/>
    <col min="8215" max="8215" width="9.75" style="293" bestFit="1" customWidth="1"/>
    <col min="8216" max="8218" width="11.25" style="293" customWidth="1"/>
    <col min="8219" max="8219" width="9" style="293"/>
    <col min="8220" max="8220" width="12.5" style="293" customWidth="1"/>
    <col min="8221" max="8221" width="13.875" style="293" customWidth="1"/>
    <col min="8222" max="8222" width="10.75" style="293" customWidth="1"/>
    <col min="8223" max="8223" width="11.875" style="293" customWidth="1"/>
    <col min="8224" max="8448" width="9" style="293"/>
    <col min="8449" max="8449" width="16" style="293" customWidth="1"/>
    <col min="8450" max="8450" width="12.375" style="293" bestFit="1" customWidth="1"/>
    <col min="8451" max="8451" width="10.375" style="293" customWidth="1"/>
    <col min="8452" max="8452" width="10.5" style="293" bestFit="1" customWidth="1"/>
    <col min="8453" max="8453" width="11.125" style="293" bestFit="1" customWidth="1"/>
    <col min="8454" max="8454" width="10" style="293" bestFit="1" customWidth="1"/>
    <col min="8455" max="8455" width="10.25" style="293" bestFit="1" customWidth="1"/>
    <col min="8456" max="8456" width="10.5" style="293" customWidth="1"/>
    <col min="8457" max="8457" width="13.5" style="293" bestFit="1" customWidth="1"/>
    <col min="8458" max="8458" width="10.5" style="293" customWidth="1"/>
    <col min="8459" max="8459" width="11.125" style="293" bestFit="1" customWidth="1"/>
    <col min="8460" max="8460" width="10.875" style="293" customWidth="1"/>
    <col min="8461" max="8461" width="11.125" style="293" bestFit="1" customWidth="1"/>
    <col min="8462" max="8462" width="10" style="293" bestFit="1" customWidth="1"/>
    <col min="8463" max="8463" width="11" style="293" customWidth="1"/>
    <col min="8464" max="8464" width="10" style="293" bestFit="1" customWidth="1"/>
    <col min="8465" max="8465" width="11.125" style="293" bestFit="1" customWidth="1"/>
    <col min="8466" max="8466" width="10" style="293" bestFit="1" customWidth="1"/>
    <col min="8467" max="8467" width="12" style="293" customWidth="1"/>
    <col min="8468" max="8468" width="9.25" style="293" customWidth="1"/>
    <col min="8469" max="8469" width="10.625" style="293" customWidth="1"/>
    <col min="8470" max="8470" width="12.125" style="293" bestFit="1" customWidth="1"/>
    <col min="8471" max="8471" width="9.75" style="293" bestFit="1" customWidth="1"/>
    <col min="8472" max="8474" width="11.25" style="293" customWidth="1"/>
    <col min="8475" max="8475" width="9" style="293"/>
    <col min="8476" max="8476" width="12.5" style="293" customWidth="1"/>
    <col min="8477" max="8477" width="13.875" style="293" customWidth="1"/>
    <col min="8478" max="8478" width="10.75" style="293" customWidth="1"/>
    <col min="8479" max="8479" width="11.875" style="293" customWidth="1"/>
    <col min="8480" max="8704" width="9" style="293"/>
    <col min="8705" max="8705" width="16" style="293" customWidth="1"/>
    <col min="8706" max="8706" width="12.375" style="293" bestFit="1" customWidth="1"/>
    <col min="8707" max="8707" width="10.375" style="293" customWidth="1"/>
    <col min="8708" max="8708" width="10.5" style="293" bestFit="1" customWidth="1"/>
    <col min="8709" max="8709" width="11.125" style="293" bestFit="1" customWidth="1"/>
    <col min="8710" max="8710" width="10" style="293" bestFit="1" customWidth="1"/>
    <col min="8711" max="8711" width="10.25" style="293" bestFit="1" customWidth="1"/>
    <col min="8712" max="8712" width="10.5" style="293" customWidth="1"/>
    <col min="8713" max="8713" width="13.5" style="293" bestFit="1" customWidth="1"/>
    <col min="8714" max="8714" width="10.5" style="293" customWidth="1"/>
    <col min="8715" max="8715" width="11.125" style="293" bestFit="1" customWidth="1"/>
    <col min="8716" max="8716" width="10.875" style="293" customWidth="1"/>
    <col min="8717" max="8717" width="11.125" style="293" bestFit="1" customWidth="1"/>
    <col min="8718" max="8718" width="10" style="293" bestFit="1" customWidth="1"/>
    <col min="8719" max="8719" width="11" style="293" customWidth="1"/>
    <col min="8720" max="8720" width="10" style="293" bestFit="1" customWidth="1"/>
    <col min="8721" max="8721" width="11.125" style="293" bestFit="1" customWidth="1"/>
    <col min="8722" max="8722" width="10" style="293" bestFit="1" customWidth="1"/>
    <col min="8723" max="8723" width="12" style="293" customWidth="1"/>
    <col min="8724" max="8724" width="9.25" style="293" customWidth="1"/>
    <col min="8725" max="8725" width="10.625" style="293" customWidth="1"/>
    <col min="8726" max="8726" width="12.125" style="293" bestFit="1" customWidth="1"/>
    <col min="8727" max="8727" width="9.75" style="293" bestFit="1" customWidth="1"/>
    <col min="8728" max="8730" width="11.25" style="293" customWidth="1"/>
    <col min="8731" max="8731" width="9" style="293"/>
    <col min="8732" max="8732" width="12.5" style="293" customWidth="1"/>
    <col min="8733" max="8733" width="13.875" style="293" customWidth="1"/>
    <col min="8734" max="8734" width="10.75" style="293" customWidth="1"/>
    <col min="8735" max="8735" width="11.875" style="293" customWidth="1"/>
    <col min="8736" max="8960" width="9" style="293"/>
    <col min="8961" max="8961" width="16" style="293" customWidth="1"/>
    <col min="8962" max="8962" width="12.375" style="293" bestFit="1" customWidth="1"/>
    <col min="8963" max="8963" width="10.375" style="293" customWidth="1"/>
    <col min="8964" max="8964" width="10.5" style="293" bestFit="1" customWidth="1"/>
    <col min="8965" max="8965" width="11.125" style="293" bestFit="1" customWidth="1"/>
    <col min="8966" max="8966" width="10" style="293" bestFit="1" customWidth="1"/>
    <col min="8967" max="8967" width="10.25" style="293" bestFit="1" customWidth="1"/>
    <col min="8968" max="8968" width="10.5" style="293" customWidth="1"/>
    <col min="8969" max="8969" width="13.5" style="293" bestFit="1" customWidth="1"/>
    <col min="8970" max="8970" width="10.5" style="293" customWidth="1"/>
    <col min="8971" max="8971" width="11.125" style="293" bestFit="1" customWidth="1"/>
    <col min="8972" max="8972" width="10.875" style="293" customWidth="1"/>
    <col min="8973" max="8973" width="11.125" style="293" bestFit="1" customWidth="1"/>
    <col min="8974" max="8974" width="10" style="293" bestFit="1" customWidth="1"/>
    <col min="8975" max="8975" width="11" style="293" customWidth="1"/>
    <col min="8976" max="8976" width="10" style="293" bestFit="1" customWidth="1"/>
    <col min="8977" max="8977" width="11.125" style="293" bestFit="1" customWidth="1"/>
    <col min="8978" max="8978" width="10" style="293" bestFit="1" customWidth="1"/>
    <col min="8979" max="8979" width="12" style="293" customWidth="1"/>
    <col min="8980" max="8980" width="9.25" style="293" customWidth="1"/>
    <col min="8981" max="8981" width="10.625" style="293" customWidth="1"/>
    <col min="8982" max="8982" width="12.125" style="293" bestFit="1" customWidth="1"/>
    <col min="8983" max="8983" width="9.75" style="293" bestFit="1" customWidth="1"/>
    <col min="8984" max="8986" width="11.25" style="293" customWidth="1"/>
    <col min="8987" max="8987" width="9" style="293"/>
    <col min="8988" max="8988" width="12.5" style="293" customWidth="1"/>
    <col min="8989" max="8989" width="13.875" style="293" customWidth="1"/>
    <col min="8990" max="8990" width="10.75" style="293" customWidth="1"/>
    <col min="8991" max="8991" width="11.875" style="293" customWidth="1"/>
    <col min="8992" max="9216" width="9" style="293"/>
    <col min="9217" max="9217" width="16" style="293" customWidth="1"/>
    <col min="9218" max="9218" width="12.375" style="293" bestFit="1" customWidth="1"/>
    <col min="9219" max="9219" width="10.375" style="293" customWidth="1"/>
    <col min="9220" max="9220" width="10.5" style="293" bestFit="1" customWidth="1"/>
    <col min="9221" max="9221" width="11.125" style="293" bestFit="1" customWidth="1"/>
    <col min="9222" max="9222" width="10" style="293" bestFit="1" customWidth="1"/>
    <col min="9223" max="9223" width="10.25" style="293" bestFit="1" customWidth="1"/>
    <col min="9224" max="9224" width="10.5" style="293" customWidth="1"/>
    <col min="9225" max="9225" width="13.5" style="293" bestFit="1" customWidth="1"/>
    <col min="9226" max="9226" width="10.5" style="293" customWidth="1"/>
    <col min="9227" max="9227" width="11.125" style="293" bestFit="1" customWidth="1"/>
    <col min="9228" max="9228" width="10.875" style="293" customWidth="1"/>
    <col min="9229" max="9229" width="11.125" style="293" bestFit="1" customWidth="1"/>
    <col min="9230" max="9230" width="10" style="293" bestFit="1" customWidth="1"/>
    <col min="9231" max="9231" width="11" style="293" customWidth="1"/>
    <col min="9232" max="9232" width="10" style="293" bestFit="1" customWidth="1"/>
    <col min="9233" max="9233" width="11.125" style="293" bestFit="1" customWidth="1"/>
    <col min="9234" max="9234" width="10" style="293" bestFit="1" customWidth="1"/>
    <col min="9235" max="9235" width="12" style="293" customWidth="1"/>
    <col min="9236" max="9236" width="9.25" style="293" customWidth="1"/>
    <col min="9237" max="9237" width="10.625" style="293" customWidth="1"/>
    <col min="9238" max="9238" width="12.125" style="293" bestFit="1" customWidth="1"/>
    <col min="9239" max="9239" width="9.75" style="293" bestFit="1" customWidth="1"/>
    <col min="9240" max="9242" width="11.25" style="293" customWidth="1"/>
    <col min="9243" max="9243" width="9" style="293"/>
    <col min="9244" max="9244" width="12.5" style="293" customWidth="1"/>
    <col min="9245" max="9245" width="13.875" style="293" customWidth="1"/>
    <col min="9246" max="9246" width="10.75" style="293" customWidth="1"/>
    <col min="9247" max="9247" width="11.875" style="293" customWidth="1"/>
    <col min="9248" max="9472" width="9" style="293"/>
    <col min="9473" max="9473" width="16" style="293" customWidth="1"/>
    <col min="9474" max="9474" width="12.375" style="293" bestFit="1" customWidth="1"/>
    <col min="9475" max="9475" width="10.375" style="293" customWidth="1"/>
    <col min="9476" max="9476" width="10.5" style="293" bestFit="1" customWidth="1"/>
    <col min="9477" max="9477" width="11.125" style="293" bestFit="1" customWidth="1"/>
    <col min="9478" max="9478" width="10" style="293" bestFit="1" customWidth="1"/>
    <col min="9479" max="9479" width="10.25" style="293" bestFit="1" customWidth="1"/>
    <col min="9480" max="9480" width="10.5" style="293" customWidth="1"/>
    <col min="9481" max="9481" width="13.5" style="293" bestFit="1" customWidth="1"/>
    <col min="9482" max="9482" width="10.5" style="293" customWidth="1"/>
    <col min="9483" max="9483" width="11.125" style="293" bestFit="1" customWidth="1"/>
    <col min="9484" max="9484" width="10.875" style="293" customWidth="1"/>
    <col min="9485" max="9485" width="11.125" style="293" bestFit="1" customWidth="1"/>
    <col min="9486" max="9486" width="10" style="293" bestFit="1" customWidth="1"/>
    <col min="9487" max="9487" width="11" style="293" customWidth="1"/>
    <col min="9488" max="9488" width="10" style="293" bestFit="1" customWidth="1"/>
    <col min="9489" max="9489" width="11.125" style="293" bestFit="1" customWidth="1"/>
    <col min="9490" max="9490" width="10" style="293" bestFit="1" customWidth="1"/>
    <col min="9491" max="9491" width="12" style="293" customWidth="1"/>
    <col min="9492" max="9492" width="9.25" style="293" customWidth="1"/>
    <col min="9493" max="9493" width="10.625" style="293" customWidth="1"/>
    <col min="9494" max="9494" width="12.125" style="293" bestFit="1" customWidth="1"/>
    <col min="9495" max="9495" width="9.75" style="293" bestFit="1" customWidth="1"/>
    <col min="9496" max="9498" width="11.25" style="293" customWidth="1"/>
    <col min="9499" max="9499" width="9" style="293"/>
    <col min="9500" max="9500" width="12.5" style="293" customWidth="1"/>
    <col min="9501" max="9501" width="13.875" style="293" customWidth="1"/>
    <col min="9502" max="9502" width="10.75" style="293" customWidth="1"/>
    <col min="9503" max="9503" width="11.875" style="293" customWidth="1"/>
    <col min="9504" max="9728" width="9" style="293"/>
    <col min="9729" max="9729" width="16" style="293" customWidth="1"/>
    <col min="9730" max="9730" width="12.375" style="293" bestFit="1" customWidth="1"/>
    <col min="9731" max="9731" width="10.375" style="293" customWidth="1"/>
    <col min="9732" max="9732" width="10.5" style="293" bestFit="1" customWidth="1"/>
    <col min="9733" max="9733" width="11.125" style="293" bestFit="1" customWidth="1"/>
    <col min="9734" max="9734" width="10" style="293" bestFit="1" customWidth="1"/>
    <col min="9735" max="9735" width="10.25" style="293" bestFit="1" customWidth="1"/>
    <col min="9736" max="9736" width="10.5" style="293" customWidth="1"/>
    <col min="9737" max="9737" width="13.5" style="293" bestFit="1" customWidth="1"/>
    <col min="9738" max="9738" width="10.5" style="293" customWidth="1"/>
    <col min="9739" max="9739" width="11.125" style="293" bestFit="1" customWidth="1"/>
    <col min="9740" max="9740" width="10.875" style="293" customWidth="1"/>
    <col min="9741" max="9741" width="11.125" style="293" bestFit="1" customWidth="1"/>
    <col min="9742" max="9742" width="10" style="293" bestFit="1" customWidth="1"/>
    <col min="9743" max="9743" width="11" style="293" customWidth="1"/>
    <col min="9744" max="9744" width="10" style="293" bestFit="1" customWidth="1"/>
    <col min="9745" max="9745" width="11.125" style="293" bestFit="1" customWidth="1"/>
    <col min="9746" max="9746" width="10" style="293" bestFit="1" customWidth="1"/>
    <col min="9747" max="9747" width="12" style="293" customWidth="1"/>
    <col min="9748" max="9748" width="9.25" style="293" customWidth="1"/>
    <col min="9749" max="9749" width="10.625" style="293" customWidth="1"/>
    <col min="9750" max="9750" width="12.125" style="293" bestFit="1" customWidth="1"/>
    <col min="9751" max="9751" width="9.75" style="293" bestFit="1" customWidth="1"/>
    <col min="9752" max="9754" width="11.25" style="293" customWidth="1"/>
    <col min="9755" max="9755" width="9" style="293"/>
    <col min="9756" max="9756" width="12.5" style="293" customWidth="1"/>
    <col min="9757" max="9757" width="13.875" style="293" customWidth="1"/>
    <col min="9758" max="9758" width="10.75" style="293" customWidth="1"/>
    <col min="9759" max="9759" width="11.875" style="293" customWidth="1"/>
    <col min="9760" max="9984" width="9" style="293"/>
    <col min="9985" max="9985" width="16" style="293" customWidth="1"/>
    <col min="9986" max="9986" width="12.375" style="293" bestFit="1" customWidth="1"/>
    <col min="9987" max="9987" width="10.375" style="293" customWidth="1"/>
    <col min="9988" max="9988" width="10.5" style="293" bestFit="1" customWidth="1"/>
    <col min="9989" max="9989" width="11.125" style="293" bestFit="1" customWidth="1"/>
    <col min="9990" max="9990" width="10" style="293" bestFit="1" customWidth="1"/>
    <col min="9991" max="9991" width="10.25" style="293" bestFit="1" customWidth="1"/>
    <col min="9992" max="9992" width="10.5" style="293" customWidth="1"/>
    <col min="9993" max="9993" width="13.5" style="293" bestFit="1" customWidth="1"/>
    <col min="9994" max="9994" width="10.5" style="293" customWidth="1"/>
    <col min="9995" max="9995" width="11.125" style="293" bestFit="1" customWidth="1"/>
    <col min="9996" max="9996" width="10.875" style="293" customWidth="1"/>
    <col min="9997" max="9997" width="11.125" style="293" bestFit="1" customWidth="1"/>
    <col min="9998" max="9998" width="10" style="293" bestFit="1" customWidth="1"/>
    <col min="9999" max="9999" width="11" style="293" customWidth="1"/>
    <col min="10000" max="10000" width="10" style="293" bestFit="1" customWidth="1"/>
    <col min="10001" max="10001" width="11.125" style="293" bestFit="1" customWidth="1"/>
    <col min="10002" max="10002" width="10" style="293" bestFit="1" customWidth="1"/>
    <col min="10003" max="10003" width="12" style="293" customWidth="1"/>
    <col min="10004" max="10004" width="9.25" style="293" customWidth="1"/>
    <col min="10005" max="10005" width="10.625" style="293" customWidth="1"/>
    <col min="10006" max="10006" width="12.125" style="293" bestFit="1" customWidth="1"/>
    <col min="10007" max="10007" width="9.75" style="293" bestFit="1" customWidth="1"/>
    <col min="10008" max="10010" width="11.25" style="293" customWidth="1"/>
    <col min="10011" max="10011" width="9" style="293"/>
    <col min="10012" max="10012" width="12.5" style="293" customWidth="1"/>
    <col min="10013" max="10013" width="13.875" style="293" customWidth="1"/>
    <col min="10014" max="10014" width="10.75" style="293" customWidth="1"/>
    <col min="10015" max="10015" width="11.875" style="293" customWidth="1"/>
    <col min="10016" max="10240" width="9" style="293"/>
    <col min="10241" max="10241" width="16" style="293" customWidth="1"/>
    <col min="10242" max="10242" width="12.375" style="293" bestFit="1" customWidth="1"/>
    <col min="10243" max="10243" width="10.375" style="293" customWidth="1"/>
    <col min="10244" max="10244" width="10.5" style="293" bestFit="1" customWidth="1"/>
    <col min="10245" max="10245" width="11.125" style="293" bestFit="1" customWidth="1"/>
    <col min="10246" max="10246" width="10" style="293" bestFit="1" customWidth="1"/>
    <col min="10247" max="10247" width="10.25" style="293" bestFit="1" customWidth="1"/>
    <col min="10248" max="10248" width="10.5" style="293" customWidth="1"/>
    <col min="10249" max="10249" width="13.5" style="293" bestFit="1" customWidth="1"/>
    <col min="10250" max="10250" width="10.5" style="293" customWidth="1"/>
    <col min="10251" max="10251" width="11.125" style="293" bestFit="1" customWidth="1"/>
    <col min="10252" max="10252" width="10.875" style="293" customWidth="1"/>
    <col min="10253" max="10253" width="11.125" style="293" bestFit="1" customWidth="1"/>
    <col min="10254" max="10254" width="10" style="293" bestFit="1" customWidth="1"/>
    <col min="10255" max="10255" width="11" style="293" customWidth="1"/>
    <col min="10256" max="10256" width="10" style="293" bestFit="1" customWidth="1"/>
    <col min="10257" max="10257" width="11.125" style="293" bestFit="1" customWidth="1"/>
    <col min="10258" max="10258" width="10" style="293" bestFit="1" customWidth="1"/>
    <col min="10259" max="10259" width="12" style="293" customWidth="1"/>
    <col min="10260" max="10260" width="9.25" style="293" customWidth="1"/>
    <col min="10261" max="10261" width="10.625" style="293" customWidth="1"/>
    <col min="10262" max="10262" width="12.125" style="293" bestFit="1" customWidth="1"/>
    <col min="10263" max="10263" width="9.75" style="293" bestFit="1" customWidth="1"/>
    <col min="10264" max="10266" width="11.25" style="293" customWidth="1"/>
    <col min="10267" max="10267" width="9" style="293"/>
    <col min="10268" max="10268" width="12.5" style="293" customWidth="1"/>
    <col min="10269" max="10269" width="13.875" style="293" customWidth="1"/>
    <col min="10270" max="10270" width="10.75" style="293" customWidth="1"/>
    <col min="10271" max="10271" width="11.875" style="293" customWidth="1"/>
    <col min="10272" max="10496" width="9" style="293"/>
    <col min="10497" max="10497" width="16" style="293" customWidth="1"/>
    <col min="10498" max="10498" width="12.375" style="293" bestFit="1" customWidth="1"/>
    <col min="10499" max="10499" width="10.375" style="293" customWidth="1"/>
    <col min="10500" max="10500" width="10.5" style="293" bestFit="1" customWidth="1"/>
    <col min="10501" max="10501" width="11.125" style="293" bestFit="1" customWidth="1"/>
    <col min="10502" max="10502" width="10" style="293" bestFit="1" customWidth="1"/>
    <col min="10503" max="10503" width="10.25" style="293" bestFit="1" customWidth="1"/>
    <col min="10504" max="10504" width="10.5" style="293" customWidth="1"/>
    <col min="10505" max="10505" width="13.5" style="293" bestFit="1" customWidth="1"/>
    <col min="10506" max="10506" width="10.5" style="293" customWidth="1"/>
    <col min="10507" max="10507" width="11.125" style="293" bestFit="1" customWidth="1"/>
    <col min="10508" max="10508" width="10.875" style="293" customWidth="1"/>
    <col min="10509" max="10509" width="11.125" style="293" bestFit="1" customWidth="1"/>
    <col min="10510" max="10510" width="10" style="293" bestFit="1" customWidth="1"/>
    <col min="10511" max="10511" width="11" style="293" customWidth="1"/>
    <col min="10512" max="10512" width="10" style="293" bestFit="1" customWidth="1"/>
    <col min="10513" max="10513" width="11.125" style="293" bestFit="1" customWidth="1"/>
    <col min="10514" max="10514" width="10" style="293" bestFit="1" customWidth="1"/>
    <col min="10515" max="10515" width="12" style="293" customWidth="1"/>
    <col min="10516" max="10516" width="9.25" style="293" customWidth="1"/>
    <col min="10517" max="10517" width="10.625" style="293" customWidth="1"/>
    <col min="10518" max="10518" width="12.125" style="293" bestFit="1" customWidth="1"/>
    <col min="10519" max="10519" width="9.75" style="293" bestFit="1" customWidth="1"/>
    <col min="10520" max="10522" width="11.25" style="293" customWidth="1"/>
    <col min="10523" max="10523" width="9" style="293"/>
    <col min="10524" max="10524" width="12.5" style="293" customWidth="1"/>
    <col min="10525" max="10525" width="13.875" style="293" customWidth="1"/>
    <col min="10526" max="10526" width="10.75" style="293" customWidth="1"/>
    <col min="10527" max="10527" width="11.875" style="293" customWidth="1"/>
    <col min="10528" max="10752" width="9" style="293"/>
    <col min="10753" max="10753" width="16" style="293" customWidth="1"/>
    <col min="10754" max="10754" width="12.375" style="293" bestFit="1" customWidth="1"/>
    <col min="10755" max="10755" width="10.375" style="293" customWidth="1"/>
    <col min="10756" max="10756" width="10.5" style="293" bestFit="1" customWidth="1"/>
    <col min="10757" max="10757" width="11.125" style="293" bestFit="1" customWidth="1"/>
    <col min="10758" max="10758" width="10" style="293" bestFit="1" customWidth="1"/>
    <col min="10759" max="10759" width="10.25" style="293" bestFit="1" customWidth="1"/>
    <col min="10760" max="10760" width="10.5" style="293" customWidth="1"/>
    <col min="10761" max="10761" width="13.5" style="293" bestFit="1" customWidth="1"/>
    <col min="10762" max="10762" width="10.5" style="293" customWidth="1"/>
    <col min="10763" max="10763" width="11.125" style="293" bestFit="1" customWidth="1"/>
    <col min="10764" max="10764" width="10.875" style="293" customWidth="1"/>
    <col min="10765" max="10765" width="11.125" style="293" bestFit="1" customWidth="1"/>
    <col min="10766" max="10766" width="10" style="293" bestFit="1" customWidth="1"/>
    <col min="10767" max="10767" width="11" style="293" customWidth="1"/>
    <col min="10768" max="10768" width="10" style="293" bestFit="1" customWidth="1"/>
    <col min="10769" max="10769" width="11.125" style="293" bestFit="1" customWidth="1"/>
    <col min="10770" max="10770" width="10" style="293" bestFit="1" customWidth="1"/>
    <col min="10771" max="10771" width="12" style="293" customWidth="1"/>
    <col min="10772" max="10772" width="9.25" style="293" customWidth="1"/>
    <col min="10773" max="10773" width="10.625" style="293" customWidth="1"/>
    <col min="10774" max="10774" width="12.125" style="293" bestFit="1" customWidth="1"/>
    <col min="10775" max="10775" width="9.75" style="293" bestFit="1" customWidth="1"/>
    <col min="10776" max="10778" width="11.25" style="293" customWidth="1"/>
    <col min="10779" max="10779" width="9" style="293"/>
    <col min="10780" max="10780" width="12.5" style="293" customWidth="1"/>
    <col min="10781" max="10781" width="13.875" style="293" customWidth="1"/>
    <col min="10782" max="10782" width="10.75" style="293" customWidth="1"/>
    <col min="10783" max="10783" width="11.875" style="293" customWidth="1"/>
    <col min="10784" max="11008" width="9" style="293"/>
    <col min="11009" max="11009" width="16" style="293" customWidth="1"/>
    <col min="11010" max="11010" width="12.375" style="293" bestFit="1" customWidth="1"/>
    <col min="11011" max="11011" width="10.375" style="293" customWidth="1"/>
    <col min="11012" max="11012" width="10.5" style="293" bestFit="1" customWidth="1"/>
    <col min="11013" max="11013" width="11.125" style="293" bestFit="1" customWidth="1"/>
    <col min="11014" max="11014" width="10" style="293" bestFit="1" customWidth="1"/>
    <col min="11015" max="11015" width="10.25" style="293" bestFit="1" customWidth="1"/>
    <col min="11016" max="11016" width="10.5" style="293" customWidth="1"/>
    <col min="11017" max="11017" width="13.5" style="293" bestFit="1" customWidth="1"/>
    <col min="11018" max="11018" width="10.5" style="293" customWidth="1"/>
    <col min="11019" max="11019" width="11.125" style="293" bestFit="1" customWidth="1"/>
    <col min="11020" max="11020" width="10.875" style="293" customWidth="1"/>
    <col min="11021" max="11021" width="11.125" style="293" bestFit="1" customWidth="1"/>
    <col min="11022" max="11022" width="10" style="293" bestFit="1" customWidth="1"/>
    <col min="11023" max="11023" width="11" style="293" customWidth="1"/>
    <col min="11024" max="11024" width="10" style="293" bestFit="1" customWidth="1"/>
    <col min="11025" max="11025" width="11.125" style="293" bestFit="1" customWidth="1"/>
    <col min="11026" max="11026" width="10" style="293" bestFit="1" customWidth="1"/>
    <col min="11027" max="11027" width="12" style="293" customWidth="1"/>
    <col min="11028" max="11028" width="9.25" style="293" customWidth="1"/>
    <col min="11029" max="11029" width="10.625" style="293" customWidth="1"/>
    <col min="11030" max="11030" width="12.125" style="293" bestFit="1" customWidth="1"/>
    <col min="11031" max="11031" width="9.75" style="293" bestFit="1" customWidth="1"/>
    <col min="11032" max="11034" width="11.25" style="293" customWidth="1"/>
    <col min="11035" max="11035" width="9" style="293"/>
    <col min="11036" max="11036" width="12.5" style="293" customWidth="1"/>
    <col min="11037" max="11037" width="13.875" style="293" customWidth="1"/>
    <col min="11038" max="11038" width="10.75" style="293" customWidth="1"/>
    <col min="11039" max="11039" width="11.875" style="293" customWidth="1"/>
    <col min="11040" max="11264" width="9" style="293"/>
    <col min="11265" max="11265" width="16" style="293" customWidth="1"/>
    <col min="11266" max="11266" width="12.375" style="293" bestFit="1" customWidth="1"/>
    <col min="11267" max="11267" width="10.375" style="293" customWidth="1"/>
    <col min="11268" max="11268" width="10.5" style="293" bestFit="1" customWidth="1"/>
    <col min="11269" max="11269" width="11.125" style="293" bestFit="1" customWidth="1"/>
    <col min="11270" max="11270" width="10" style="293" bestFit="1" customWidth="1"/>
    <col min="11271" max="11271" width="10.25" style="293" bestFit="1" customWidth="1"/>
    <col min="11272" max="11272" width="10.5" style="293" customWidth="1"/>
    <col min="11273" max="11273" width="13.5" style="293" bestFit="1" customWidth="1"/>
    <col min="11274" max="11274" width="10.5" style="293" customWidth="1"/>
    <col min="11275" max="11275" width="11.125" style="293" bestFit="1" customWidth="1"/>
    <col min="11276" max="11276" width="10.875" style="293" customWidth="1"/>
    <col min="11277" max="11277" width="11.125" style="293" bestFit="1" customWidth="1"/>
    <col min="11278" max="11278" width="10" style="293" bestFit="1" customWidth="1"/>
    <col min="11279" max="11279" width="11" style="293" customWidth="1"/>
    <col min="11280" max="11280" width="10" style="293" bestFit="1" customWidth="1"/>
    <col min="11281" max="11281" width="11.125" style="293" bestFit="1" customWidth="1"/>
    <col min="11282" max="11282" width="10" style="293" bestFit="1" customWidth="1"/>
    <col min="11283" max="11283" width="12" style="293" customWidth="1"/>
    <col min="11284" max="11284" width="9.25" style="293" customWidth="1"/>
    <col min="11285" max="11285" width="10.625" style="293" customWidth="1"/>
    <col min="11286" max="11286" width="12.125" style="293" bestFit="1" customWidth="1"/>
    <col min="11287" max="11287" width="9.75" style="293" bestFit="1" customWidth="1"/>
    <col min="11288" max="11290" width="11.25" style="293" customWidth="1"/>
    <col min="11291" max="11291" width="9" style="293"/>
    <col min="11292" max="11292" width="12.5" style="293" customWidth="1"/>
    <col min="11293" max="11293" width="13.875" style="293" customWidth="1"/>
    <col min="11294" max="11294" width="10.75" style="293" customWidth="1"/>
    <col min="11295" max="11295" width="11.875" style="293" customWidth="1"/>
    <col min="11296" max="11520" width="9" style="293"/>
    <col min="11521" max="11521" width="16" style="293" customWidth="1"/>
    <col min="11522" max="11522" width="12.375" style="293" bestFit="1" customWidth="1"/>
    <col min="11523" max="11523" width="10.375" style="293" customWidth="1"/>
    <col min="11524" max="11524" width="10.5" style="293" bestFit="1" customWidth="1"/>
    <col min="11525" max="11525" width="11.125" style="293" bestFit="1" customWidth="1"/>
    <col min="11526" max="11526" width="10" style="293" bestFit="1" customWidth="1"/>
    <col min="11527" max="11527" width="10.25" style="293" bestFit="1" customWidth="1"/>
    <col min="11528" max="11528" width="10.5" style="293" customWidth="1"/>
    <col min="11529" max="11529" width="13.5" style="293" bestFit="1" customWidth="1"/>
    <col min="11530" max="11530" width="10.5" style="293" customWidth="1"/>
    <col min="11531" max="11531" width="11.125" style="293" bestFit="1" customWidth="1"/>
    <col min="11532" max="11532" width="10.875" style="293" customWidth="1"/>
    <col min="11533" max="11533" width="11.125" style="293" bestFit="1" customWidth="1"/>
    <col min="11534" max="11534" width="10" style="293" bestFit="1" customWidth="1"/>
    <col min="11535" max="11535" width="11" style="293" customWidth="1"/>
    <col min="11536" max="11536" width="10" style="293" bestFit="1" customWidth="1"/>
    <col min="11537" max="11537" width="11.125" style="293" bestFit="1" customWidth="1"/>
    <col min="11538" max="11538" width="10" style="293" bestFit="1" customWidth="1"/>
    <col min="11539" max="11539" width="12" style="293" customWidth="1"/>
    <col min="11540" max="11540" width="9.25" style="293" customWidth="1"/>
    <col min="11541" max="11541" width="10.625" style="293" customWidth="1"/>
    <col min="11542" max="11542" width="12.125" style="293" bestFit="1" customWidth="1"/>
    <col min="11543" max="11543" width="9.75" style="293" bestFit="1" customWidth="1"/>
    <col min="11544" max="11546" width="11.25" style="293" customWidth="1"/>
    <col min="11547" max="11547" width="9" style="293"/>
    <col min="11548" max="11548" width="12.5" style="293" customWidth="1"/>
    <col min="11549" max="11549" width="13.875" style="293" customWidth="1"/>
    <col min="11550" max="11550" width="10.75" style="293" customWidth="1"/>
    <col min="11551" max="11551" width="11.875" style="293" customWidth="1"/>
    <col min="11552" max="11776" width="9" style="293"/>
    <col min="11777" max="11777" width="16" style="293" customWidth="1"/>
    <col min="11778" max="11778" width="12.375" style="293" bestFit="1" customWidth="1"/>
    <col min="11779" max="11779" width="10.375" style="293" customWidth="1"/>
    <col min="11780" max="11780" width="10.5" style="293" bestFit="1" customWidth="1"/>
    <col min="11781" max="11781" width="11.125" style="293" bestFit="1" customWidth="1"/>
    <col min="11782" max="11782" width="10" style="293" bestFit="1" customWidth="1"/>
    <col min="11783" max="11783" width="10.25" style="293" bestFit="1" customWidth="1"/>
    <col min="11784" max="11784" width="10.5" style="293" customWidth="1"/>
    <col min="11785" max="11785" width="13.5" style="293" bestFit="1" customWidth="1"/>
    <col min="11786" max="11786" width="10.5" style="293" customWidth="1"/>
    <col min="11787" max="11787" width="11.125" style="293" bestFit="1" customWidth="1"/>
    <col min="11788" max="11788" width="10.875" style="293" customWidth="1"/>
    <col min="11789" max="11789" width="11.125" style="293" bestFit="1" customWidth="1"/>
    <col min="11790" max="11790" width="10" style="293" bestFit="1" customWidth="1"/>
    <col min="11791" max="11791" width="11" style="293" customWidth="1"/>
    <col min="11792" max="11792" width="10" style="293" bestFit="1" customWidth="1"/>
    <col min="11793" max="11793" width="11.125" style="293" bestFit="1" customWidth="1"/>
    <col min="11794" max="11794" width="10" style="293" bestFit="1" customWidth="1"/>
    <col min="11795" max="11795" width="12" style="293" customWidth="1"/>
    <col min="11796" max="11796" width="9.25" style="293" customWidth="1"/>
    <col min="11797" max="11797" width="10.625" style="293" customWidth="1"/>
    <col min="11798" max="11798" width="12.125" style="293" bestFit="1" customWidth="1"/>
    <col min="11799" max="11799" width="9.75" style="293" bestFit="1" customWidth="1"/>
    <col min="11800" max="11802" width="11.25" style="293" customWidth="1"/>
    <col min="11803" max="11803" width="9" style="293"/>
    <col min="11804" max="11804" width="12.5" style="293" customWidth="1"/>
    <col min="11805" max="11805" width="13.875" style="293" customWidth="1"/>
    <col min="11806" max="11806" width="10.75" style="293" customWidth="1"/>
    <col min="11807" max="11807" width="11.875" style="293" customWidth="1"/>
    <col min="11808" max="12032" width="9" style="293"/>
    <col min="12033" max="12033" width="16" style="293" customWidth="1"/>
    <col min="12034" max="12034" width="12.375" style="293" bestFit="1" customWidth="1"/>
    <col min="12035" max="12035" width="10.375" style="293" customWidth="1"/>
    <col min="12036" max="12036" width="10.5" style="293" bestFit="1" customWidth="1"/>
    <col min="12037" max="12037" width="11.125" style="293" bestFit="1" customWidth="1"/>
    <col min="12038" max="12038" width="10" style="293" bestFit="1" customWidth="1"/>
    <col min="12039" max="12039" width="10.25" style="293" bestFit="1" customWidth="1"/>
    <col min="12040" max="12040" width="10.5" style="293" customWidth="1"/>
    <col min="12041" max="12041" width="13.5" style="293" bestFit="1" customWidth="1"/>
    <col min="12042" max="12042" width="10.5" style="293" customWidth="1"/>
    <col min="12043" max="12043" width="11.125" style="293" bestFit="1" customWidth="1"/>
    <col min="12044" max="12044" width="10.875" style="293" customWidth="1"/>
    <col min="12045" max="12045" width="11.125" style="293" bestFit="1" customWidth="1"/>
    <col min="12046" max="12046" width="10" style="293" bestFit="1" customWidth="1"/>
    <col min="12047" max="12047" width="11" style="293" customWidth="1"/>
    <col min="12048" max="12048" width="10" style="293" bestFit="1" customWidth="1"/>
    <col min="12049" max="12049" width="11.125" style="293" bestFit="1" customWidth="1"/>
    <col min="12050" max="12050" width="10" style="293" bestFit="1" customWidth="1"/>
    <col min="12051" max="12051" width="12" style="293" customWidth="1"/>
    <col min="12052" max="12052" width="9.25" style="293" customWidth="1"/>
    <col min="12053" max="12053" width="10.625" style="293" customWidth="1"/>
    <col min="12054" max="12054" width="12.125" style="293" bestFit="1" customWidth="1"/>
    <col min="12055" max="12055" width="9.75" style="293" bestFit="1" customWidth="1"/>
    <col min="12056" max="12058" width="11.25" style="293" customWidth="1"/>
    <col min="12059" max="12059" width="9" style="293"/>
    <col min="12060" max="12060" width="12.5" style="293" customWidth="1"/>
    <col min="12061" max="12061" width="13.875" style="293" customWidth="1"/>
    <col min="12062" max="12062" width="10.75" style="293" customWidth="1"/>
    <col min="12063" max="12063" width="11.875" style="293" customWidth="1"/>
    <col min="12064" max="12288" width="9" style="293"/>
    <col min="12289" max="12289" width="16" style="293" customWidth="1"/>
    <col min="12290" max="12290" width="12.375" style="293" bestFit="1" customWidth="1"/>
    <col min="12291" max="12291" width="10.375" style="293" customWidth="1"/>
    <col min="12292" max="12292" width="10.5" style="293" bestFit="1" customWidth="1"/>
    <col min="12293" max="12293" width="11.125" style="293" bestFit="1" customWidth="1"/>
    <col min="12294" max="12294" width="10" style="293" bestFit="1" customWidth="1"/>
    <col min="12295" max="12295" width="10.25" style="293" bestFit="1" customWidth="1"/>
    <col min="12296" max="12296" width="10.5" style="293" customWidth="1"/>
    <col min="12297" max="12297" width="13.5" style="293" bestFit="1" customWidth="1"/>
    <col min="12298" max="12298" width="10.5" style="293" customWidth="1"/>
    <col min="12299" max="12299" width="11.125" style="293" bestFit="1" customWidth="1"/>
    <col min="12300" max="12300" width="10.875" style="293" customWidth="1"/>
    <col min="12301" max="12301" width="11.125" style="293" bestFit="1" customWidth="1"/>
    <col min="12302" max="12302" width="10" style="293" bestFit="1" customWidth="1"/>
    <col min="12303" max="12303" width="11" style="293" customWidth="1"/>
    <col min="12304" max="12304" width="10" style="293" bestFit="1" customWidth="1"/>
    <col min="12305" max="12305" width="11.125" style="293" bestFit="1" customWidth="1"/>
    <col min="12306" max="12306" width="10" style="293" bestFit="1" customWidth="1"/>
    <col min="12307" max="12307" width="12" style="293" customWidth="1"/>
    <col min="12308" max="12308" width="9.25" style="293" customWidth="1"/>
    <col min="12309" max="12309" width="10.625" style="293" customWidth="1"/>
    <col min="12310" max="12310" width="12.125" style="293" bestFit="1" customWidth="1"/>
    <col min="12311" max="12311" width="9.75" style="293" bestFit="1" customWidth="1"/>
    <col min="12312" max="12314" width="11.25" style="293" customWidth="1"/>
    <col min="12315" max="12315" width="9" style="293"/>
    <col min="12316" max="12316" width="12.5" style="293" customWidth="1"/>
    <col min="12317" max="12317" width="13.875" style="293" customWidth="1"/>
    <col min="12318" max="12318" width="10.75" style="293" customWidth="1"/>
    <col min="12319" max="12319" width="11.875" style="293" customWidth="1"/>
    <col min="12320" max="12544" width="9" style="293"/>
    <col min="12545" max="12545" width="16" style="293" customWidth="1"/>
    <col min="12546" max="12546" width="12.375" style="293" bestFit="1" customWidth="1"/>
    <col min="12547" max="12547" width="10.375" style="293" customWidth="1"/>
    <col min="12548" max="12548" width="10.5" style="293" bestFit="1" customWidth="1"/>
    <col min="12549" max="12549" width="11.125" style="293" bestFit="1" customWidth="1"/>
    <col min="12550" max="12550" width="10" style="293" bestFit="1" customWidth="1"/>
    <col min="12551" max="12551" width="10.25" style="293" bestFit="1" customWidth="1"/>
    <col min="12552" max="12552" width="10.5" style="293" customWidth="1"/>
    <col min="12553" max="12553" width="13.5" style="293" bestFit="1" customWidth="1"/>
    <col min="12554" max="12554" width="10.5" style="293" customWidth="1"/>
    <col min="12555" max="12555" width="11.125" style="293" bestFit="1" customWidth="1"/>
    <col min="12556" max="12556" width="10.875" style="293" customWidth="1"/>
    <col min="12557" max="12557" width="11.125" style="293" bestFit="1" customWidth="1"/>
    <col min="12558" max="12558" width="10" style="293" bestFit="1" customWidth="1"/>
    <col min="12559" max="12559" width="11" style="293" customWidth="1"/>
    <col min="12560" max="12560" width="10" style="293" bestFit="1" customWidth="1"/>
    <col min="12561" max="12561" width="11.125" style="293" bestFit="1" customWidth="1"/>
    <col min="12562" max="12562" width="10" style="293" bestFit="1" customWidth="1"/>
    <col min="12563" max="12563" width="12" style="293" customWidth="1"/>
    <col min="12564" max="12564" width="9.25" style="293" customWidth="1"/>
    <col min="12565" max="12565" width="10.625" style="293" customWidth="1"/>
    <col min="12566" max="12566" width="12.125" style="293" bestFit="1" customWidth="1"/>
    <col min="12567" max="12567" width="9.75" style="293" bestFit="1" customWidth="1"/>
    <col min="12568" max="12570" width="11.25" style="293" customWidth="1"/>
    <col min="12571" max="12571" width="9" style="293"/>
    <col min="12572" max="12572" width="12.5" style="293" customWidth="1"/>
    <col min="12573" max="12573" width="13.875" style="293" customWidth="1"/>
    <col min="12574" max="12574" width="10.75" style="293" customWidth="1"/>
    <col min="12575" max="12575" width="11.875" style="293" customWidth="1"/>
    <col min="12576" max="12800" width="9" style="293"/>
    <col min="12801" max="12801" width="16" style="293" customWidth="1"/>
    <col min="12802" max="12802" width="12.375" style="293" bestFit="1" customWidth="1"/>
    <col min="12803" max="12803" width="10.375" style="293" customWidth="1"/>
    <col min="12804" max="12804" width="10.5" style="293" bestFit="1" customWidth="1"/>
    <col min="12805" max="12805" width="11.125" style="293" bestFit="1" customWidth="1"/>
    <col min="12806" max="12806" width="10" style="293" bestFit="1" customWidth="1"/>
    <col min="12807" max="12807" width="10.25" style="293" bestFit="1" customWidth="1"/>
    <col min="12808" max="12808" width="10.5" style="293" customWidth="1"/>
    <col min="12809" max="12809" width="13.5" style="293" bestFit="1" customWidth="1"/>
    <col min="12810" max="12810" width="10.5" style="293" customWidth="1"/>
    <col min="12811" max="12811" width="11.125" style="293" bestFit="1" customWidth="1"/>
    <col min="12812" max="12812" width="10.875" style="293" customWidth="1"/>
    <col min="12813" max="12813" width="11.125" style="293" bestFit="1" customWidth="1"/>
    <col min="12814" max="12814" width="10" style="293" bestFit="1" customWidth="1"/>
    <col min="12815" max="12815" width="11" style="293" customWidth="1"/>
    <col min="12816" max="12816" width="10" style="293" bestFit="1" customWidth="1"/>
    <col min="12817" max="12817" width="11.125" style="293" bestFit="1" customWidth="1"/>
    <col min="12818" max="12818" width="10" style="293" bestFit="1" customWidth="1"/>
    <col min="12819" max="12819" width="12" style="293" customWidth="1"/>
    <col min="12820" max="12820" width="9.25" style="293" customWidth="1"/>
    <col min="12821" max="12821" width="10.625" style="293" customWidth="1"/>
    <col min="12822" max="12822" width="12.125" style="293" bestFit="1" customWidth="1"/>
    <col min="12823" max="12823" width="9.75" style="293" bestFit="1" customWidth="1"/>
    <col min="12824" max="12826" width="11.25" style="293" customWidth="1"/>
    <col min="12827" max="12827" width="9" style="293"/>
    <col min="12828" max="12828" width="12.5" style="293" customWidth="1"/>
    <col min="12829" max="12829" width="13.875" style="293" customWidth="1"/>
    <col min="12830" max="12830" width="10.75" style="293" customWidth="1"/>
    <col min="12831" max="12831" width="11.875" style="293" customWidth="1"/>
    <col min="12832" max="13056" width="9" style="293"/>
    <col min="13057" max="13057" width="16" style="293" customWidth="1"/>
    <col min="13058" max="13058" width="12.375" style="293" bestFit="1" customWidth="1"/>
    <col min="13059" max="13059" width="10.375" style="293" customWidth="1"/>
    <col min="13060" max="13060" width="10.5" style="293" bestFit="1" customWidth="1"/>
    <col min="13061" max="13061" width="11.125" style="293" bestFit="1" customWidth="1"/>
    <col min="13062" max="13062" width="10" style="293" bestFit="1" customWidth="1"/>
    <col min="13063" max="13063" width="10.25" style="293" bestFit="1" customWidth="1"/>
    <col min="13064" max="13064" width="10.5" style="293" customWidth="1"/>
    <col min="13065" max="13065" width="13.5" style="293" bestFit="1" customWidth="1"/>
    <col min="13066" max="13066" width="10.5" style="293" customWidth="1"/>
    <col min="13067" max="13067" width="11.125" style="293" bestFit="1" customWidth="1"/>
    <col min="13068" max="13068" width="10.875" style="293" customWidth="1"/>
    <col min="13069" max="13069" width="11.125" style="293" bestFit="1" customWidth="1"/>
    <col min="13070" max="13070" width="10" style="293" bestFit="1" customWidth="1"/>
    <col min="13071" max="13071" width="11" style="293" customWidth="1"/>
    <col min="13072" max="13072" width="10" style="293" bestFit="1" customWidth="1"/>
    <col min="13073" max="13073" width="11.125" style="293" bestFit="1" customWidth="1"/>
    <col min="13074" max="13074" width="10" style="293" bestFit="1" customWidth="1"/>
    <col min="13075" max="13075" width="12" style="293" customWidth="1"/>
    <col min="13076" max="13076" width="9.25" style="293" customWidth="1"/>
    <col min="13077" max="13077" width="10.625" style="293" customWidth="1"/>
    <col min="13078" max="13078" width="12.125" style="293" bestFit="1" customWidth="1"/>
    <col min="13079" max="13079" width="9.75" style="293" bestFit="1" customWidth="1"/>
    <col min="13080" max="13082" width="11.25" style="293" customWidth="1"/>
    <col min="13083" max="13083" width="9" style="293"/>
    <col min="13084" max="13084" width="12.5" style="293" customWidth="1"/>
    <col min="13085" max="13085" width="13.875" style="293" customWidth="1"/>
    <col min="13086" max="13086" width="10.75" style="293" customWidth="1"/>
    <col min="13087" max="13087" width="11.875" style="293" customWidth="1"/>
    <col min="13088" max="13312" width="9" style="293"/>
    <col min="13313" max="13313" width="16" style="293" customWidth="1"/>
    <col min="13314" max="13314" width="12.375" style="293" bestFit="1" customWidth="1"/>
    <col min="13315" max="13315" width="10.375" style="293" customWidth="1"/>
    <col min="13316" max="13316" width="10.5" style="293" bestFit="1" customWidth="1"/>
    <col min="13317" max="13317" width="11.125" style="293" bestFit="1" customWidth="1"/>
    <col min="13318" max="13318" width="10" style="293" bestFit="1" customWidth="1"/>
    <col min="13319" max="13319" width="10.25" style="293" bestFit="1" customWidth="1"/>
    <col min="13320" max="13320" width="10.5" style="293" customWidth="1"/>
    <col min="13321" max="13321" width="13.5" style="293" bestFit="1" customWidth="1"/>
    <col min="13322" max="13322" width="10.5" style="293" customWidth="1"/>
    <col min="13323" max="13323" width="11.125" style="293" bestFit="1" customWidth="1"/>
    <col min="13324" max="13324" width="10.875" style="293" customWidth="1"/>
    <col min="13325" max="13325" width="11.125" style="293" bestFit="1" customWidth="1"/>
    <col min="13326" max="13326" width="10" style="293" bestFit="1" customWidth="1"/>
    <col min="13327" max="13327" width="11" style="293" customWidth="1"/>
    <col min="13328" max="13328" width="10" style="293" bestFit="1" customWidth="1"/>
    <col min="13329" max="13329" width="11.125" style="293" bestFit="1" customWidth="1"/>
    <col min="13330" max="13330" width="10" style="293" bestFit="1" customWidth="1"/>
    <col min="13331" max="13331" width="12" style="293" customWidth="1"/>
    <col min="13332" max="13332" width="9.25" style="293" customWidth="1"/>
    <col min="13333" max="13333" width="10.625" style="293" customWidth="1"/>
    <col min="13334" max="13334" width="12.125" style="293" bestFit="1" customWidth="1"/>
    <col min="13335" max="13335" width="9.75" style="293" bestFit="1" customWidth="1"/>
    <col min="13336" max="13338" width="11.25" style="293" customWidth="1"/>
    <col min="13339" max="13339" width="9" style="293"/>
    <col min="13340" max="13340" width="12.5" style="293" customWidth="1"/>
    <col min="13341" max="13341" width="13.875" style="293" customWidth="1"/>
    <col min="13342" max="13342" width="10.75" style="293" customWidth="1"/>
    <col min="13343" max="13343" width="11.875" style="293" customWidth="1"/>
    <col min="13344" max="13568" width="9" style="293"/>
    <col min="13569" max="13569" width="16" style="293" customWidth="1"/>
    <col min="13570" max="13570" width="12.375" style="293" bestFit="1" customWidth="1"/>
    <col min="13571" max="13571" width="10.375" style="293" customWidth="1"/>
    <col min="13572" max="13572" width="10.5" style="293" bestFit="1" customWidth="1"/>
    <col min="13573" max="13573" width="11.125" style="293" bestFit="1" customWidth="1"/>
    <col min="13574" max="13574" width="10" style="293" bestFit="1" customWidth="1"/>
    <col min="13575" max="13575" width="10.25" style="293" bestFit="1" customWidth="1"/>
    <col min="13576" max="13576" width="10.5" style="293" customWidth="1"/>
    <col min="13577" max="13577" width="13.5" style="293" bestFit="1" customWidth="1"/>
    <col min="13578" max="13578" width="10.5" style="293" customWidth="1"/>
    <col min="13579" max="13579" width="11.125" style="293" bestFit="1" customWidth="1"/>
    <col min="13580" max="13580" width="10.875" style="293" customWidth="1"/>
    <col min="13581" max="13581" width="11.125" style="293" bestFit="1" customWidth="1"/>
    <col min="13582" max="13582" width="10" style="293" bestFit="1" customWidth="1"/>
    <col min="13583" max="13583" width="11" style="293" customWidth="1"/>
    <col min="13584" max="13584" width="10" style="293" bestFit="1" customWidth="1"/>
    <col min="13585" max="13585" width="11.125" style="293" bestFit="1" customWidth="1"/>
    <col min="13586" max="13586" width="10" style="293" bestFit="1" customWidth="1"/>
    <col min="13587" max="13587" width="12" style="293" customWidth="1"/>
    <col min="13588" max="13588" width="9.25" style="293" customWidth="1"/>
    <col min="13589" max="13589" width="10.625" style="293" customWidth="1"/>
    <col min="13590" max="13590" width="12.125" style="293" bestFit="1" customWidth="1"/>
    <col min="13591" max="13591" width="9.75" style="293" bestFit="1" customWidth="1"/>
    <col min="13592" max="13594" width="11.25" style="293" customWidth="1"/>
    <col min="13595" max="13595" width="9" style="293"/>
    <col min="13596" max="13596" width="12.5" style="293" customWidth="1"/>
    <col min="13597" max="13597" width="13.875" style="293" customWidth="1"/>
    <col min="13598" max="13598" width="10.75" style="293" customWidth="1"/>
    <col min="13599" max="13599" width="11.875" style="293" customWidth="1"/>
    <col min="13600" max="13824" width="9" style="293"/>
    <col min="13825" max="13825" width="16" style="293" customWidth="1"/>
    <col min="13826" max="13826" width="12.375" style="293" bestFit="1" customWidth="1"/>
    <col min="13827" max="13827" width="10.375" style="293" customWidth="1"/>
    <col min="13828" max="13828" width="10.5" style="293" bestFit="1" customWidth="1"/>
    <col min="13829" max="13829" width="11.125" style="293" bestFit="1" customWidth="1"/>
    <col min="13830" max="13830" width="10" style="293" bestFit="1" customWidth="1"/>
    <col min="13831" max="13831" width="10.25" style="293" bestFit="1" customWidth="1"/>
    <col min="13832" max="13832" width="10.5" style="293" customWidth="1"/>
    <col min="13833" max="13833" width="13.5" style="293" bestFit="1" customWidth="1"/>
    <col min="13834" max="13834" width="10.5" style="293" customWidth="1"/>
    <col min="13835" max="13835" width="11.125" style="293" bestFit="1" customWidth="1"/>
    <col min="13836" max="13836" width="10.875" style="293" customWidth="1"/>
    <col min="13837" max="13837" width="11.125" style="293" bestFit="1" customWidth="1"/>
    <col min="13838" max="13838" width="10" style="293" bestFit="1" customWidth="1"/>
    <col min="13839" max="13839" width="11" style="293" customWidth="1"/>
    <col min="13840" max="13840" width="10" style="293" bestFit="1" customWidth="1"/>
    <col min="13841" max="13841" width="11.125" style="293" bestFit="1" customWidth="1"/>
    <col min="13842" max="13842" width="10" style="293" bestFit="1" customWidth="1"/>
    <col min="13843" max="13843" width="12" style="293" customWidth="1"/>
    <col min="13844" max="13844" width="9.25" style="293" customWidth="1"/>
    <col min="13845" max="13845" width="10.625" style="293" customWidth="1"/>
    <col min="13846" max="13846" width="12.125" style="293" bestFit="1" customWidth="1"/>
    <col min="13847" max="13847" width="9.75" style="293" bestFit="1" customWidth="1"/>
    <col min="13848" max="13850" width="11.25" style="293" customWidth="1"/>
    <col min="13851" max="13851" width="9" style="293"/>
    <col min="13852" max="13852" width="12.5" style="293" customWidth="1"/>
    <col min="13853" max="13853" width="13.875" style="293" customWidth="1"/>
    <col min="13854" max="13854" width="10.75" style="293" customWidth="1"/>
    <col min="13855" max="13855" width="11.875" style="293" customWidth="1"/>
    <col min="13856" max="14080" width="9" style="293"/>
    <col min="14081" max="14081" width="16" style="293" customWidth="1"/>
    <col min="14082" max="14082" width="12.375" style="293" bestFit="1" customWidth="1"/>
    <col min="14083" max="14083" width="10.375" style="293" customWidth="1"/>
    <col min="14084" max="14084" width="10.5" style="293" bestFit="1" customWidth="1"/>
    <col min="14085" max="14085" width="11.125" style="293" bestFit="1" customWidth="1"/>
    <col min="14086" max="14086" width="10" style="293" bestFit="1" customWidth="1"/>
    <col min="14087" max="14087" width="10.25" style="293" bestFit="1" customWidth="1"/>
    <col min="14088" max="14088" width="10.5" style="293" customWidth="1"/>
    <col min="14089" max="14089" width="13.5" style="293" bestFit="1" customWidth="1"/>
    <col min="14090" max="14090" width="10.5" style="293" customWidth="1"/>
    <col min="14091" max="14091" width="11.125" style="293" bestFit="1" customWidth="1"/>
    <col min="14092" max="14092" width="10.875" style="293" customWidth="1"/>
    <col min="14093" max="14093" width="11.125" style="293" bestFit="1" customWidth="1"/>
    <col min="14094" max="14094" width="10" style="293" bestFit="1" customWidth="1"/>
    <col min="14095" max="14095" width="11" style="293" customWidth="1"/>
    <col min="14096" max="14096" width="10" style="293" bestFit="1" customWidth="1"/>
    <col min="14097" max="14097" width="11.125" style="293" bestFit="1" customWidth="1"/>
    <col min="14098" max="14098" width="10" style="293" bestFit="1" customWidth="1"/>
    <col min="14099" max="14099" width="12" style="293" customWidth="1"/>
    <col min="14100" max="14100" width="9.25" style="293" customWidth="1"/>
    <col min="14101" max="14101" width="10.625" style="293" customWidth="1"/>
    <col min="14102" max="14102" width="12.125" style="293" bestFit="1" customWidth="1"/>
    <col min="14103" max="14103" width="9.75" style="293" bestFit="1" customWidth="1"/>
    <col min="14104" max="14106" width="11.25" style="293" customWidth="1"/>
    <col min="14107" max="14107" width="9" style="293"/>
    <col min="14108" max="14108" width="12.5" style="293" customWidth="1"/>
    <col min="14109" max="14109" width="13.875" style="293" customWidth="1"/>
    <col min="14110" max="14110" width="10.75" style="293" customWidth="1"/>
    <col min="14111" max="14111" width="11.875" style="293" customWidth="1"/>
    <col min="14112" max="14336" width="9" style="293"/>
    <col min="14337" max="14337" width="16" style="293" customWidth="1"/>
    <col min="14338" max="14338" width="12.375" style="293" bestFit="1" customWidth="1"/>
    <col min="14339" max="14339" width="10.375" style="293" customWidth="1"/>
    <col min="14340" max="14340" width="10.5" style="293" bestFit="1" customWidth="1"/>
    <col min="14341" max="14341" width="11.125" style="293" bestFit="1" customWidth="1"/>
    <col min="14342" max="14342" width="10" style="293" bestFit="1" customWidth="1"/>
    <col min="14343" max="14343" width="10.25" style="293" bestFit="1" customWidth="1"/>
    <col min="14344" max="14344" width="10.5" style="293" customWidth="1"/>
    <col min="14345" max="14345" width="13.5" style="293" bestFit="1" customWidth="1"/>
    <col min="14346" max="14346" width="10.5" style="293" customWidth="1"/>
    <col min="14347" max="14347" width="11.125" style="293" bestFit="1" customWidth="1"/>
    <col min="14348" max="14348" width="10.875" style="293" customWidth="1"/>
    <col min="14349" max="14349" width="11.125" style="293" bestFit="1" customWidth="1"/>
    <col min="14350" max="14350" width="10" style="293" bestFit="1" customWidth="1"/>
    <col min="14351" max="14351" width="11" style="293" customWidth="1"/>
    <col min="14352" max="14352" width="10" style="293" bestFit="1" customWidth="1"/>
    <col min="14353" max="14353" width="11.125" style="293" bestFit="1" customWidth="1"/>
    <col min="14354" max="14354" width="10" style="293" bestFit="1" customWidth="1"/>
    <col min="14355" max="14355" width="12" style="293" customWidth="1"/>
    <col min="14356" max="14356" width="9.25" style="293" customWidth="1"/>
    <col min="14357" max="14357" width="10.625" style="293" customWidth="1"/>
    <col min="14358" max="14358" width="12.125" style="293" bestFit="1" customWidth="1"/>
    <col min="14359" max="14359" width="9.75" style="293" bestFit="1" customWidth="1"/>
    <col min="14360" max="14362" width="11.25" style="293" customWidth="1"/>
    <col min="14363" max="14363" width="9" style="293"/>
    <col min="14364" max="14364" width="12.5" style="293" customWidth="1"/>
    <col min="14365" max="14365" width="13.875" style="293" customWidth="1"/>
    <col min="14366" max="14366" width="10.75" style="293" customWidth="1"/>
    <col min="14367" max="14367" width="11.875" style="293" customWidth="1"/>
    <col min="14368" max="14592" width="9" style="293"/>
    <col min="14593" max="14593" width="16" style="293" customWidth="1"/>
    <col min="14594" max="14594" width="12.375" style="293" bestFit="1" customWidth="1"/>
    <col min="14595" max="14595" width="10.375" style="293" customWidth="1"/>
    <col min="14596" max="14596" width="10.5" style="293" bestFit="1" customWidth="1"/>
    <col min="14597" max="14597" width="11.125" style="293" bestFit="1" customWidth="1"/>
    <col min="14598" max="14598" width="10" style="293" bestFit="1" customWidth="1"/>
    <col min="14599" max="14599" width="10.25" style="293" bestFit="1" customWidth="1"/>
    <col min="14600" max="14600" width="10.5" style="293" customWidth="1"/>
    <col min="14601" max="14601" width="13.5" style="293" bestFit="1" customWidth="1"/>
    <col min="14602" max="14602" width="10.5" style="293" customWidth="1"/>
    <col min="14603" max="14603" width="11.125" style="293" bestFit="1" customWidth="1"/>
    <col min="14604" max="14604" width="10.875" style="293" customWidth="1"/>
    <col min="14605" max="14605" width="11.125" style="293" bestFit="1" customWidth="1"/>
    <col min="14606" max="14606" width="10" style="293" bestFit="1" customWidth="1"/>
    <col min="14607" max="14607" width="11" style="293" customWidth="1"/>
    <col min="14608" max="14608" width="10" style="293" bestFit="1" customWidth="1"/>
    <col min="14609" max="14609" width="11.125" style="293" bestFit="1" customWidth="1"/>
    <col min="14610" max="14610" width="10" style="293" bestFit="1" customWidth="1"/>
    <col min="14611" max="14611" width="12" style="293" customWidth="1"/>
    <col min="14612" max="14612" width="9.25" style="293" customWidth="1"/>
    <col min="14613" max="14613" width="10.625" style="293" customWidth="1"/>
    <col min="14614" max="14614" width="12.125" style="293" bestFit="1" customWidth="1"/>
    <col min="14615" max="14615" width="9.75" style="293" bestFit="1" customWidth="1"/>
    <col min="14616" max="14618" width="11.25" style="293" customWidth="1"/>
    <col min="14619" max="14619" width="9" style="293"/>
    <col min="14620" max="14620" width="12.5" style="293" customWidth="1"/>
    <col min="14621" max="14621" width="13.875" style="293" customWidth="1"/>
    <col min="14622" max="14622" width="10.75" style="293" customWidth="1"/>
    <col min="14623" max="14623" width="11.875" style="293" customWidth="1"/>
    <col min="14624" max="14848" width="9" style="293"/>
    <col min="14849" max="14849" width="16" style="293" customWidth="1"/>
    <col min="14850" max="14850" width="12.375" style="293" bestFit="1" customWidth="1"/>
    <col min="14851" max="14851" width="10.375" style="293" customWidth="1"/>
    <col min="14852" max="14852" width="10.5" style="293" bestFit="1" customWidth="1"/>
    <col min="14853" max="14853" width="11.125" style="293" bestFit="1" customWidth="1"/>
    <col min="14854" max="14854" width="10" style="293" bestFit="1" customWidth="1"/>
    <col min="14855" max="14855" width="10.25" style="293" bestFit="1" customWidth="1"/>
    <col min="14856" max="14856" width="10.5" style="293" customWidth="1"/>
    <col min="14857" max="14857" width="13.5" style="293" bestFit="1" customWidth="1"/>
    <col min="14858" max="14858" width="10.5" style="293" customWidth="1"/>
    <col min="14859" max="14859" width="11.125" style="293" bestFit="1" customWidth="1"/>
    <col min="14860" max="14860" width="10.875" style="293" customWidth="1"/>
    <col min="14861" max="14861" width="11.125" style="293" bestFit="1" customWidth="1"/>
    <col min="14862" max="14862" width="10" style="293" bestFit="1" customWidth="1"/>
    <col min="14863" max="14863" width="11" style="293" customWidth="1"/>
    <col min="14864" max="14864" width="10" style="293" bestFit="1" customWidth="1"/>
    <col min="14865" max="14865" width="11.125" style="293" bestFit="1" customWidth="1"/>
    <col min="14866" max="14866" width="10" style="293" bestFit="1" customWidth="1"/>
    <col min="14867" max="14867" width="12" style="293" customWidth="1"/>
    <col min="14868" max="14868" width="9.25" style="293" customWidth="1"/>
    <col min="14869" max="14869" width="10.625" style="293" customWidth="1"/>
    <col min="14870" max="14870" width="12.125" style="293" bestFit="1" customWidth="1"/>
    <col min="14871" max="14871" width="9.75" style="293" bestFit="1" customWidth="1"/>
    <col min="14872" max="14874" width="11.25" style="293" customWidth="1"/>
    <col min="14875" max="14875" width="9" style="293"/>
    <col min="14876" max="14876" width="12.5" style="293" customWidth="1"/>
    <col min="14877" max="14877" width="13.875" style="293" customWidth="1"/>
    <col min="14878" max="14878" width="10.75" style="293" customWidth="1"/>
    <col min="14879" max="14879" width="11.875" style="293" customWidth="1"/>
    <col min="14880" max="15104" width="9" style="293"/>
    <col min="15105" max="15105" width="16" style="293" customWidth="1"/>
    <col min="15106" max="15106" width="12.375" style="293" bestFit="1" customWidth="1"/>
    <col min="15107" max="15107" width="10.375" style="293" customWidth="1"/>
    <col min="15108" max="15108" width="10.5" style="293" bestFit="1" customWidth="1"/>
    <col min="15109" max="15109" width="11.125" style="293" bestFit="1" customWidth="1"/>
    <col min="15110" max="15110" width="10" style="293" bestFit="1" customWidth="1"/>
    <col min="15111" max="15111" width="10.25" style="293" bestFit="1" customWidth="1"/>
    <col min="15112" max="15112" width="10.5" style="293" customWidth="1"/>
    <col min="15113" max="15113" width="13.5" style="293" bestFit="1" customWidth="1"/>
    <col min="15114" max="15114" width="10.5" style="293" customWidth="1"/>
    <col min="15115" max="15115" width="11.125" style="293" bestFit="1" customWidth="1"/>
    <col min="15116" max="15116" width="10.875" style="293" customWidth="1"/>
    <col min="15117" max="15117" width="11.125" style="293" bestFit="1" customWidth="1"/>
    <col min="15118" max="15118" width="10" style="293" bestFit="1" customWidth="1"/>
    <col min="15119" max="15119" width="11" style="293" customWidth="1"/>
    <col min="15120" max="15120" width="10" style="293" bestFit="1" customWidth="1"/>
    <col min="15121" max="15121" width="11.125" style="293" bestFit="1" customWidth="1"/>
    <col min="15122" max="15122" width="10" style="293" bestFit="1" customWidth="1"/>
    <col min="15123" max="15123" width="12" style="293" customWidth="1"/>
    <col min="15124" max="15124" width="9.25" style="293" customWidth="1"/>
    <col min="15125" max="15125" width="10.625" style="293" customWidth="1"/>
    <col min="15126" max="15126" width="12.125" style="293" bestFit="1" customWidth="1"/>
    <col min="15127" max="15127" width="9.75" style="293" bestFit="1" customWidth="1"/>
    <col min="15128" max="15130" width="11.25" style="293" customWidth="1"/>
    <col min="15131" max="15131" width="9" style="293"/>
    <col min="15132" max="15132" width="12.5" style="293" customWidth="1"/>
    <col min="15133" max="15133" width="13.875" style="293" customWidth="1"/>
    <col min="15134" max="15134" width="10.75" style="293" customWidth="1"/>
    <col min="15135" max="15135" width="11.875" style="293" customWidth="1"/>
    <col min="15136" max="15360" width="9" style="293"/>
    <col min="15361" max="15361" width="16" style="293" customWidth="1"/>
    <col min="15362" max="15362" width="12.375" style="293" bestFit="1" customWidth="1"/>
    <col min="15363" max="15363" width="10.375" style="293" customWidth="1"/>
    <col min="15364" max="15364" width="10.5" style="293" bestFit="1" customWidth="1"/>
    <col min="15365" max="15365" width="11.125" style="293" bestFit="1" customWidth="1"/>
    <col min="15366" max="15366" width="10" style="293" bestFit="1" customWidth="1"/>
    <col min="15367" max="15367" width="10.25" style="293" bestFit="1" customWidth="1"/>
    <col min="15368" max="15368" width="10.5" style="293" customWidth="1"/>
    <col min="15369" max="15369" width="13.5" style="293" bestFit="1" customWidth="1"/>
    <col min="15370" max="15370" width="10.5" style="293" customWidth="1"/>
    <col min="15371" max="15371" width="11.125" style="293" bestFit="1" customWidth="1"/>
    <col min="15372" max="15372" width="10.875" style="293" customWidth="1"/>
    <col min="15373" max="15373" width="11.125" style="293" bestFit="1" customWidth="1"/>
    <col min="15374" max="15374" width="10" style="293" bestFit="1" customWidth="1"/>
    <col min="15375" max="15375" width="11" style="293" customWidth="1"/>
    <col min="15376" max="15376" width="10" style="293" bestFit="1" customWidth="1"/>
    <col min="15377" max="15377" width="11.125" style="293" bestFit="1" customWidth="1"/>
    <col min="15378" max="15378" width="10" style="293" bestFit="1" customWidth="1"/>
    <col min="15379" max="15379" width="12" style="293" customWidth="1"/>
    <col min="15380" max="15380" width="9.25" style="293" customWidth="1"/>
    <col min="15381" max="15381" width="10.625" style="293" customWidth="1"/>
    <col min="15382" max="15382" width="12.125" style="293" bestFit="1" customWidth="1"/>
    <col min="15383" max="15383" width="9.75" style="293" bestFit="1" customWidth="1"/>
    <col min="15384" max="15386" width="11.25" style="293" customWidth="1"/>
    <col min="15387" max="15387" width="9" style="293"/>
    <col min="15388" max="15388" width="12.5" style="293" customWidth="1"/>
    <col min="15389" max="15389" width="13.875" style="293" customWidth="1"/>
    <col min="15390" max="15390" width="10.75" style="293" customWidth="1"/>
    <col min="15391" max="15391" width="11.875" style="293" customWidth="1"/>
    <col min="15392" max="15616" width="9" style="293"/>
    <col min="15617" max="15617" width="16" style="293" customWidth="1"/>
    <col min="15618" max="15618" width="12.375" style="293" bestFit="1" customWidth="1"/>
    <col min="15619" max="15619" width="10.375" style="293" customWidth="1"/>
    <col min="15620" max="15620" width="10.5" style="293" bestFit="1" customWidth="1"/>
    <col min="15621" max="15621" width="11.125" style="293" bestFit="1" customWidth="1"/>
    <col min="15622" max="15622" width="10" style="293" bestFit="1" customWidth="1"/>
    <col min="15623" max="15623" width="10.25" style="293" bestFit="1" customWidth="1"/>
    <col min="15624" max="15624" width="10.5" style="293" customWidth="1"/>
    <col min="15625" max="15625" width="13.5" style="293" bestFit="1" customWidth="1"/>
    <col min="15626" max="15626" width="10.5" style="293" customWidth="1"/>
    <col min="15627" max="15627" width="11.125" style="293" bestFit="1" customWidth="1"/>
    <col min="15628" max="15628" width="10.875" style="293" customWidth="1"/>
    <col min="15629" max="15629" width="11.125" style="293" bestFit="1" customWidth="1"/>
    <col min="15630" max="15630" width="10" style="293" bestFit="1" customWidth="1"/>
    <col min="15631" max="15631" width="11" style="293" customWidth="1"/>
    <col min="15632" max="15632" width="10" style="293" bestFit="1" customWidth="1"/>
    <col min="15633" max="15633" width="11.125" style="293" bestFit="1" customWidth="1"/>
    <col min="15634" max="15634" width="10" style="293" bestFit="1" customWidth="1"/>
    <col min="15635" max="15635" width="12" style="293" customWidth="1"/>
    <col min="15636" max="15636" width="9.25" style="293" customWidth="1"/>
    <col min="15637" max="15637" width="10.625" style="293" customWidth="1"/>
    <col min="15638" max="15638" width="12.125" style="293" bestFit="1" customWidth="1"/>
    <col min="15639" max="15639" width="9.75" style="293" bestFit="1" customWidth="1"/>
    <col min="15640" max="15642" width="11.25" style="293" customWidth="1"/>
    <col min="15643" max="15643" width="9" style="293"/>
    <col min="15644" max="15644" width="12.5" style="293" customWidth="1"/>
    <col min="15645" max="15645" width="13.875" style="293" customWidth="1"/>
    <col min="15646" max="15646" width="10.75" style="293" customWidth="1"/>
    <col min="15647" max="15647" width="11.875" style="293" customWidth="1"/>
    <col min="15648" max="15872" width="9" style="293"/>
    <col min="15873" max="15873" width="16" style="293" customWidth="1"/>
    <col min="15874" max="15874" width="12.375" style="293" bestFit="1" customWidth="1"/>
    <col min="15875" max="15875" width="10.375" style="293" customWidth="1"/>
    <col min="15876" max="15876" width="10.5" style="293" bestFit="1" customWidth="1"/>
    <col min="15877" max="15877" width="11.125" style="293" bestFit="1" customWidth="1"/>
    <col min="15878" max="15878" width="10" style="293" bestFit="1" customWidth="1"/>
    <col min="15879" max="15879" width="10.25" style="293" bestFit="1" customWidth="1"/>
    <col min="15880" max="15880" width="10.5" style="293" customWidth="1"/>
    <col min="15881" max="15881" width="13.5" style="293" bestFit="1" customWidth="1"/>
    <col min="15882" max="15882" width="10.5" style="293" customWidth="1"/>
    <col min="15883" max="15883" width="11.125" style="293" bestFit="1" customWidth="1"/>
    <col min="15884" max="15884" width="10.875" style="293" customWidth="1"/>
    <col min="15885" max="15885" width="11.125" style="293" bestFit="1" customWidth="1"/>
    <col min="15886" max="15886" width="10" style="293" bestFit="1" customWidth="1"/>
    <col min="15887" max="15887" width="11" style="293" customWidth="1"/>
    <col min="15888" max="15888" width="10" style="293" bestFit="1" customWidth="1"/>
    <col min="15889" max="15889" width="11.125" style="293" bestFit="1" customWidth="1"/>
    <col min="15890" max="15890" width="10" style="293" bestFit="1" customWidth="1"/>
    <col min="15891" max="15891" width="12" style="293" customWidth="1"/>
    <col min="15892" max="15892" width="9.25" style="293" customWidth="1"/>
    <col min="15893" max="15893" width="10.625" style="293" customWidth="1"/>
    <col min="15894" max="15894" width="12.125" style="293" bestFit="1" customWidth="1"/>
    <col min="15895" max="15895" width="9.75" style="293" bestFit="1" customWidth="1"/>
    <col min="15896" max="15898" width="11.25" style="293" customWidth="1"/>
    <col min="15899" max="15899" width="9" style="293"/>
    <col min="15900" max="15900" width="12.5" style="293" customWidth="1"/>
    <col min="15901" max="15901" width="13.875" style="293" customWidth="1"/>
    <col min="15902" max="15902" width="10.75" style="293" customWidth="1"/>
    <col min="15903" max="15903" width="11.875" style="293" customWidth="1"/>
    <col min="15904" max="16128" width="9" style="293"/>
    <col min="16129" max="16129" width="16" style="293" customWidth="1"/>
    <col min="16130" max="16130" width="12.375" style="293" bestFit="1" customWidth="1"/>
    <col min="16131" max="16131" width="10.375" style="293" customWidth="1"/>
    <col min="16132" max="16132" width="10.5" style="293" bestFit="1" customWidth="1"/>
    <col min="16133" max="16133" width="11.125" style="293" bestFit="1" customWidth="1"/>
    <col min="16134" max="16134" width="10" style="293" bestFit="1" customWidth="1"/>
    <col min="16135" max="16135" width="10.25" style="293" bestFit="1" customWidth="1"/>
    <col min="16136" max="16136" width="10.5" style="293" customWidth="1"/>
    <col min="16137" max="16137" width="13.5" style="293" bestFit="1" customWidth="1"/>
    <col min="16138" max="16138" width="10.5" style="293" customWidth="1"/>
    <col min="16139" max="16139" width="11.125" style="293" bestFit="1" customWidth="1"/>
    <col min="16140" max="16140" width="10.875" style="293" customWidth="1"/>
    <col min="16141" max="16141" width="11.125" style="293" bestFit="1" customWidth="1"/>
    <col min="16142" max="16142" width="10" style="293" bestFit="1" customWidth="1"/>
    <col min="16143" max="16143" width="11" style="293" customWidth="1"/>
    <col min="16144" max="16144" width="10" style="293" bestFit="1" customWidth="1"/>
    <col min="16145" max="16145" width="11.125" style="293" bestFit="1" customWidth="1"/>
    <col min="16146" max="16146" width="10" style="293" bestFit="1" customWidth="1"/>
    <col min="16147" max="16147" width="12" style="293" customWidth="1"/>
    <col min="16148" max="16148" width="9.25" style="293" customWidth="1"/>
    <col min="16149" max="16149" width="10.625" style="293" customWidth="1"/>
    <col min="16150" max="16150" width="12.125" style="293" bestFit="1" customWidth="1"/>
    <col min="16151" max="16151" width="9.75" style="293" bestFit="1" customWidth="1"/>
    <col min="16152" max="16154" width="11.25" style="293" customWidth="1"/>
    <col min="16155" max="16155" width="9" style="293"/>
    <col min="16156" max="16156" width="12.5" style="293" customWidth="1"/>
    <col min="16157" max="16157" width="13.875" style="293" customWidth="1"/>
    <col min="16158" max="16158" width="10.75" style="293" customWidth="1"/>
    <col min="16159" max="16159" width="11.875" style="293" customWidth="1"/>
    <col min="16160" max="16384" width="9" style="293"/>
  </cols>
  <sheetData>
    <row r="1" spans="1:31" ht="51" customHeight="1" thickBot="1" x14ac:dyDescent="0.25">
      <c r="A1" s="435" t="s">
        <v>403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7"/>
    </row>
    <row r="2" spans="1:31" s="296" customFormat="1" ht="36" customHeight="1" thickBot="1" x14ac:dyDescent="0.25">
      <c r="A2" s="327" t="s">
        <v>351</v>
      </c>
      <c r="B2" s="438" t="s">
        <v>352</v>
      </c>
      <c r="C2" s="438"/>
      <c r="D2" s="438" t="s">
        <v>353</v>
      </c>
      <c r="E2" s="438"/>
      <c r="F2" s="438" t="s">
        <v>4</v>
      </c>
      <c r="G2" s="438"/>
      <c r="H2" s="438" t="s">
        <v>354</v>
      </c>
      <c r="I2" s="438"/>
      <c r="J2" s="438" t="s">
        <v>355</v>
      </c>
      <c r="K2" s="438"/>
      <c r="L2" s="438" t="s">
        <v>356</v>
      </c>
      <c r="M2" s="438"/>
      <c r="N2" s="438" t="s">
        <v>357</v>
      </c>
      <c r="O2" s="438"/>
      <c r="P2" s="438" t="s">
        <v>358</v>
      </c>
      <c r="Q2" s="438"/>
      <c r="R2" s="438" t="s">
        <v>359</v>
      </c>
      <c r="S2" s="438"/>
      <c r="T2" s="438" t="s">
        <v>75</v>
      </c>
      <c r="U2" s="438"/>
      <c r="V2" s="443" t="s">
        <v>134</v>
      </c>
      <c r="W2" s="444"/>
      <c r="X2" s="295" t="s">
        <v>360</v>
      </c>
      <c r="Y2" s="439" t="s">
        <v>361</v>
      </c>
      <c r="Z2" s="438"/>
      <c r="AB2" s="295"/>
      <c r="AC2" s="295"/>
      <c r="AD2" s="295"/>
      <c r="AE2" s="295"/>
    </row>
    <row r="3" spans="1:31" x14ac:dyDescent="0.2">
      <c r="A3" s="297"/>
      <c r="B3" s="298" t="s">
        <v>252</v>
      </c>
      <c r="C3" s="298" t="s">
        <v>362</v>
      </c>
      <c r="D3" s="298" t="s">
        <v>252</v>
      </c>
      <c r="E3" s="298" t="str">
        <f>C3</f>
        <v>MA</v>
      </c>
      <c r="F3" s="298" t="s">
        <v>252</v>
      </c>
      <c r="G3" s="298" t="str">
        <f>E3</f>
        <v>MA</v>
      </c>
      <c r="H3" s="298" t="s">
        <v>252</v>
      </c>
      <c r="I3" s="298" t="str">
        <f>G3</f>
        <v>MA</v>
      </c>
      <c r="J3" s="298" t="s">
        <v>252</v>
      </c>
      <c r="K3" s="298" t="str">
        <f>I3</f>
        <v>MA</v>
      </c>
      <c r="L3" s="298" t="s">
        <v>252</v>
      </c>
      <c r="M3" s="298" t="str">
        <f>K3</f>
        <v>MA</v>
      </c>
      <c r="N3" s="298" t="s">
        <v>252</v>
      </c>
      <c r="O3" s="298" t="str">
        <f>M3</f>
        <v>MA</v>
      </c>
      <c r="P3" s="298" t="s">
        <v>252</v>
      </c>
      <c r="Q3" s="298" t="str">
        <f>O3</f>
        <v>MA</v>
      </c>
      <c r="R3" s="298" t="s">
        <v>252</v>
      </c>
      <c r="S3" s="298" t="str">
        <f>Q3</f>
        <v>MA</v>
      </c>
      <c r="T3" s="298" t="s">
        <v>252</v>
      </c>
      <c r="U3" s="298" t="str">
        <f>S3</f>
        <v>MA</v>
      </c>
      <c r="V3" s="332" t="s">
        <v>252</v>
      </c>
      <c r="W3" s="333" t="str">
        <f>U3</f>
        <v>MA</v>
      </c>
      <c r="Y3" s="298" t="s">
        <v>252</v>
      </c>
      <c r="Z3" s="298" t="s">
        <v>362</v>
      </c>
    </row>
    <row r="4" spans="1:31" x14ac:dyDescent="0.2">
      <c r="A4" s="297" t="s">
        <v>277</v>
      </c>
      <c r="B4" s="299">
        <v>887880</v>
      </c>
      <c r="C4" s="299">
        <v>119935.86768171797</v>
      </c>
      <c r="D4" s="299">
        <v>568517</v>
      </c>
      <c r="E4" s="299">
        <v>12742.287476200469</v>
      </c>
      <c r="F4" s="299">
        <v>1457136.5</v>
      </c>
      <c r="G4" s="299">
        <v>298396.55923561833</v>
      </c>
      <c r="H4" s="299">
        <v>76930.866666666596</v>
      </c>
      <c r="I4" s="299">
        <v>9439.4676574534205</v>
      </c>
      <c r="J4" s="299">
        <v>345823.49999999901</v>
      </c>
      <c r="K4" s="299">
        <v>37055.550354309402</v>
      </c>
      <c r="L4" s="299">
        <v>1085991.9999999991</v>
      </c>
      <c r="M4" s="299">
        <v>110834.6965412603</v>
      </c>
      <c r="N4" s="299">
        <v>479493.15790226898</v>
      </c>
      <c r="O4" s="299">
        <v>74232.95112966164</v>
      </c>
      <c r="P4" s="299">
        <v>713126.49064154876</v>
      </c>
      <c r="Q4" s="299">
        <v>92858.436469684035</v>
      </c>
      <c r="R4" s="299">
        <v>1578263.2700017761</v>
      </c>
      <c r="S4" s="299">
        <v>230694.89303093179</v>
      </c>
      <c r="T4" s="299">
        <v>1015292.5724039701</v>
      </c>
      <c r="U4" s="299">
        <v>153872.12461321699</v>
      </c>
      <c r="V4" s="334">
        <f>B4+D4+F4+H4+J4+L4+N4+P4+R4+T4</f>
        <v>8208455.3576162299</v>
      </c>
      <c r="W4" s="335">
        <f>C4+E4+G4+I4+K4+M4+O4+Q4+S4+U4</f>
        <v>1140062.8341900543</v>
      </c>
      <c r="Y4" s="300">
        <f>V4-T4</f>
        <v>7193162.7852122597</v>
      </c>
      <c r="Z4" s="300">
        <f>W4-U4</f>
        <v>986190.70957683737</v>
      </c>
      <c r="AB4" s="301"/>
    </row>
    <row r="5" spans="1:31" x14ac:dyDescent="0.2">
      <c r="A5" s="297">
        <f>A4+1</f>
        <v>1997</v>
      </c>
      <c r="B5" s="299">
        <v>881959.66835509939</v>
      </c>
      <c r="C5" s="299">
        <v>119290.18110978509</v>
      </c>
      <c r="D5" s="299">
        <v>552238</v>
      </c>
      <c r="E5" s="299">
        <v>10731.787421222823</v>
      </c>
      <c r="F5" s="299">
        <v>1396428.75</v>
      </c>
      <c r="G5" s="299">
        <v>285072.37944149098</v>
      </c>
      <c r="H5" s="299">
        <v>77385.041563400897</v>
      </c>
      <c r="I5" s="299">
        <v>9522.6779438983594</v>
      </c>
      <c r="J5" s="299">
        <v>357720.373396435</v>
      </c>
      <c r="K5" s="299">
        <v>38356.854936669399</v>
      </c>
      <c r="L5" s="299">
        <v>1120388.752448638</v>
      </c>
      <c r="M5" s="299">
        <v>114457.70617466551</v>
      </c>
      <c r="N5" s="299">
        <v>486881.9562667124</v>
      </c>
      <c r="O5" s="299">
        <v>75572.062998369976</v>
      </c>
      <c r="P5" s="299">
        <v>747970.50304507464</v>
      </c>
      <c r="Q5" s="299">
        <v>97744.032932021248</v>
      </c>
      <c r="R5" s="299">
        <v>1683664.1672197913</v>
      </c>
      <c r="S5" s="299">
        <v>247302.37172638733</v>
      </c>
      <c r="T5" s="299">
        <v>1003185.49764244</v>
      </c>
      <c r="U5" s="299">
        <v>151949.31837968199</v>
      </c>
      <c r="V5" s="334">
        <f t="shared" ref="V5:W5" si="0">B5+D5+F5+H5+J5+L5+N5+P5+R5+T5</f>
        <v>8307822.709937592</v>
      </c>
      <c r="W5" s="335">
        <f t="shared" si="0"/>
        <v>1149999.3730641925</v>
      </c>
      <c r="X5" s="302">
        <f>(W5-W4)/W4*100</f>
        <v>0.87157817763592449</v>
      </c>
      <c r="Y5" s="300">
        <f t="shared" ref="Y5:Z5" si="1">V5-T5</f>
        <v>7304637.2122951522</v>
      </c>
      <c r="Z5" s="300">
        <f t="shared" si="1"/>
        <v>998050.05468451045</v>
      </c>
      <c r="AB5" s="301"/>
    </row>
    <row r="6" spans="1:31" x14ac:dyDescent="0.2">
      <c r="A6" s="297">
        <f t="shared" ref="A6:A18" si="2">A5+1</f>
        <v>1998</v>
      </c>
      <c r="B6" s="299">
        <v>867918.28202358843</v>
      </c>
      <c r="C6" s="299">
        <v>117430.64429312802</v>
      </c>
      <c r="D6" s="299">
        <v>465851</v>
      </c>
      <c r="E6" s="299">
        <v>9516.893896990121</v>
      </c>
      <c r="F6" s="299">
        <v>1350784.25</v>
      </c>
      <c r="G6" s="299">
        <v>273390.6114832366</v>
      </c>
      <c r="H6" s="299">
        <v>75323.283563726494</v>
      </c>
      <c r="I6" s="299">
        <v>9144.5513723677286</v>
      </c>
      <c r="J6" s="299">
        <v>336634.99303320103</v>
      </c>
      <c r="K6" s="299">
        <v>35789.493037167202</v>
      </c>
      <c r="L6" s="299">
        <v>1189534.573594999</v>
      </c>
      <c r="M6" s="299">
        <v>120378.1023140832</v>
      </c>
      <c r="N6" s="299">
        <v>461107.74657547672</v>
      </c>
      <c r="O6" s="299">
        <v>71429.169121283077</v>
      </c>
      <c r="P6" s="299">
        <v>773497.71508581564</v>
      </c>
      <c r="Q6" s="299">
        <v>99537.29869398108</v>
      </c>
      <c r="R6" s="299">
        <v>1772084.1767249089</v>
      </c>
      <c r="S6" s="299">
        <v>260368.39675729448</v>
      </c>
      <c r="T6" s="299">
        <v>991531.26178995101</v>
      </c>
      <c r="U6" s="299">
        <v>148994.34064736601</v>
      </c>
      <c r="V6" s="334">
        <f t="shared" ref="V6:V18" si="3">B6+D6+F6+H6+J6+L6+N6+P6+R6+T6</f>
        <v>8284267.2823916674</v>
      </c>
      <c r="W6" s="335">
        <f t="shared" ref="W6:W18" si="4">C6+E6+G6+I6+K6+M6+O6+Q6+S6+U6</f>
        <v>1145979.5016168975</v>
      </c>
      <c r="X6" s="302">
        <f t="shared" ref="X6:X11" si="5">(W6-W5)/W5*100</f>
        <v>-0.34955422945874626</v>
      </c>
      <c r="Y6" s="300">
        <f t="shared" ref="Y6:Y11" si="6">V6-T6</f>
        <v>7292736.0206017159</v>
      </c>
      <c r="Z6" s="300">
        <f t="shared" ref="Z6:Z11" si="7">W6-U6</f>
        <v>996985.16096953151</v>
      </c>
      <c r="AB6" s="301"/>
    </row>
    <row r="7" spans="1:31" x14ac:dyDescent="0.2">
      <c r="A7" s="297">
        <f t="shared" si="2"/>
        <v>1999</v>
      </c>
      <c r="B7" s="299">
        <v>866463.02158686297</v>
      </c>
      <c r="C7" s="299">
        <v>117279.424387804</v>
      </c>
      <c r="D7" s="299">
        <v>436254</v>
      </c>
      <c r="E7" s="299">
        <v>7319.5869299242986</v>
      </c>
      <c r="F7" s="299">
        <v>1315722.5</v>
      </c>
      <c r="G7" s="299">
        <v>264821.89443517354</v>
      </c>
      <c r="H7" s="299">
        <v>74493.772782346598</v>
      </c>
      <c r="I7" s="299">
        <v>8938.1365047696891</v>
      </c>
      <c r="J7" s="299">
        <v>332065.66316725098</v>
      </c>
      <c r="K7" s="299">
        <v>34509.148990386602</v>
      </c>
      <c r="L7" s="299">
        <v>1307911.2921040689</v>
      </c>
      <c r="M7" s="299">
        <v>129366.1600797634</v>
      </c>
      <c r="N7" s="299">
        <v>462724.36584651581</v>
      </c>
      <c r="O7" s="299">
        <v>70142.254834609921</v>
      </c>
      <c r="P7" s="299">
        <v>812416.76986082271</v>
      </c>
      <c r="Q7" s="299">
        <v>101702.16094787561</v>
      </c>
      <c r="R7" s="299">
        <v>1837006.2089884591</v>
      </c>
      <c r="S7" s="299">
        <v>269829.03119981126</v>
      </c>
      <c r="T7" s="299">
        <v>985259.982890905</v>
      </c>
      <c r="U7" s="299">
        <v>146600.04329305899</v>
      </c>
      <c r="V7" s="334">
        <f t="shared" si="3"/>
        <v>8430317.5772272311</v>
      </c>
      <c r="W7" s="335">
        <f t="shared" si="4"/>
        <v>1150507.8416031771</v>
      </c>
      <c r="X7" s="302">
        <f t="shared" si="5"/>
        <v>0.395150173270153</v>
      </c>
      <c r="Y7" s="300">
        <f t="shared" si="6"/>
        <v>7445057.5943363262</v>
      </c>
      <c r="Z7" s="300">
        <f t="shared" si="7"/>
        <v>1003907.7983101181</v>
      </c>
      <c r="AB7" s="301"/>
    </row>
    <row r="8" spans="1:31" x14ac:dyDescent="0.2">
      <c r="A8" s="297">
        <f t="shared" si="2"/>
        <v>2000</v>
      </c>
      <c r="B8" s="299">
        <v>856696.90770332317</v>
      </c>
      <c r="C8" s="299">
        <v>116128.46970208004</v>
      </c>
      <c r="D8" s="299">
        <v>417717</v>
      </c>
      <c r="E8" s="299">
        <v>6322.7164380931035</v>
      </c>
      <c r="F8" s="299">
        <v>1296165.5</v>
      </c>
      <c r="G8" s="299">
        <v>260883.82872225033</v>
      </c>
      <c r="H8" s="299">
        <v>74502.363618444593</v>
      </c>
      <c r="I8" s="299">
        <v>8875.0146364565098</v>
      </c>
      <c r="J8" s="299">
        <v>350824.83923509298</v>
      </c>
      <c r="K8" s="299">
        <v>36068.178659369201</v>
      </c>
      <c r="L8" s="299">
        <v>1300427.180565225</v>
      </c>
      <c r="M8" s="299">
        <v>126760.83460505809</v>
      </c>
      <c r="N8" s="299">
        <v>456984.3153306829</v>
      </c>
      <c r="O8" s="299">
        <v>67634.96490106752</v>
      </c>
      <c r="P8" s="299">
        <v>852256.59036990581</v>
      </c>
      <c r="Q8" s="299">
        <v>105587.71165003715</v>
      </c>
      <c r="R8" s="299">
        <v>1892891.0574619232</v>
      </c>
      <c r="S8" s="299">
        <v>278101.6820318125</v>
      </c>
      <c r="T8" s="299">
        <v>968553.76550835103</v>
      </c>
      <c r="U8" s="299">
        <v>143196.29415061101</v>
      </c>
      <c r="V8" s="334">
        <f t="shared" si="3"/>
        <v>8467019.5197929498</v>
      </c>
      <c r="W8" s="335">
        <f t="shared" si="4"/>
        <v>1149559.6954968355</v>
      </c>
      <c r="X8" s="302">
        <f t="shared" si="5"/>
        <v>-8.2411094653681377E-2</v>
      </c>
      <c r="Y8" s="300">
        <f t="shared" si="6"/>
        <v>7498465.7542845989</v>
      </c>
      <c r="Z8" s="300">
        <f t="shared" si="7"/>
        <v>1006363.4013462245</v>
      </c>
      <c r="AB8" s="301"/>
    </row>
    <row r="9" spans="1:31" x14ac:dyDescent="0.2">
      <c r="A9" s="297">
        <f t="shared" si="2"/>
        <v>2001</v>
      </c>
      <c r="B9" s="299">
        <v>916347.59960488614</v>
      </c>
      <c r="C9" s="299">
        <v>123006.07532680075</v>
      </c>
      <c r="D9" s="299">
        <v>406654</v>
      </c>
      <c r="E9" s="299">
        <v>5755.177916106275</v>
      </c>
      <c r="F9" s="299">
        <v>1262623.25</v>
      </c>
      <c r="G9" s="299">
        <v>253856.85239889982</v>
      </c>
      <c r="H9" s="299">
        <v>74310.355559049596</v>
      </c>
      <c r="I9" s="299">
        <v>8769.8622854995901</v>
      </c>
      <c r="J9" s="299">
        <v>336682.716803369</v>
      </c>
      <c r="K9" s="299">
        <v>34804.010109925599</v>
      </c>
      <c r="L9" s="299">
        <v>1319587.552519758</v>
      </c>
      <c r="M9" s="299">
        <v>129071.43843007152</v>
      </c>
      <c r="N9" s="299">
        <v>440380.52045571251</v>
      </c>
      <c r="O9" s="299">
        <v>64794.466175898524</v>
      </c>
      <c r="P9" s="299">
        <v>931090.71408812481</v>
      </c>
      <c r="Q9" s="299">
        <v>114349.94897125987</v>
      </c>
      <c r="R9" s="299">
        <v>1879377.605724518</v>
      </c>
      <c r="S9" s="299">
        <v>273448.78320874879</v>
      </c>
      <c r="T9" s="299">
        <v>953808.48375985306</v>
      </c>
      <c r="U9" s="299">
        <v>139474.49875532201</v>
      </c>
      <c r="V9" s="334">
        <f t="shared" si="3"/>
        <v>8520862.7985152714</v>
      </c>
      <c r="W9" s="335">
        <f t="shared" si="4"/>
        <v>1147331.1135785328</v>
      </c>
      <c r="X9" s="302">
        <f t="shared" si="5"/>
        <v>-0.19386395739453144</v>
      </c>
      <c r="Y9" s="300">
        <f t="shared" si="6"/>
        <v>7567054.3147554183</v>
      </c>
      <c r="Z9" s="300">
        <f t="shared" si="7"/>
        <v>1007856.6148232108</v>
      </c>
      <c r="AB9" s="301"/>
    </row>
    <row r="10" spans="1:31" x14ac:dyDescent="0.2">
      <c r="A10" s="297">
        <f t="shared" si="2"/>
        <v>2002</v>
      </c>
      <c r="B10" s="299">
        <v>934015.47237175959</v>
      </c>
      <c r="C10" s="299">
        <v>125404.99866634283</v>
      </c>
      <c r="D10" s="299">
        <v>416153</v>
      </c>
      <c r="E10" s="299">
        <v>5780.2124264852091</v>
      </c>
      <c r="F10" s="299">
        <v>1270646.9999999991</v>
      </c>
      <c r="G10" s="299">
        <v>254839.74540173629</v>
      </c>
      <c r="H10" s="299">
        <v>74998.981854684607</v>
      </c>
      <c r="I10" s="299">
        <v>8944.5008620238896</v>
      </c>
      <c r="J10" s="299">
        <v>336239.539290727</v>
      </c>
      <c r="K10" s="299">
        <v>34621.135855010303</v>
      </c>
      <c r="L10" s="299">
        <v>1320665.2193582621</v>
      </c>
      <c r="M10" s="299">
        <v>128804.30116863419</v>
      </c>
      <c r="N10" s="299">
        <v>446726.56238499668</v>
      </c>
      <c r="O10" s="299">
        <v>64599.083951509892</v>
      </c>
      <c r="P10" s="299">
        <v>1009426.3123742393</v>
      </c>
      <c r="Q10" s="299">
        <v>122510.18890747662</v>
      </c>
      <c r="R10" s="299">
        <v>1944631.1536259779</v>
      </c>
      <c r="S10" s="299">
        <v>280444.92612332007</v>
      </c>
      <c r="T10" s="299">
        <v>954695.979880617</v>
      </c>
      <c r="U10" s="299">
        <v>138878.79698724701</v>
      </c>
      <c r="V10" s="334">
        <f t="shared" si="3"/>
        <v>8708199.2211412638</v>
      </c>
      <c r="W10" s="335">
        <f t="shared" si="4"/>
        <v>1164827.8903497863</v>
      </c>
      <c r="X10" s="302">
        <f t="shared" si="5"/>
        <v>1.5249980205523135</v>
      </c>
      <c r="Y10" s="300">
        <f t="shared" si="6"/>
        <v>7753503.2412606468</v>
      </c>
      <c r="Z10" s="300">
        <f t="shared" si="7"/>
        <v>1025949.0933625393</v>
      </c>
      <c r="AB10" s="301"/>
    </row>
    <row r="11" spans="1:31" x14ac:dyDescent="0.2">
      <c r="A11" s="297">
        <f t="shared" si="2"/>
        <v>2003</v>
      </c>
      <c r="B11" s="299">
        <v>905008.7403747004</v>
      </c>
      <c r="C11" s="299">
        <v>122030.58355427577</v>
      </c>
      <c r="D11" s="299">
        <v>433700</v>
      </c>
      <c r="E11" s="299">
        <v>6377.646924415988</v>
      </c>
      <c r="F11" s="299">
        <v>1239012.58587329</v>
      </c>
      <c r="G11" s="299">
        <v>248418.65112090041</v>
      </c>
      <c r="H11" s="299">
        <v>71848.049042602201</v>
      </c>
      <c r="I11" s="299">
        <v>8419.1896605396596</v>
      </c>
      <c r="J11" s="299">
        <v>374174.98659109703</v>
      </c>
      <c r="K11" s="299">
        <v>38273.893020832897</v>
      </c>
      <c r="L11" s="299">
        <v>1415881.0414747309</v>
      </c>
      <c r="M11" s="299">
        <v>137496.49294389269</v>
      </c>
      <c r="N11" s="299">
        <v>425105.41721119673</v>
      </c>
      <c r="O11" s="299">
        <v>61553.886741693736</v>
      </c>
      <c r="P11" s="299">
        <v>1027718.7970220367</v>
      </c>
      <c r="Q11" s="299">
        <v>123357.46194677697</v>
      </c>
      <c r="R11" s="299">
        <v>2049583.7660616389</v>
      </c>
      <c r="S11" s="299">
        <v>290955.19605792093</v>
      </c>
      <c r="T11" s="299">
        <v>987319.80539700505</v>
      </c>
      <c r="U11" s="299">
        <v>142821.99454086399</v>
      </c>
      <c r="V11" s="334">
        <f t="shared" si="3"/>
        <v>8929353.1890482977</v>
      </c>
      <c r="W11" s="335">
        <f t="shared" si="4"/>
        <v>1179704.9965121129</v>
      </c>
      <c r="X11" s="302">
        <f t="shared" si="5"/>
        <v>1.2771935052018024</v>
      </c>
      <c r="Y11" s="300">
        <f t="shared" si="6"/>
        <v>7942033.3836512929</v>
      </c>
      <c r="Z11" s="300">
        <f t="shared" si="7"/>
        <v>1036883.0019712489</v>
      </c>
      <c r="AB11" s="301"/>
      <c r="AC11" s="300"/>
      <c r="AD11" s="300"/>
      <c r="AE11" s="300"/>
    </row>
    <row r="12" spans="1:31" x14ac:dyDescent="0.2">
      <c r="A12" s="297">
        <f t="shared" si="2"/>
        <v>2004</v>
      </c>
      <c r="B12" s="299">
        <v>823813.54690817627</v>
      </c>
      <c r="C12" s="299">
        <v>109453.25750444594</v>
      </c>
      <c r="D12" s="299">
        <v>455367.00000000012</v>
      </c>
      <c r="E12" s="299">
        <v>7936.8594321649925</v>
      </c>
      <c r="F12" s="299">
        <v>1294617.0325513086</v>
      </c>
      <c r="G12" s="299">
        <v>254885.43358099079</v>
      </c>
      <c r="H12" s="299">
        <v>72457.372659326007</v>
      </c>
      <c r="I12" s="299">
        <v>8382.2427055519111</v>
      </c>
      <c r="J12" s="299">
        <v>446174.83381021197</v>
      </c>
      <c r="K12" s="299">
        <v>45396.098495202699</v>
      </c>
      <c r="L12" s="299">
        <v>1491315.5502779069</v>
      </c>
      <c r="M12" s="299">
        <v>144543.82100541159</v>
      </c>
      <c r="N12" s="299">
        <v>438479.23179689492</v>
      </c>
      <c r="O12" s="299">
        <v>63788.294066047689</v>
      </c>
      <c r="P12" s="299">
        <v>1110164.9715072466</v>
      </c>
      <c r="Q12" s="299">
        <v>132166.48895610432</v>
      </c>
      <c r="R12" s="299">
        <v>2048748.9872529139</v>
      </c>
      <c r="S12" s="299">
        <v>292721.5294952527</v>
      </c>
      <c r="T12" s="299">
        <v>952845.05814080301</v>
      </c>
      <c r="U12" s="299">
        <v>137626.882978985</v>
      </c>
      <c r="V12" s="334">
        <f t="shared" si="3"/>
        <v>9133983.5849047881</v>
      </c>
      <c r="W12" s="335">
        <f t="shared" si="4"/>
        <v>1196900.9082201577</v>
      </c>
      <c r="X12" s="302">
        <f t="shared" ref="X12:X18" si="8">(W12-W11)/W11*100</f>
        <v>1.4576450687998976</v>
      </c>
      <c r="Y12" s="300">
        <f t="shared" ref="Y12:Y18" si="9">V12-T12</f>
        <v>8181138.5267639849</v>
      </c>
      <c r="Z12" s="300">
        <f t="shared" ref="Z12:Z18" si="10">W12-U12</f>
        <v>1059274.0252411726</v>
      </c>
      <c r="AB12" s="301"/>
      <c r="AC12" s="300"/>
      <c r="AD12" s="300"/>
      <c r="AE12" s="300"/>
    </row>
    <row r="13" spans="1:31" x14ac:dyDescent="0.2">
      <c r="A13" s="297">
        <f t="shared" si="2"/>
        <v>2005</v>
      </c>
      <c r="B13" s="299">
        <v>775444.69924861589</v>
      </c>
      <c r="C13" s="299">
        <v>102061.28436729011</v>
      </c>
      <c r="D13" s="299">
        <v>443266.66666666674</v>
      </c>
      <c r="E13" s="299">
        <v>8009.8445694876445</v>
      </c>
      <c r="F13" s="299">
        <v>1314558.3317961043</v>
      </c>
      <c r="G13" s="299">
        <v>252954.2326982221</v>
      </c>
      <c r="H13" s="299">
        <v>74136.926236269894</v>
      </c>
      <c r="I13" s="299">
        <v>8438.3423778156302</v>
      </c>
      <c r="J13" s="299">
        <v>526599.67983608495</v>
      </c>
      <c r="K13" s="299">
        <v>53079.222430114998</v>
      </c>
      <c r="L13" s="299">
        <v>1644000.498604794</v>
      </c>
      <c r="M13" s="299">
        <v>158196.92724150047</v>
      </c>
      <c r="N13" s="299">
        <v>450342.35095331748</v>
      </c>
      <c r="O13" s="299">
        <v>65149.405051291971</v>
      </c>
      <c r="P13" s="299">
        <v>1208059.9021526647</v>
      </c>
      <c r="Q13" s="299">
        <v>142075.3869932527</v>
      </c>
      <c r="R13" s="299">
        <v>2032627.8087794201</v>
      </c>
      <c r="S13" s="299">
        <v>291310.9487472396</v>
      </c>
      <c r="T13" s="299">
        <v>951818.87543682801</v>
      </c>
      <c r="U13" s="299">
        <v>137284.956378779</v>
      </c>
      <c r="V13" s="334">
        <f t="shared" si="3"/>
        <v>9420855.739710765</v>
      </c>
      <c r="W13" s="335">
        <f t="shared" si="4"/>
        <v>1218560.550854994</v>
      </c>
      <c r="X13" s="302">
        <f t="shared" si="8"/>
        <v>1.809643762994972</v>
      </c>
      <c r="Y13" s="300">
        <f t="shared" si="9"/>
        <v>8469036.8642739374</v>
      </c>
      <c r="Z13" s="300">
        <f t="shared" si="10"/>
        <v>1081275.5944762151</v>
      </c>
      <c r="AB13" s="301"/>
      <c r="AC13" s="300"/>
      <c r="AD13" s="300"/>
      <c r="AE13" s="300"/>
    </row>
    <row r="14" spans="1:31" x14ac:dyDescent="0.2">
      <c r="A14" s="297">
        <f t="shared" si="2"/>
        <v>2006</v>
      </c>
      <c r="B14" s="299">
        <v>758916.64668319304</v>
      </c>
      <c r="C14" s="299">
        <v>100336.72380389932</v>
      </c>
      <c r="D14" s="299">
        <v>458600</v>
      </c>
      <c r="E14" s="299">
        <v>9798.0739065174639</v>
      </c>
      <c r="F14" s="299">
        <v>1371316.6370261621</v>
      </c>
      <c r="G14" s="299">
        <v>261904.82143811643</v>
      </c>
      <c r="H14" s="299">
        <v>75338.885736405995</v>
      </c>
      <c r="I14" s="299">
        <v>8461.2485892099594</v>
      </c>
      <c r="J14" s="299">
        <v>533220.27583588404</v>
      </c>
      <c r="K14" s="299">
        <v>53684.524635753602</v>
      </c>
      <c r="L14" s="299">
        <v>1800159.5681665491</v>
      </c>
      <c r="M14" s="299">
        <v>173400.9264573211</v>
      </c>
      <c r="N14" s="299">
        <v>444421.6609000006</v>
      </c>
      <c r="O14" s="299">
        <v>64231.357046182617</v>
      </c>
      <c r="P14" s="299">
        <v>1304349.0191725667</v>
      </c>
      <c r="Q14" s="299">
        <v>153118.9766350867</v>
      </c>
      <c r="R14" s="299">
        <v>2065501.6232089917</v>
      </c>
      <c r="S14" s="299">
        <v>298134.5868112829</v>
      </c>
      <c r="T14" s="299">
        <v>978273.98649788101</v>
      </c>
      <c r="U14" s="299">
        <v>141663.319797776</v>
      </c>
      <c r="V14" s="334">
        <f t="shared" si="3"/>
        <v>9790098.3032276351</v>
      </c>
      <c r="W14" s="335">
        <f t="shared" si="4"/>
        <v>1264734.5591211461</v>
      </c>
      <c r="X14" s="302">
        <f t="shared" si="8"/>
        <v>3.789225593570583</v>
      </c>
      <c r="Y14" s="300">
        <f t="shared" si="9"/>
        <v>8811824.3167297542</v>
      </c>
      <c r="Z14" s="300">
        <f t="shared" si="10"/>
        <v>1123071.2393233702</v>
      </c>
      <c r="AB14" s="301"/>
      <c r="AC14" s="300"/>
      <c r="AD14" s="300"/>
      <c r="AE14" s="300"/>
    </row>
    <row r="15" spans="1:31" x14ac:dyDescent="0.2">
      <c r="A15" s="297">
        <f t="shared" si="2"/>
        <v>2007</v>
      </c>
      <c r="B15" s="299">
        <v>819375.96480315551</v>
      </c>
      <c r="C15" s="299">
        <v>108729.23451684833</v>
      </c>
      <c r="D15" s="299">
        <v>495474.00000000012</v>
      </c>
      <c r="E15" s="299">
        <v>10313.373764358172</v>
      </c>
      <c r="F15" s="299">
        <v>1398078.6960342545</v>
      </c>
      <c r="G15" s="299">
        <v>264242.47731001221</v>
      </c>
      <c r="H15" s="299">
        <v>77581.521751776512</v>
      </c>
      <c r="I15" s="299">
        <v>8700.9809290499597</v>
      </c>
      <c r="J15" s="299">
        <v>548754.73398113903</v>
      </c>
      <c r="K15" s="299">
        <v>55474.552865963298</v>
      </c>
      <c r="L15" s="299">
        <v>1848834.095497292</v>
      </c>
      <c r="M15" s="299">
        <v>179201.6459831133</v>
      </c>
      <c r="N15" s="299">
        <v>445507.1107078871</v>
      </c>
      <c r="O15" s="299">
        <v>64146.298558052222</v>
      </c>
      <c r="P15" s="299">
        <v>1425301.5004084941</v>
      </c>
      <c r="Q15" s="299">
        <v>167868.27709831862</v>
      </c>
      <c r="R15" s="299">
        <v>2174677.6168220369</v>
      </c>
      <c r="S15" s="299">
        <v>317047.23235640756</v>
      </c>
      <c r="T15" s="299">
        <v>1084152.9422521901</v>
      </c>
      <c r="U15" s="299">
        <v>158286.56258727101</v>
      </c>
      <c r="V15" s="334">
        <f t="shared" si="3"/>
        <v>10317738.182258228</v>
      </c>
      <c r="W15" s="335">
        <f t="shared" si="4"/>
        <v>1334010.6359693948</v>
      </c>
      <c r="X15" s="302">
        <f t="shared" si="8"/>
        <v>5.4775190848258397</v>
      </c>
      <c r="Y15" s="300">
        <f t="shared" si="9"/>
        <v>9233585.2400060371</v>
      </c>
      <c r="Z15" s="300">
        <f t="shared" si="10"/>
        <v>1175724.0733821238</v>
      </c>
      <c r="AB15" s="301"/>
      <c r="AC15" s="300"/>
      <c r="AD15" s="300"/>
      <c r="AE15" s="300"/>
    </row>
    <row r="16" spans="1:31" x14ac:dyDescent="0.2">
      <c r="A16" s="297">
        <f t="shared" si="2"/>
        <v>2008</v>
      </c>
      <c r="B16" s="299">
        <v>809281.53367207909</v>
      </c>
      <c r="C16" s="299">
        <v>107870.48908829094</v>
      </c>
      <c r="D16" s="299">
        <v>515725.41666666657</v>
      </c>
      <c r="E16" s="299">
        <v>11125.930393269982</v>
      </c>
      <c r="F16" s="299">
        <v>1469726.184722096</v>
      </c>
      <c r="G16" s="299">
        <v>280018.91379348753</v>
      </c>
      <c r="H16" s="299">
        <v>74320.433525565735</v>
      </c>
      <c r="I16" s="299">
        <v>8421.6005933433789</v>
      </c>
      <c r="J16" s="299">
        <v>575886.63603546098</v>
      </c>
      <c r="K16" s="299">
        <v>59127.814909234898</v>
      </c>
      <c r="L16" s="299">
        <v>1859529.2517269491</v>
      </c>
      <c r="M16" s="299">
        <v>183120.02349394659</v>
      </c>
      <c r="N16" s="299">
        <v>503022.19744721439</v>
      </c>
      <c r="O16" s="299">
        <v>73825.657209502097</v>
      </c>
      <c r="P16" s="299">
        <v>1529644.5206875345</v>
      </c>
      <c r="Q16" s="299">
        <v>182762.95014230089</v>
      </c>
      <c r="R16" s="299">
        <v>2294855.6207987503</v>
      </c>
      <c r="S16" s="299">
        <v>341387.98021208309</v>
      </c>
      <c r="T16" s="299">
        <v>1180526.3202275001</v>
      </c>
      <c r="U16" s="299">
        <v>174745.33297416</v>
      </c>
      <c r="V16" s="334">
        <f t="shared" si="3"/>
        <v>10812518.115509817</v>
      </c>
      <c r="W16" s="335">
        <f t="shared" si="4"/>
        <v>1422406.6928096195</v>
      </c>
      <c r="X16" s="302">
        <f t="shared" si="8"/>
        <v>6.6263382357509668</v>
      </c>
      <c r="Y16" s="300">
        <f t="shared" si="9"/>
        <v>9631991.7952823173</v>
      </c>
      <c r="Z16" s="300">
        <f t="shared" si="10"/>
        <v>1247661.3598354594</v>
      </c>
      <c r="AB16" s="301"/>
      <c r="AC16" s="300"/>
      <c r="AD16" s="300"/>
      <c r="AE16" s="300"/>
    </row>
    <row r="17" spans="1:31" x14ac:dyDescent="0.2">
      <c r="A17" s="297">
        <f t="shared" si="2"/>
        <v>2009</v>
      </c>
      <c r="B17" s="299">
        <v>715545.36832130945</v>
      </c>
      <c r="C17" s="299">
        <v>95171.059119946513</v>
      </c>
      <c r="D17" s="299">
        <v>492219.24999999988</v>
      </c>
      <c r="E17" s="299">
        <v>11230.237797984288</v>
      </c>
      <c r="F17" s="299">
        <v>1430523.8153625994</v>
      </c>
      <c r="G17" s="299">
        <v>283569.20302662504</v>
      </c>
      <c r="H17" s="299">
        <v>70872.466840029592</v>
      </c>
      <c r="I17" s="299">
        <v>8112.4061586369007</v>
      </c>
      <c r="J17" s="299">
        <v>556190.88491454499</v>
      </c>
      <c r="K17" s="299">
        <v>58008.8607436479</v>
      </c>
      <c r="L17" s="299">
        <v>1758081.5786923319</v>
      </c>
      <c r="M17" s="299">
        <v>175917.74174022072</v>
      </c>
      <c r="N17" s="299">
        <v>491152.64498197287</v>
      </c>
      <c r="O17" s="299">
        <v>72489.233169098356</v>
      </c>
      <c r="P17" s="299">
        <v>1562754.5338151853</v>
      </c>
      <c r="Q17" s="299">
        <v>189335.04850594612</v>
      </c>
      <c r="R17" s="299">
        <v>2320536.033118404</v>
      </c>
      <c r="S17" s="299">
        <v>350521.69127664098</v>
      </c>
      <c r="T17" s="299">
        <v>1150308.14548106</v>
      </c>
      <c r="U17" s="299">
        <v>172560.80823336801</v>
      </c>
      <c r="V17" s="334">
        <f t="shared" ref="V17" si="11">B17+D17+F17+H17+J17+L17+N17+P17+R17+T17</f>
        <v>10548184.721527437</v>
      </c>
      <c r="W17" s="335">
        <f t="shared" ref="W17" si="12">C17+E17+G17+I17+K17+M17+O17+Q17+S17+U17</f>
        <v>1416916.2897721149</v>
      </c>
      <c r="X17" s="302">
        <f t="shared" si="8"/>
        <v>-0.38599389789565502</v>
      </c>
      <c r="Y17" s="300">
        <f t="shared" si="9"/>
        <v>9397876.5760463774</v>
      </c>
      <c r="Z17" s="300">
        <f t="shared" si="10"/>
        <v>1244355.481538747</v>
      </c>
      <c r="AB17" s="301"/>
      <c r="AC17" s="300"/>
      <c r="AD17" s="300"/>
      <c r="AE17" s="300"/>
    </row>
    <row r="18" spans="1:31" ht="13.5" thickBot="1" x14ac:dyDescent="0.25">
      <c r="A18" s="297">
        <f t="shared" si="2"/>
        <v>2010</v>
      </c>
      <c r="B18" s="299">
        <v>701904.3624606739</v>
      </c>
      <c r="C18" s="299">
        <v>93910.155447556754</v>
      </c>
      <c r="D18" s="299">
        <v>498055.1666666668</v>
      </c>
      <c r="E18" s="299">
        <v>11357.11255753839</v>
      </c>
      <c r="F18" s="299">
        <v>1396938.546191273</v>
      </c>
      <c r="G18" s="299">
        <v>280912.27740440826</v>
      </c>
      <c r="H18" s="299">
        <v>65610.246908456349</v>
      </c>
      <c r="I18" s="299">
        <v>7637.4072097941098</v>
      </c>
      <c r="J18" s="299">
        <v>551968.07305737096</v>
      </c>
      <c r="K18" s="299">
        <v>58397.078088997201</v>
      </c>
      <c r="L18" s="299">
        <v>1737056.5223069198</v>
      </c>
      <c r="M18" s="299">
        <v>175770.3744610649</v>
      </c>
      <c r="N18" s="299">
        <v>494852.774556686</v>
      </c>
      <c r="O18" s="299">
        <v>74000.264984166322</v>
      </c>
      <c r="P18" s="299">
        <v>1539060.4554035207</v>
      </c>
      <c r="Q18" s="299">
        <v>188766.73011715669</v>
      </c>
      <c r="R18" s="299">
        <v>2324767.8663111199</v>
      </c>
      <c r="S18" s="299">
        <v>356811.23663449846</v>
      </c>
      <c r="T18" s="299">
        <v>1121504.2432126901</v>
      </c>
      <c r="U18" s="299">
        <v>171126.55704028401</v>
      </c>
      <c r="V18" s="336">
        <f t="shared" si="3"/>
        <v>10431718.257075379</v>
      </c>
      <c r="W18" s="337">
        <f t="shared" si="4"/>
        <v>1418689.1939454651</v>
      </c>
      <c r="X18" s="302">
        <f t="shared" si="8"/>
        <v>0.12512412950205642</v>
      </c>
      <c r="Y18" s="300">
        <f t="shared" si="9"/>
        <v>9310214.0138626881</v>
      </c>
      <c r="Z18" s="300">
        <f t="shared" si="10"/>
        <v>1247562.6369051812</v>
      </c>
      <c r="AB18" s="301"/>
      <c r="AC18" s="300"/>
      <c r="AD18" s="300"/>
      <c r="AE18" s="300"/>
    </row>
    <row r="19" spans="1:31" ht="13.5" thickBot="1" x14ac:dyDescent="0.25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AC19" s="300"/>
      <c r="AD19" s="300"/>
      <c r="AE19" s="300"/>
    </row>
    <row r="20" spans="1:31" s="296" customFormat="1" ht="31.5" customHeight="1" thickBot="1" x14ac:dyDescent="0.25">
      <c r="A20" s="294" t="s">
        <v>369</v>
      </c>
      <c r="B20" s="438" t="s">
        <v>352</v>
      </c>
      <c r="C20" s="438"/>
      <c r="D20" s="438" t="s">
        <v>353</v>
      </c>
      <c r="E20" s="438"/>
      <c r="F20" s="438" t="s">
        <v>4</v>
      </c>
      <c r="G20" s="438"/>
      <c r="H20" s="438" t="s">
        <v>354</v>
      </c>
      <c r="I20" s="438"/>
      <c r="J20" s="438" t="s">
        <v>355</v>
      </c>
      <c r="K20" s="438"/>
      <c r="L20" s="438" t="s">
        <v>356</v>
      </c>
      <c r="M20" s="438"/>
      <c r="N20" s="438" t="s">
        <v>357</v>
      </c>
      <c r="O20" s="438"/>
      <c r="P20" s="438" t="s">
        <v>358</v>
      </c>
      <c r="Q20" s="438"/>
      <c r="R20" s="438" t="s">
        <v>359</v>
      </c>
      <c r="S20" s="438"/>
      <c r="T20" s="303"/>
      <c r="U20" s="303"/>
      <c r="V20" s="439" t="s">
        <v>134</v>
      </c>
      <c r="W20" s="438"/>
      <c r="X20" s="295" t="s">
        <v>360</v>
      </c>
      <c r="Y20" s="295"/>
      <c r="Z20" s="295"/>
      <c r="AB20" s="293"/>
    </row>
    <row r="21" spans="1:31" s="296" customFormat="1" x14ac:dyDescent="0.2">
      <c r="A21" s="304" t="s">
        <v>414</v>
      </c>
      <c r="B21" s="305" t="s">
        <v>252</v>
      </c>
      <c r="C21" s="305" t="str">
        <f>C3</f>
        <v>MA</v>
      </c>
      <c r="D21" s="305" t="s">
        <v>252</v>
      </c>
      <c r="E21" s="305" t="str">
        <f>E3</f>
        <v>MA</v>
      </c>
      <c r="F21" s="305" t="s">
        <v>252</v>
      </c>
      <c r="G21" s="305" t="str">
        <f>G3</f>
        <v>MA</v>
      </c>
      <c r="H21" s="305" t="s">
        <v>252</v>
      </c>
      <c r="I21" s="305" t="str">
        <f>I3</f>
        <v>MA</v>
      </c>
      <c r="J21" s="305" t="s">
        <v>252</v>
      </c>
      <c r="K21" s="305" t="str">
        <f>K3</f>
        <v>MA</v>
      </c>
      <c r="L21" s="305" t="s">
        <v>252</v>
      </c>
      <c r="M21" s="305" t="str">
        <f>M3</f>
        <v>MA</v>
      </c>
      <c r="N21" s="305" t="s">
        <v>252</v>
      </c>
      <c r="O21" s="305" t="str">
        <f>O3</f>
        <v>MA</v>
      </c>
      <c r="P21" s="305" t="s">
        <v>252</v>
      </c>
      <c r="Q21" s="305" t="str">
        <f>Q3</f>
        <v>MA</v>
      </c>
      <c r="R21" s="305" t="s">
        <v>252</v>
      </c>
      <c r="S21" s="305" t="str">
        <f>S3</f>
        <v>MA</v>
      </c>
      <c r="T21" s="303"/>
      <c r="U21" s="303"/>
      <c r="V21" s="298" t="s">
        <v>252</v>
      </c>
      <c r="W21" s="305" t="str">
        <f>W3</f>
        <v>MA</v>
      </c>
      <c r="AB21" s="293"/>
    </row>
    <row r="22" spans="1:31" x14ac:dyDescent="0.2">
      <c r="A22" s="297" t="str">
        <f>A4</f>
        <v>1996</v>
      </c>
      <c r="B22" s="299">
        <v>32582298.79907142</v>
      </c>
      <c r="C22" s="299">
        <v>9562775.5910752453</v>
      </c>
      <c r="D22" s="299">
        <v>99506343.617210805</v>
      </c>
      <c r="E22" s="299">
        <v>6108300.0191383315</v>
      </c>
      <c r="F22" s="299">
        <v>198715198.56222853</v>
      </c>
      <c r="G22" s="299">
        <v>41760873.767882891</v>
      </c>
      <c r="H22" s="299">
        <v>28494359.62816406</v>
      </c>
      <c r="I22" s="299">
        <v>4974364.9698173599</v>
      </c>
      <c r="J22" s="299">
        <v>26033135.473959699</v>
      </c>
      <c r="K22" s="299">
        <v>4525152.4204536602</v>
      </c>
      <c r="L22" s="299">
        <v>135854065.85326171</v>
      </c>
      <c r="M22" s="299">
        <v>21832343.958855398</v>
      </c>
      <c r="N22" s="299">
        <v>79153560.827163801</v>
      </c>
      <c r="O22" s="299">
        <v>18171673.752633274</v>
      </c>
      <c r="P22" s="299">
        <v>185663381.8695446</v>
      </c>
      <c r="Q22" s="299">
        <v>25955780.42172968</v>
      </c>
      <c r="R22" s="299">
        <v>258967986.64178059</v>
      </c>
      <c r="S22" s="299">
        <v>37988505.614605755</v>
      </c>
      <c r="T22" s="297"/>
      <c r="U22" s="297"/>
      <c r="V22" s="300">
        <f>B22+D22+F22+H22+J22+L22+N22+P22+R22+T22</f>
        <v>1044970331.2723852</v>
      </c>
      <c r="W22" s="300">
        <f>C22+E22+G22+I22+K22+M22+O22+Q22+S22+U22</f>
        <v>170879770.5161916</v>
      </c>
    </row>
    <row r="23" spans="1:31" x14ac:dyDescent="0.2">
      <c r="A23" s="297">
        <f t="shared" ref="A23:A36" si="13">A5</f>
        <v>1997</v>
      </c>
      <c r="B23" s="299">
        <v>32906507.210283224</v>
      </c>
      <c r="C23" s="299">
        <v>9539885.9464477506</v>
      </c>
      <c r="D23" s="299">
        <v>101293282.8750097</v>
      </c>
      <c r="E23" s="299">
        <v>6181240.1347803334</v>
      </c>
      <c r="F23" s="299">
        <v>204272757.51502198</v>
      </c>
      <c r="G23" s="299">
        <v>42907239.062161595</v>
      </c>
      <c r="H23" s="299">
        <v>29633529.390161321</v>
      </c>
      <c r="I23" s="299">
        <v>5150178.2473180797</v>
      </c>
      <c r="J23" s="299">
        <v>26929349.194446001</v>
      </c>
      <c r="K23" s="299">
        <v>4783448.1763824299</v>
      </c>
      <c r="L23" s="299">
        <v>136525963.38049811</v>
      </c>
      <c r="M23" s="299">
        <v>21971673.297246963</v>
      </c>
      <c r="N23" s="299">
        <v>85249460.272634387</v>
      </c>
      <c r="O23" s="299">
        <v>19199733.375995837</v>
      </c>
      <c r="P23" s="299">
        <v>194583987.7637502</v>
      </c>
      <c r="Q23" s="299">
        <v>27080879.659099229</v>
      </c>
      <c r="R23" s="299">
        <v>260720520.01828128</v>
      </c>
      <c r="S23" s="299">
        <v>37367521.58229997</v>
      </c>
      <c r="T23" s="297"/>
      <c r="U23" s="297"/>
      <c r="V23" s="300">
        <f t="shared" ref="V23:V36" si="14">B23+D23+F23+H23+J23+L23+N23+P23+R23+T23</f>
        <v>1072115357.6200862</v>
      </c>
      <c r="W23" s="300">
        <f t="shared" ref="W23:W36" si="15">C23+E23+G23+I23+K23+M23+O23+Q23+S23+U23</f>
        <v>174181799.48173219</v>
      </c>
      <c r="X23" s="302">
        <f>(W23-W22)/W22*100</f>
        <v>1.9323697331555736</v>
      </c>
      <c r="Y23" s="302"/>
      <c r="Z23" s="302"/>
    </row>
    <row r="24" spans="1:31" x14ac:dyDescent="0.2">
      <c r="A24" s="297">
        <f t="shared" si="13"/>
        <v>1998</v>
      </c>
      <c r="B24" s="299">
        <v>31153061.967605509</v>
      </c>
      <c r="C24" s="299">
        <v>9621678.45529286</v>
      </c>
      <c r="D24" s="299">
        <v>101161451.07318529</v>
      </c>
      <c r="E24" s="299">
        <v>6096050.2917463854</v>
      </c>
      <c r="F24" s="299">
        <v>203802694.17268372</v>
      </c>
      <c r="G24" s="299">
        <v>42699604.01797723</v>
      </c>
      <c r="H24" s="299">
        <v>27758236.180045828</v>
      </c>
      <c r="I24" s="299">
        <v>4834245.3880299199</v>
      </c>
      <c r="J24" s="299">
        <v>25342082.170791902</v>
      </c>
      <c r="K24" s="299">
        <v>4245578.85032022</v>
      </c>
      <c r="L24" s="299">
        <v>138259072.73661989</v>
      </c>
      <c r="M24" s="299">
        <v>22153373.423308853</v>
      </c>
      <c r="N24" s="299">
        <v>89911044.695609793</v>
      </c>
      <c r="O24" s="299">
        <v>20061898.108558789</v>
      </c>
      <c r="P24" s="299">
        <v>199003354.95675409</v>
      </c>
      <c r="Q24" s="299">
        <v>27727494.011928748</v>
      </c>
      <c r="R24" s="299">
        <v>263229818.97668725</v>
      </c>
      <c r="S24" s="299">
        <v>38522251.899591811</v>
      </c>
      <c r="T24" s="297"/>
      <c r="U24" s="297"/>
      <c r="V24" s="300">
        <f t="shared" si="14"/>
        <v>1079620816.9299834</v>
      </c>
      <c r="W24" s="300">
        <f t="shared" si="15"/>
        <v>175962174.44675481</v>
      </c>
      <c r="X24" s="302">
        <f t="shared" ref="X24:X36" si="16">(W24-W23)/W23*100</f>
        <v>1.0221360499891641</v>
      </c>
      <c r="Y24" s="302"/>
      <c r="Z24" s="302"/>
    </row>
    <row r="25" spans="1:31" x14ac:dyDescent="0.2">
      <c r="A25" s="297">
        <f t="shared" si="13"/>
        <v>1999</v>
      </c>
      <c r="B25" s="299">
        <v>33129731.186482083</v>
      </c>
      <c r="C25" s="299">
        <v>9387106.7068231925</v>
      </c>
      <c r="D25" s="299">
        <v>99881396.133456811</v>
      </c>
      <c r="E25" s="299">
        <v>4424531.542859097</v>
      </c>
      <c r="F25" s="299">
        <v>205305468.07324803</v>
      </c>
      <c r="G25" s="299">
        <v>43442091.345973805</v>
      </c>
      <c r="H25" s="299">
        <v>27657162.065273762</v>
      </c>
      <c r="I25" s="299">
        <v>4844981.5634626905</v>
      </c>
      <c r="J25" s="299">
        <v>24998101.836826</v>
      </c>
      <c r="K25" s="299">
        <v>4004203.9314528299</v>
      </c>
      <c r="L25" s="299">
        <v>148969895.64270389</v>
      </c>
      <c r="M25" s="299">
        <v>23766477.607997928</v>
      </c>
      <c r="N25" s="299">
        <v>94715567.440996394</v>
      </c>
      <c r="O25" s="299">
        <v>20802989.492281578</v>
      </c>
      <c r="P25" s="299">
        <v>209459152.06456262</v>
      </c>
      <c r="Q25" s="299">
        <v>29452690.763141602</v>
      </c>
      <c r="R25" s="299">
        <v>264615745.7210024</v>
      </c>
      <c r="S25" s="299">
        <v>38066217.653780282</v>
      </c>
      <c r="T25" s="297"/>
      <c r="U25" s="297"/>
      <c r="V25" s="300">
        <f t="shared" si="14"/>
        <v>1108732220.164552</v>
      </c>
      <c r="W25" s="300">
        <f t="shared" si="15"/>
        <v>178191290.60777301</v>
      </c>
      <c r="X25" s="302">
        <f t="shared" si="16"/>
        <v>1.2668155346606671</v>
      </c>
      <c r="Y25" s="302"/>
      <c r="Z25" s="302"/>
    </row>
    <row r="26" spans="1:31" x14ac:dyDescent="0.2">
      <c r="A26" s="297">
        <f t="shared" si="13"/>
        <v>2000</v>
      </c>
      <c r="B26" s="299">
        <v>34721348.550511241</v>
      </c>
      <c r="C26" s="299">
        <v>9743891.5561670084</v>
      </c>
      <c r="D26" s="299">
        <v>98881008.772132099</v>
      </c>
      <c r="E26" s="299">
        <v>4314555.0983290654</v>
      </c>
      <c r="F26" s="299">
        <v>222156097.91149962</v>
      </c>
      <c r="G26" s="299">
        <v>47224993.534155406</v>
      </c>
      <c r="H26" s="299">
        <v>28542915.525472559</v>
      </c>
      <c r="I26" s="299">
        <v>5134847.8457523799</v>
      </c>
      <c r="J26" s="299">
        <v>26410337.532674301</v>
      </c>
      <c r="K26" s="299">
        <v>4162462.5122501999</v>
      </c>
      <c r="L26" s="299">
        <v>161196737.82075551</v>
      </c>
      <c r="M26" s="299">
        <v>25762927.43270966</v>
      </c>
      <c r="N26" s="299">
        <v>102679051.4553436</v>
      </c>
      <c r="O26" s="299">
        <v>22169059.942941941</v>
      </c>
      <c r="P26" s="299">
        <v>216335533.8955102</v>
      </c>
      <c r="Q26" s="299">
        <v>29837447.785172097</v>
      </c>
      <c r="R26" s="299">
        <v>266568132.92041209</v>
      </c>
      <c r="S26" s="299">
        <v>38596162.234217606</v>
      </c>
      <c r="T26" s="297"/>
      <c r="U26" s="297"/>
      <c r="V26" s="300">
        <f t="shared" si="14"/>
        <v>1157491164.3843112</v>
      </c>
      <c r="W26" s="300">
        <f t="shared" si="15"/>
        <v>186946347.94169539</v>
      </c>
      <c r="X26" s="302">
        <f t="shared" si="16"/>
        <v>4.913291387059787</v>
      </c>
      <c r="Y26" s="302"/>
      <c r="Z26" s="302"/>
    </row>
    <row r="27" spans="1:31" x14ac:dyDescent="0.2">
      <c r="A27" s="297">
        <f t="shared" si="13"/>
        <v>2001</v>
      </c>
      <c r="B27" s="299">
        <v>33596823.722863659</v>
      </c>
      <c r="C27" s="299">
        <v>9731948.8933900557</v>
      </c>
      <c r="D27" s="299">
        <v>98844719.279934108</v>
      </c>
      <c r="E27" s="299">
        <v>4097183.6463861694</v>
      </c>
      <c r="F27" s="299">
        <v>229410361.79026872</v>
      </c>
      <c r="G27" s="299">
        <v>48659746.137190983</v>
      </c>
      <c r="H27" s="299">
        <v>27504241.928255223</v>
      </c>
      <c r="I27" s="299">
        <v>5129083.6462612096</v>
      </c>
      <c r="J27" s="299">
        <v>27711128.400341</v>
      </c>
      <c r="K27" s="299">
        <v>5580757.8268795302</v>
      </c>
      <c r="L27" s="299">
        <v>164363551.16470608</v>
      </c>
      <c r="M27" s="299">
        <v>27772732.513417248</v>
      </c>
      <c r="N27" s="299">
        <v>108806023.748808</v>
      </c>
      <c r="O27" s="299">
        <v>23139624.074578192</v>
      </c>
      <c r="P27" s="299">
        <v>234153085.8274619</v>
      </c>
      <c r="Q27" s="299">
        <v>31561289.512134328</v>
      </c>
      <c r="R27" s="299">
        <v>266651877.29072738</v>
      </c>
      <c r="S27" s="299">
        <v>39148037.960148111</v>
      </c>
      <c r="T27" s="297"/>
      <c r="U27" s="297"/>
      <c r="V27" s="300">
        <f t="shared" si="14"/>
        <v>1191041813.1533661</v>
      </c>
      <c r="W27" s="300">
        <f t="shared" si="15"/>
        <v>194820404.2103858</v>
      </c>
      <c r="X27" s="302">
        <f t="shared" si="16"/>
        <v>4.2119337207625787</v>
      </c>
      <c r="Y27" s="302"/>
      <c r="Z27" s="302"/>
    </row>
    <row r="28" spans="1:31" x14ac:dyDescent="0.2">
      <c r="A28" s="297">
        <f t="shared" si="13"/>
        <v>2002</v>
      </c>
      <c r="B28" s="299">
        <v>35825999.873451464</v>
      </c>
      <c r="C28" s="299">
        <v>10181108.231488289</v>
      </c>
      <c r="D28" s="299">
        <v>99959809.646910906</v>
      </c>
      <c r="E28" s="299">
        <v>3665594.7898364887</v>
      </c>
      <c r="F28" s="299">
        <v>236132999.16590485</v>
      </c>
      <c r="G28" s="299">
        <v>50004904.196022868</v>
      </c>
      <c r="H28" s="299">
        <v>28502999.899318554</v>
      </c>
      <c r="I28" s="299">
        <v>5630179.5897137392</v>
      </c>
      <c r="J28" s="299">
        <v>29321000</v>
      </c>
      <c r="K28" s="299">
        <v>4409433.3362341803</v>
      </c>
      <c r="L28" s="299">
        <v>168357199.40531</v>
      </c>
      <c r="M28" s="299">
        <v>28490009.511737581</v>
      </c>
      <c r="N28" s="299">
        <v>118748999.58054161</v>
      </c>
      <c r="O28" s="299">
        <v>25336583.658791982</v>
      </c>
      <c r="P28" s="299">
        <v>249164999.11987221</v>
      </c>
      <c r="Q28" s="299">
        <v>33199226.965642482</v>
      </c>
      <c r="R28" s="299">
        <v>270255999.04537189</v>
      </c>
      <c r="S28" s="299">
        <v>39616844.748718068</v>
      </c>
      <c r="T28" s="297"/>
      <c r="U28" s="297"/>
      <c r="V28" s="300">
        <f t="shared" si="14"/>
        <v>1236270005.7366815</v>
      </c>
      <c r="W28" s="300">
        <f t="shared" si="15"/>
        <v>200533885.02818567</v>
      </c>
      <c r="X28" s="302">
        <f t="shared" si="16"/>
        <v>2.9326911834295859</v>
      </c>
      <c r="Y28" s="302"/>
      <c r="Z28" s="302"/>
    </row>
    <row r="29" spans="1:31" x14ac:dyDescent="0.2">
      <c r="A29" s="297">
        <f t="shared" si="13"/>
        <v>2003</v>
      </c>
      <c r="B29" s="299">
        <v>36070000.007048324</v>
      </c>
      <c r="C29" s="299">
        <v>10703723.150349533</v>
      </c>
      <c r="D29" s="299">
        <v>103354820.02019641</v>
      </c>
      <c r="E29" s="299">
        <v>3879581.804159584</v>
      </c>
      <c r="F29" s="299">
        <v>232581000.04544804</v>
      </c>
      <c r="G29" s="299">
        <v>49546137.622112095</v>
      </c>
      <c r="H29" s="299">
        <v>29344000.00573409</v>
      </c>
      <c r="I29" s="299">
        <v>4983876.79796807</v>
      </c>
      <c r="J29" s="299">
        <v>31574999.999999899</v>
      </c>
      <c r="K29" s="299">
        <v>4621229.3714088602</v>
      </c>
      <c r="L29" s="299">
        <v>172845200.03377551</v>
      </c>
      <c r="M29" s="299">
        <v>29472753.899517633</v>
      </c>
      <c r="N29" s="299">
        <v>126287000.0246776</v>
      </c>
      <c r="O29" s="299">
        <v>27106803.741764639</v>
      </c>
      <c r="P29" s="299">
        <v>261123000.0510256</v>
      </c>
      <c r="Q29" s="299">
        <v>35054126.239524931</v>
      </c>
      <c r="R29" s="299">
        <v>279949000.05470431</v>
      </c>
      <c r="S29" s="299">
        <v>40925113.494925022</v>
      </c>
      <c r="T29" s="297"/>
      <c r="U29" s="297"/>
      <c r="V29" s="300">
        <f t="shared" si="14"/>
        <v>1273129020.2426097</v>
      </c>
      <c r="W29" s="300">
        <f t="shared" si="15"/>
        <v>206293346.12173036</v>
      </c>
      <c r="X29" s="302">
        <f t="shared" si="16"/>
        <v>2.8720637874916655</v>
      </c>
      <c r="Y29" s="302"/>
      <c r="Z29" s="302"/>
    </row>
    <row r="30" spans="1:31" x14ac:dyDescent="0.2">
      <c r="A30" s="297">
        <f t="shared" si="13"/>
        <v>2004</v>
      </c>
      <c r="B30" s="299">
        <v>36379999.91041711</v>
      </c>
      <c r="C30" s="299">
        <v>10738206.218711255</v>
      </c>
      <c r="D30" s="299">
        <v>104915259.74165459</v>
      </c>
      <c r="E30" s="299">
        <v>3957123.9696869147</v>
      </c>
      <c r="F30" s="299">
        <v>243964999.39925554</v>
      </c>
      <c r="G30" s="299">
        <v>51873629.948529743</v>
      </c>
      <c r="H30" s="299">
        <v>31334999.92284001</v>
      </c>
      <c r="I30" s="299">
        <v>5348135.5491321404</v>
      </c>
      <c r="J30" s="299">
        <v>34451000</v>
      </c>
      <c r="K30" s="299">
        <v>5054489.7018914698</v>
      </c>
      <c r="L30" s="299">
        <v>182174999.5514085</v>
      </c>
      <c r="M30" s="299">
        <v>31070164.698760711</v>
      </c>
      <c r="N30" s="299">
        <v>132458999.6738303</v>
      </c>
      <c r="O30" s="299">
        <v>28320059.006057482</v>
      </c>
      <c r="P30" s="299">
        <v>279543999.31164521</v>
      </c>
      <c r="Q30" s="299">
        <v>37586504.207722656</v>
      </c>
      <c r="R30" s="299">
        <v>285165999.29780143</v>
      </c>
      <c r="S30" s="299">
        <v>41538494.646796636</v>
      </c>
      <c r="T30" s="297"/>
      <c r="U30" s="297"/>
      <c r="V30" s="300">
        <f t="shared" si="14"/>
        <v>1330390256.8088527</v>
      </c>
      <c r="W30" s="300">
        <f t="shared" si="15"/>
        <v>215486807.94728902</v>
      </c>
      <c r="X30" s="302">
        <f t="shared" si="16"/>
        <v>4.4564994452771876</v>
      </c>
      <c r="Y30" s="302"/>
      <c r="Z30" s="302"/>
    </row>
    <row r="31" spans="1:31" x14ac:dyDescent="0.2">
      <c r="A31" s="297">
        <f t="shared" si="13"/>
        <v>2005</v>
      </c>
      <c r="B31" s="299">
        <v>37402391.991304971</v>
      </c>
      <c r="C31" s="299">
        <v>10109249.492557824</v>
      </c>
      <c r="D31" s="299">
        <v>105991877.30475019</v>
      </c>
      <c r="E31" s="299">
        <v>3709413.7935892045</v>
      </c>
      <c r="F31" s="299">
        <v>259100944.52064836</v>
      </c>
      <c r="G31" s="299">
        <v>55070173.15819902</v>
      </c>
      <c r="H31" s="299">
        <v>33010192.931773737</v>
      </c>
      <c r="I31" s="299">
        <v>5695450.4994209697</v>
      </c>
      <c r="J31" s="299">
        <v>38558200</v>
      </c>
      <c r="K31" s="299">
        <v>5738870.5881136097</v>
      </c>
      <c r="L31" s="299">
        <v>195012158.24350181</v>
      </c>
      <c r="M31" s="299">
        <v>33073602.513652511</v>
      </c>
      <c r="N31" s="299">
        <v>139472270.1358436</v>
      </c>
      <c r="O31" s="299">
        <v>29994478.276061129</v>
      </c>
      <c r="P31" s="299">
        <v>295503636.72601181</v>
      </c>
      <c r="Q31" s="299">
        <v>41559580.933257811</v>
      </c>
      <c r="R31" s="299">
        <v>297015436.40230113</v>
      </c>
      <c r="S31" s="299">
        <v>43251444.450704411</v>
      </c>
      <c r="T31" s="297"/>
      <c r="U31" s="297"/>
      <c r="V31" s="300">
        <f t="shared" si="14"/>
        <v>1401067108.2561357</v>
      </c>
      <c r="W31" s="300">
        <f t="shared" si="15"/>
        <v>228202263.70555645</v>
      </c>
      <c r="X31" s="302">
        <f t="shared" si="16"/>
        <v>5.9008047311080887</v>
      </c>
      <c r="Y31" s="302"/>
      <c r="Z31" s="302"/>
    </row>
    <row r="32" spans="1:31" x14ac:dyDescent="0.2">
      <c r="A32" s="297">
        <f t="shared" si="13"/>
        <v>2006</v>
      </c>
      <c r="B32" s="299">
        <v>35358999.888728589</v>
      </c>
      <c r="C32" s="299">
        <v>10173890.635547588</v>
      </c>
      <c r="D32" s="299">
        <v>105364259.66842881</v>
      </c>
      <c r="E32" s="299">
        <v>3585375.7572555323</v>
      </c>
      <c r="F32" s="299">
        <v>275782399.13213938</v>
      </c>
      <c r="G32" s="299">
        <v>58392375.988227934</v>
      </c>
      <c r="H32" s="299">
        <v>34138999.892567828</v>
      </c>
      <c r="I32" s="299">
        <v>5883144.80623635</v>
      </c>
      <c r="J32" s="299">
        <v>42582000</v>
      </c>
      <c r="K32" s="299">
        <v>6174933.3969804104</v>
      </c>
      <c r="L32" s="299">
        <v>206635999.3497366</v>
      </c>
      <c r="M32" s="299">
        <v>35182914.260757938</v>
      </c>
      <c r="N32" s="299">
        <v>146606999.53864211</v>
      </c>
      <c r="O32" s="299">
        <v>31553257.154902242</v>
      </c>
      <c r="P32" s="299">
        <v>324001998.98039687</v>
      </c>
      <c r="Q32" s="299">
        <v>44750051.701336838</v>
      </c>
      <c r="R32" s="299">
        <v>308019999.03069079</v>
      </c>
      <c r="S32" s="299">
        <v>44876863.359979153</v>
      </c>
      <c r="T32" s="297"/>
      <c r="U32" s="297"/>
      <c r="V32" s="300">
        <f t="shared" si="14"/>
        <v>1478491655.4813309</v>
      </c>
      <c r="W32" s="300">
        <f t="shared" si="15"/>
        <v>240572807.06122398</v>
      </c>
      <c r="X32" s="302">
        <f t="shared" si="16"/>
        <v>5.4208679417961108</v>
      </c>
      <c r="Y32" s="302"/>
      <c r="Z32" s="302"/>
    </row>
    <row r="33" spans="1:26" x14ac:dyDescent="0.2">
      <c r="A33" s="297">
        <f t="shared" si="13"/>
        <v>2007</v>
      </c>
      <c r="B33" s="299">
        <v>36301000.035048641</v>
      </c>
      <c r="C33" s="299">
        <v>10587366.772486754</v>
      </c>
      <c r="D33" s="299">
        <v>105335680.10170151</v>
      </c>
      <c r="E33" s="299">
        <v>3674644.3641340677</v>
      </c>
      <c r="F33" s="299">
        <v>290246000.28023225</v>
      </c>
      <c r="G33" s="299">
        <v>61485576.557348937</v>
      </c>
      <c r="H33" s="299">
        <v>35294000.034076363</v>
      </c>
      <c r="I33" s="299">
        <v>6078945.0175169902</v>
      </c>
      <c r="J33" s="299">
        <v>48971000</v>
      </c>
      <c r="K33" s="299">
        <v>7064988.8281871602</v>
      </c>
      <c r="L33" s="299">
        <v>217607000.21009913</v>
      </c>
      <c r="M33" s="299">
        <v>37143260.207439587</v>
      </c>
      <c r="N33" s="299">
        <v>156289000.15089691</v>
      </c>
      <c r="O33" s="299">
        <v>33802471.945352495</v>
      </c>
      <c r="P33" s="299">
        <v>349501000.33744317</v>
      </c>
      <c r="Q33" s="299">
        <v>48220421.38328173</v>
      </c>
      <c r="R33" s="299">
        <v>321865000.31076032</v>
      </c>
      <c r="S33" s="299">
        <v>46975137.731778502</v>
      </c>
      <c r="T33" s="297"/>
      <c r="U33" s="297"/>
      <c r="V33" s="300">
        <f t="shared" si="14"/>
        <v>1561409681.4602582</v>
      </c>
      <c r="W33" s="300">
        <f t="shared" si="15"/>
        <v>255032812.8075262</v>
      </c>
      <c r="X33" s="302">
        <f t="shared" si="16"/>
        <v>6.0106567832590709</v>
      </c>
      <c r="Y33" s="302"/>
      <c r="Z33" s="302"/>
    </row>
    <row r="34" spans="1:26" x14ac:dyDescent="0.2">
      <c r="A34" s="297">
        <f t="shared" si="13"/>
        <v>2008</v>
      </c>
      <c r="B34" s="299">
        <v>42153999.925069243</v>
      </c>
      <c r="C34" s="299">
        <v>12121171.017531032</v>
      </c>
      <c r="D34" s="299">
        <v>99397869.823315501</v>
      </c>
      <c r="E34" s="299">
        <v>3436627.480192984</v>
      </c>
      <c r="F34" s="299">
        <v>297899999.47046888</v>
      </c>
      <c r="G34" s="299">
        <v>63054732.266365282</v>
      </c>
      <c r="H34" s="299">
        <v>34197999.939211428</v>
      </c>
      <c r="I34" s="299">
        <v>5835190.5697359499</v>
      </c>
      <c r="J34" s="299">
        <v>53644000.000000097</v>
      </c>
      <c r="K34" s="299">
        <v>7744235.8509514304</v>
      </c>
      <c r="L34" s="299">
        <v>219358999.61007902</v>
      </c>
      <c r="M34" s="299">
        <v>37460514.35413406</v>
      </c>
      <c r="N34" s="299">
        <v>161671999.71262032</v>
      </c>
      <c r="O34" s="299">
        <v>35081945.800184548</v>
      </c>
      <c r="P34" s="299">
        <v>375089999.3332594</v>
      </c>
      <c r="Q34" s="299">
        <v>51736243.623927094</v>
      </c>
      <c r="R34" s="299">
        <v>335759999.40317047</v>
      </c>
      <c r="S34" s="299">
        <v>49078097.652797699</v>
      </c>
      <c r="T34" s="297"/>
      <c r="U34" s="297"/>
      <c r="V34" s="300">
        <f t="shared" si="14"/>
        <v>1619174867.2171941</v>
      </c>
      <c r="W34" s="300">
        <f t="shared" si="15"/>
        <v>265548758.61582008</v>
      </c>
      <c r="X34" s="302">
        <f t="shared" si="16"/>
        <v>4.1233697313413105</v>
      </c>
      <c r="Y34" s="302"/>
      <c r="Z34" s="302"/>
    </row>
    <row r="35" spans="1:26" x14ac:dyDescent="0.2">
      <c r="A35" s="297">
        <f t="shared" si="13"/>
        <v>2009</v>
      </c>
      <c r="B35" s="299">
        <v>40891000.076902673</v>
      </c>
      <c r="C35" s="299">
        <v>11740497.657964751</v>
      </c>
      <c r="D35" s="299">
        <v>95185496.179012999</v>
      </c>
      <c r="E35" s="299">
        <v>3537296.3970232964</v>
      </c>
      <c r="F35" s="299">
        <v>266932000.50201261</v>
      </c>
      <c r="G35" s="299">
        <v>56345119.277804956</v>
      </c>
      <c r="H35" s="299">
        <v>33635000.063256517</v>
      </c>
      <c r="I35" s="299">
        <v>5808723.8529666904</v>
      </c>
      <c r="J35" s="299">
        <v>57630003.745240502</v>
      </c>
      <c r="K35" s="299">
        <v>8055079.3216502899</v>
      </c>
      <c r="L35" s="299">
        <v>213939000.40234989</v>
      </c>
      <c r="M35" s="299">
        <v>37070784.814770028</v>
      </c>
      <c r="N35" s="299">
        <v>162722000.30602729</v>
      </c>
      <c r="O35" s="299">
        <v>35515670.153472364</v>
      </c>
      <c r="P35" s="299">
        <v>378421000.71168739</v>
      </c>
      <c r="Q35" s="299">
        <v>52525472.443808004</v>
      </c>
      <c r="R35" s="299">
        <v>344981000.64879739</v>
      </c>
      <c r="S35" s="299">
        <v>50509251.392417893</v>
      </c>
      <c r="T35" s="297"/>
      <c r="U35" s="297"/>
      <c r="V35" s="300">
        <f t="shared" si="14"/>
        <v>1594336502.6352873</v>
      </c>
      <c r="W35" s="300">
        <f t="shared" si="15"/>
        <v>261107895.31187832</v>
      </c>
      <c r="X35" s="302">
        <f t="shared" si="16"/>
        <v>-1.6723344244160183</v>
      </c>
      <c r="Y35" s="302"/>
      <c r="Z35" s="302"/>
    </row>
    <row r="36" spans="1:26" x14ac:dyDescent="0.2">
      <c r="A36" s="297">
        <f t="shared" si="13"/>
        <v>2010</v>
      </c>
      <c r="B36" s="299">
        <v>41246961.667548493</v>
      </c>
      <c r="C36" s="299">
        <v>11846292.185719257</v>
      </c>
      <c r="D36" s="299">
        <v>100659255.9205301</v>
      </c>
      <c r="E36" s="299">
        <v>3741899.8382326365</v>
      </c>
      <c r="F36" s="299">
        <v>280189982.59378433</v>
      </c>
      <c r="G36" s="299">
        <v>59053299.630894735</v>
      </c>
      <c r="H36" s="299">
        <v>34310971.672552869</v>
      </c>
      <c r="I36" s="299">
        <v>5920287.3941724505</v>
      </c>
      <c r="J36" s="299">
        <v>58523000</v>
      </c>
      <c r="K36" s="299">
        <v>8164699.49245949</v>
      </c>
      <c r="L36" s="299">
        <v>218569823.92360398</v>
      </c>
      <c r="M36" s="299">
        <v>37815501.156986833</v>
      </c>
      <c r="N36" s="299">
        <v>167462285.9692319</v>
      </c>
      <c r="O36" s="299">
        <v>36508405.686562002</v>
      </c>
      <c r="P36" s="299">
        <v>385490863.71355462</v>
      </c>
      <c r="Q36" s="299">
        <v>53420526.362590395</v>
      </c>
      <c r="R36" s="299">
        <v>352917875.22940868</v>
      </c>
      <c r="S36" s="299">
        <v>51609650.6155487</v>
      </c>
      <c r="T36" s="297"/>
      <c r="U36" s="297"/>
      <c r="V36" s="300">
        <f t="shared" si="14"/>
        <v>1639371020.6902151</v>
      </c>
      <c r="W36" s="300">
        <f t="shared" si="15"/>
        <v>268080562.36316651</v>
      </c>
      <c r="X36" s="302">
        <f t="shared" si="16"/>
        <v>2.6704160144065114</v>
      </c>
      <c r="Y36" s="302"/>
      <c r="Z36" s="302"/>
    </row>
    <row r="38" spans="1:26" ht="13.5" thickBot="1" x14ac:dyDescent="0.25"/>
    <row r="39" spans="1:26" ht="58.5" customHeight="1" thickBot="1" x14ac:dyDescent="0.25">
      <c r="A39" s="294" t="s">
        <v>370</v>
      </c>
      <c r="C39" s="295" t="s">
        <v>1</v>
      </c>
      <c r="D39" s="295" t="s">
        <v>2</v>
      </c>
      <c r="E39" s="295" t="s">
        <v>4</v>
      </c>
      <c r="F39" s="295" t="s">
        <v>5</v>
      </c>
      <c r="G39" s="295" t="s">
        <v>6</v>
      </c>
      <c r="H39" s="295" t="s">
        <v>8</v>
      </c>
      <c r="I39" s="295" t="s">
        <v>9</v>
      </c>
      <c r="J39" s="295" t="s">
        <v>10</v>
      </c>
      <c r="K39" s="306" t="s">
        <v>371</v>
      </c>
      <c r="L39" s="294" t="s">
        <v>372</v>
      </c>
      <c r="M39" s="295" t="s">
        <v>1</v>
      </c>
      <c r="N39" s="295" t="s">
        <v>2</v>
      </c>
      <c r="O39" s="295" t="s">
        <v>4</v>
      </c>
      <c r="P39" s="295" t="s">
        <v>5</v>
      </c>
      <c r="Q39" s="295" t="s">
        <v>6</v>
      </c>
      <c r="R39" s="295" t="s">
        <v>8</v>
      </c>
      <c r="S39" s="295" t="s">
        <v>9</v>
      </c>
      <c r="T39" s="295" t="s">
        <v>10</v>
      </c>
      <c r="U39" s="306" t="s">
        <v>371</v>
      </c>
    </row>
    <row r="40" spans="1:26" x14ac:dyDescent="0.2">
      <c r="A40" s="297" t="s">
        <v>277</v>
      </c>
      <c r="B40" s="297"/>
      <c r="C40" s="307">
        <f>(C4/$W4)/(B4/$V4)</f>
        <v>0.97258476123342963</v>
      </c>
      <c r="D40" s="307">
        <f>(E4/$W4)/(D4/$V4)</f>
        <v>0.16137512654233999</v>
      </c>
      <c r="E40" s="307">
        <f>(G4/$W4)/(F4/$V4)</f>
        <v>1.4744370201414776</v>
      </c>
      <c r="F40" s="307">
        <f>(I4/$W4)/(H4/$V4)</f>
        <v>0.88344502688992843</v>
      </c>
      <c r="G40" s="307">
        <f>(K4/$W4)/(J4/$V4)</f>
        <v>0.77149198502173943</v>
      </c>
      <c r="H40" s="307">
        <f>(M4/$W4)/(L4/$V4)</f>
        <v>0.7348213449372617</v>
      </c>
      <c r="I40" s="307">
        <f>(O4/$W4)/(N4/$V4)</f>
        <v>1.114671672583549</v>
      </c>
      <c r="J40" s="307">
        <f>(Q4/$W4)/(P4/$V4)</f>
        <v>0.93753491386430199</v>
      </c>
      <c r="K40" s="307">
        <f>(S4/$W4)/(R4/$V4)</f>
        <v>1.0524250666078916</v>
      </c>
      <c r="L40" s="297" t="str">
        <f>A40</f>
        <v>1996</v>
      </c>
      <c r="M40" s="307">
        <f>(1-1/C40)*C4</f>
        <v>-3380.7546449732254</v>
      </c>
      <c r="N40" s="307">
        <f>(1-1/D40)*E4</f>
        <v>-66218.378576986332</v>
      </c>
      <c r="O40" s="307">
        <f>(1-1/E40)*G4</f>
        <v>96016.56255933705</v>
      </c>
      <c r="P40" s="307">
        <f>(1-1/F40)*I4</f>
        <v>-1245.3710932768133</v>
      </c>
      <c r="Q40" s="307">
        <f>(1-1/G40)*K4</f>
        <v>-10975.474042224332</v>
      </c>
      <c r="R40" s="307">
        <f>(1-1/H40)*M4</f>
        <v>-39997.471447440759</v>
      </c>
      <c r="S40" s="307">
        <f>(1-1/I40)*O4</f>
        <v>7636.7031442732887</v>
      </c>
      <c r="T40" s="307">
        <f>(1-1/J40)*Q4</f>
        <v>-6186.8738398201149</v>
      </c>
      <c r="U40" s="307">
        <f>(1-1/K40)*S4</f>
        <v>11491.739903372169</v>
      </c>
      <c r="V40" s="307">
        <f>AVERAGE(M40:U40)</f>
        <v>-1428.8131153043398</v>
      </c>
      <c r="W40" s="308">
        <f>V40/1000</f>
        <v>-1.4288131153043397</v>
      </c>
    </row>
    <row r="41" spans="1:26" x14ac:dyDescent="0.2">
      <c r="A41" s="297">
        <f>A40+1</f>
        <v>1997</v>
      </c>
      <c r="B41" s="297"/>
      <c r="C41" s="307">
        <f>(C5/$W5)/(B5/$V5)</f>
        <v>0.9771147943591868</v>
      </c>
      <c r="D41" s="307">
        <f>(E5/$W5)/(D5/$V5)</f>
        <v>0.14038974667299792</v>
      </c>
      <c r="E41" s="307">
        <f t="shared" ref="E41" si="17">(G5/$W5)/(F5/$V5)</f>
        <v>1.4747757084999575</v>
      </c>
      <c r="F41" s="307">
        <f t="shared" ref="F41" si="18">(I5/$W5)/(H5/$V5)</f>
        <v>0.8889793912382874</v>
      </c>
      <c r="G41" s="307">
        <f t="shared" ref="G41" si="19">(K5/$W5)/(J5/$V5)</f>
        <v>0.77462040172400437</v>
      </c>
      <c r="H41" s="307">
        <f t="shared" ref="H41" si="20">(M5/$W5)/(L5/$V5)</f>
        <v>0.7380162326214128</v>
      </c>
      <c r="I41" s="307">
        <f t="shared" ref="I41" si="21">(O5/$W5)/(N5/$V5)</f>
        <v>1.1213139222972073</v>
      </c>
      <c r="J41" s="307">
        <f t="shared" ref="J41" si="22">(Q5/$W5)/(P5/$V5)</f>
        <v>0.94405087522304276</v>
      </c>
      <c r="K41" s="307">
        <f t="shared" ref="K41" si="23">(S5/$W5)/(R5/$V5)</f>
        <v>1.0611149389993779</v>
      </c>
      <c r="L41" s="297">
        <f t="shared" ref="L41" si="24">A41</f>
        <v>1997</v>
      </c>
      <c r="M41" s="307">
        <f>(1-1/C41)*C5</f>
        <v>-2793.9197537354512</v>
      </c>
      <c r="N41" s="307">
        <f>(1-1/D41)*E5</f>
        <v>-65711.027496164155</v>
      </c>
      <c r="O41" s="307">
        <f>(1-1/E41)*G5</f>
        <v>91773.576241479372</v>
      </c>
      <c r="P41" s="307">
        <f>(1-1/F41)*I5</f>
        <v>-1189.2441071110813</v>
      </c>
      <c r="Q41" s="307">
        <f>(1-1/G41)*K5</f>
        <v>-11160.114731702268</v>
      </c>
      <c r="R41" s="307">
        <f>(1-1/H41)*M5</f>
        <v>-40630.625376139236</v>
      </c>
      <c r="S41" s="307">
        <f>(1-1/I41)*O5</f>
        <v>8176.0720134837684</v>
      </c>
      <c r="T41" s="307">
        <f>(1-1/J41)*Q5</f>
        <v>-5792.7948993476039</v>
      </c>
      <c r="U41" s="307">
        <f>(1-1/K41)*S5</f>
        <v>14243.38571343826</v>
      </c>
      <c r="V41" s="307">
        <f t="shared" ref="V41" si="25">AVERAGE(M41:U41)</f>
        <v>-1453.8547106442659</v>
      </c>
      <c r="W41" s="308">
        <f t="shared" ref="W41" si="26">V41/1000</f>
        <v>-1.4538547106442659</v>
      </c>
    </row>
    <row r="42" spans="1:26" x14ac:dyDescent="0.2">
      <c r="A42" s="297">
        <f t="shared" ref="A42:A54" si="27">A41+1</f>
        <v>1998</v>
      </c>
      <c r="B42" s="297"/>
      <c r="C42" s="307">
        <f t="shared" ref="C42:C54" si="28">(C6/$W6)/(B6/$V6)</f>
        <v>0.97809234565351455</v>
      </c>
      <c r="D42" s="307">
        <f t="shared" ref="D42:D54" si="29">(E6/$W6)/(D6/$V6)</f>
        <v>0.14768128018913393</v>
      </c>
      <c r="E42" s="307">
        <f t="shared" ref="E42:E54" si="30">(G6/$W6)/(F6/$V6)</f>
        <v>1.4631028668407333</v>
      </c>
      <c r="F42" s="307">
        <f t="shared" ref="F42:F54" si="31">(I6/$W6)/(H6/$V6)</f>
        <v>0.87762788398813296</v>
      </c>
      <c r="G42" s="307">
        <f t="shared" ref="G42:G54" si="32">(K6/$W6)/(J6/$V6)</f>
        <v>0.76855250247115847</v>
      </c>
      <c r="H42" s="307">
        <f t="shared" ref="H42:H54" si="33">(M6/$W6)/(L6/$V6)</f>
        <v>0.73155616825165859</v>
      </c>
      <c r="I42" s="307">
        <f t="shared" ref="I42:I54" si="34">(O6/$W6)/(N6/$V6)</f>
        <v>1.119825706972871</v>
      </c>
      <c r="J42" s="307">
        <f t="shared" ref="J42:J54" si="35">(Q6/$W6)/(P6/$V6)</f>
        <v>0.93025940262360718</v>
      </c>
      <c r="K42" s="307">
        <f t="shared" ref="K42:K54" si="36">(S6/$W6)/(R6/$V6)</f>
        <v>1.0621385562514554</v>
      </c>
      <c r="L42" s="297">
        <f t="shared" ref="L42:L54" si="37">A42</f>
        <v>1998</v>
      </c>
      <c r="M42" s="307">
        <f t="shared" ref="M42:M54" si="38">(1-1/C42)*C6</f>
        <v>-2630.2526303281024</v>
      </c>
      <c r="N42" s="307">
        <f t="shared" ref="N42:N54" si="39">(1-1/D42)*E6</f>
        <v>-54925.220125869986</v>
      </c>
      <c r="O42" s="307">
        <f t="shared" ref="O42:O54" si="40">(1-1/E42)*G6</f>
        <v>86533.885494060713</v>
      </c>
      <c r="P42" s="307">
        <f t="shared" ref="P42:P54" si="41">(1-1/F42)*I6</f>
        <v>-1275.0712709020904</v>
      </c>
      <c r="Q42" s="307">
        <f t="shared" ref="Q42:Q54" si="42">(1-1/G42)*K6</f>
        <v>-10777.908567917388</v>
      </c>
      <c r="R42" s="307">
        <f t="shared" ref="R42:R54" si="43">(1-1/H42)*M6</f>
        <v>-44172.628768909461</v>
      </c>
      <c r="S42" s="307">
        <f t="shared" ref="S42:S54" si="44">(1-1/I42)*O6</f>
        <v>7643.1989685068556</v>
      </c>
      <c r="T42" s="307">
        <f t="shared" ref="T42:T54" si="45">(1-1/J42)*Q6</f>
        <v>-7462.2096294568728</v>
      </c>
      <c r="U42" s="307">
        <f t="shared" ref="U42:U54" si="46">(1-1/K42)*S6</f>
        <v>15232.397103729782</v>
      </c>
      <c r="V42" s="307">
        <f t="shared" ref="V42:V54" si="47">AVERAGE(M42:U42)</f>
        <v>-1314.8677141207284</v>
      </c>
      <c r="W42" s="308">
        <f t="shared" ref="W42:W54" si="48">V42/1000</f>
        <v>-1.3148677141207283</v>
      </c>
    </row>
    <row r="43" spans="1:26" x14ac:dyDescent="0.2">
      <c r="A43" s="297">
        <f t="shared" si="27"/>
        <v>1999</v>
      </c>
      <c r="B43" s="297"/>
      <c r="C43" s="307">
        <f t="shared" si="28"/>
        <v>0.99180466115299748</v>
      </c>
      <c r="D43" s="307">
        <f t="shared" si="29"/>
        <v>0.12294234796718852</v>
      </c>
      <c r="E43" s="307">
        <f t="shared" si="30"/>
        <v>1.4748367083348712</v>
      </c>
      <c r="F43" s="307">
        <f t="shared" si="31"/>
        <v>0.87918721731375049</v>
      </c>
      <c r="G43" s="307">
        <f t="shared" si="32"/>
        <v>0.76149074855584198</v>
      </c>
      <c r="H43" s="307">
        <f t="shared" si="33"/>
        <v>0.72476422845759048</v>
      </c>
      <c r="I43" s="307">
        <f t="shared" si="34"/>
        <v>1.1107381945723054</v>
      </c>
      <c r="J43" s="307">
        <f t="shared" si="35"/>
        <v>0.91728787610059803</v>
      </c>
      <c r="K43" s="307">
        <f t="shared" si="36"/>
        <v>1.0762976746298487</v>
      </c>
      <c r="L43" s="297">
        <f t="shared" si="37"/>
        <v>1999</v>
      </c>
      <c r="M43" s="307">
        <f t="shared" si="38"/>
        <v>-969.08661582827017</v>
      </c>
      <c r="N43" s="307">
        <f t="shared" si="39"/>
        <v>-52217.155705557074</v>
      </c>
      <c r="O43" s="307">
        <f t="shared" si="40"/>
        <v>85261.748597629063</v>
      </c>
      <c r="P43" s="307">
        <f t="shared" si="41"/>
        <v>-1228.2266187514608</v>
      </c>
      <c r="Q43" s="307">
        <f t="shared" si="42"/>
        <v>-10808.73445840485</v>
      </c>
      <c r="R43" s="307">
        <f t="shared" si="43"/>
        <v>-49127.969459541324</v>
      </c>
      <c r="S43" s="307">
        <f t="shared" si="44"/>
        <v>6993.0310324892944</v>
      </c>
      <c r="T43" s="307">
        <f t="shared" si="45"/>
        <v>-9170.5144658807912</v>
      </c>
      <c r="U43" s="307">
        <f t="shared" si="46"/>
        <v>19127.912392127673</v>
      </c>
      <c r="V43" s="307">
        <f t="shared" si="47"/>
        <v>-1348.7772557464159</v>
      </c>
      <c r="W43" s="308">
        <f t="shared" si="48"/>
        <v>-1.3487772557464159</v>
      </c>
    </row>
    <row r="44" spans="1:26" x14ac:dyDescent="0.2">
      <c r="A44" s="297">
        <f t="shared" si="27"/>
        <v>2000</v>
      </c>
      <c r="B44" s="297"/>
      <c r="C44" s="307">
        <f t="shared" si="28"/>
        <v>0.99841371026052028</v>
      </c>
      <c r="D44" s="307">
        <f t="shared" si="29"/>
        <v>0.11148606501922645</v>
      </c>
      <c r="E44" s="307">
        <f t="shared" si="30"/>
        <v>1.4824693878228383</v>
      </c>
      <c r="F44" s="307">
        <f t="shared" si="31"/>
        <v>0.87740086683540852</v>
      </c>
      <c r="G44" s="307">
        <f t="shared" si="32"/>
        <v>0.75723888909595871</v>
      </c>
      <c r="H44" s="307">
        <f t="shared" si="33"/>
        <v>0.71795642119130232</v>
      </c>
      <c r="I44" s="307">
        <f t="shared" si="34"/>
        <v>1.0901066949257898</v>
      </c>
      <c r="J44" s="307">
        <f t="shared" si="35"/>
        <v>0.91251926458924082</v>
      </c>
      <c r="K44" s="307">
        <f t="shared" si="36"/>
        <v>1.0821239980531143</v>
      </c>
      <c r="L44" s="297">
        <f t="shared" si="37"/>
        <v>2000</v>
      </c>
      <c r="M44" s="307">
        <f t="shared" si="38"/>
        <v>-184.50608005154567</v>
      </c>
      <c r="N44" s="307">
        <f t="shared" si="39"/>
        <v>-50390.348436900131</v>
      </c>
      <c r="O44" s="307">
        <f t="shared" si="40"/>
        <v>84904.593761192824</v>
      </c>
      <c r="P44" s="307">
        <f t="shared" si="41"/>
        <v>-1240.1048852129086</v>
      </c>
      <c r="Q44" s="307">
        <f t="shared" si="42"/>
        <v>-11562.997154157427</v>
      </c>
      <c r="R44" s="307">
        <f t="shared" si="43"/>
        <v>-49797.004928885108</v>
      </c>
      <c r="S44" s="307">
        <f t="shared" si="44"/>
        <v>5590.6116135465782</v>
      </c>
      <c r="T44" s="307">
        <f t="shared" si="45"/>
        <v>-10122.406204369066</v>
      </c>
      <c r="U44" s="307">
        <f t="shared" si="46"/>
        <v>21105.549858277314</v>
      </c>
      <c r="V44" s="307">
        <f t="shared" si="47"/>
        <v>-1299.623606284385</v>
      </c>
      <c r="W44" s="308">
        <f t="shared" si="48"/>
        <v>-1.2996236062843851</v>
      </c>
    </row>
    <row r="45" spans="1:26" x14ac:dyDescent="0.2">
      <c r="A45" s="297">
        <f t="shared" si="27"/>
        <v>2001</v>
      </c>
      <c r="B45" s="297"/>
      <c r="C45" s="307">
        <f t="shared" si="28"/>
        <v>0.99692185477793038</v>
      </c>
      <c r="D45" s="307">
        <f t="shared" si="29"/>
        <v>0.10510624160609253</v>
      </c>
      <c r="E45" s="307">
        <f t="shared" si="30"/>
        <v>1.4931722498038487</v>
      </c>
      <c r="F45" s="307">
        <f t="shared" si="31"/>
        <v>0.87647238169429798</v>
      </c>
      <c r="G45" s="307">
        <f t="shared" si="32"/>
        <v>0.76772072462020902</v>
      </c>
      <c r="H45" s="307">
        <f t="shared" si="33"/>
        <v>0.72641824103735075</v>
      </c>
      <c r="I45" s="307">
        <f t="shared" si="34"/>
        <v>1.0927092442173261</v>
      </c>
      <c r="J45" s="307">
        <f t="shared" si="35"/>
        <v>0.91209228271693854</v>
      </c>
      <c r="K45" s="307">
        <f t="shared" si="36"/>
        <v>1.0805795618183192</v>
      </c>
      <c r="L45" s="297">
        <f t="shared" si="37"/>
        <v>2001</v>
      </c>
      <c r="M45" s="307">
        <f t="shared" si="38"/>
        <v>-379.7996415045813</v>
      </c>
      <c r="N45" s="307">
        <f t="shared" si="39"/>
        <v>-49000.637039916975</v>
      </c>
      <c r="O45" s="307">
        <f t="shared" si="40"/>
        <v>83845.085549999523</v>
      </c>
      <c r="P45" s="307">
        <f t="shared" si="41"/>
        <v>-1236.000384749844</v>
      </c>
      <c r="Q45" s="307">
        <f t="shared" si="42"/>
        <v>-10530.196710064991</v>
      </c>
      <c r="R45" s="307">
        <f t="shared" si="43"/>
        <v>-48610.551281190375</v>
      </c>
      <c r="S45" s="307">
        <f t="shared" si="44"/>
        <v>5497.3873612054131</v>
      </c>
      <c r="T45" s="307">
        <f t="shared" si="45"/>
        <v>-11021.081063809035</v>
      </c>
      <c r="U45" s="307">
        <f t="shared" si="46"/>
        <v>20391.264011726911</v>
      </c>
      <c r="V45" s="307">
        <f t="shared" si="47"/>
        <v>-1227.169910922662</v>
      </c>
      <c r="W45" s="308">
        <f t="shared" si="48"/>
        <v>-1.2271699109226619</v>
      </c>
    </row>
    <row r="46" spans="1:26" x14ac:dyDescent="0.2">
      <c r="A46" s="297">
        <f t="shared" si="27"/>
        <v>2002</v>
      </c>
      <c r="B46" s="297"/>
      <c r="C46" s="307">
        <f t="shared" si="28"/>
        <v>1.0037541933299283</v>
      </c>
      <c r="D46" s="307">
        <f t="shared" si="29"/>
        <v>0.10383825108679548</v>
      </c>
      <c r="E46" s="307">
        <f t="shared" si="30"/>
        <v>1.4993700874475939</v>
      </c>
      <c r="F46" s="307">
        <f t="shared" si="31"/>
        <v>0.89159441189447208</v>
      </c>
      <c r="G46" s="307">
        <f t="shared" si="32"/>
        <v>0.76976671040890943</v>
      </c>
      <c r="H46" s="307">
        <f t="shared" si="33"/>
        <v>0.72912874555861129</v>
      </c>
      <c r="I46" s="307">
        <f t="shared" si="34"/>
        <v>1.0810634350401527</v>
      </c>
      <c r="J46" s="307">
        <f t="shared" si="35"/>
        <v>0.90732772908706261</v>
      </c>
      <c r="K46" s="307">
        <f t="shared" si="36"/>
        <v>1.0781444294617941</v>
      </c>
      <c r="L46" s="297">
        <f t="shared" si="37"/>
        <v>2002</v>
      </c>
      <c r="M46" s="307">
        <f t="shared" si="38"/>
        <v>469.03376609666839</v>
      </c>
      <c r="N46" s="307">
        <f t="shared" si="39"/>
        <v>-49885.328604764363</v>
      </c>
      <c r="O46" s="307">
        <f t="shared" si="40"/>
        <v>84875.206602943246</v>
      </c>
      <c r="P46" s="307">
        <f t="shared" si="41"/>
        <v>-1087.5279873028924</v>
      </c>
      <c r="Q46" s="307">
        <f t="shared" si="42"/>
        <v>-10355.004820934404</v>
      </c>
      <c r="R46" s="307">
        <f t="shared" si="43"/>
        <v>-47850.784717401839</v>
      </c>
      <c r="S46" s="307">
        <f t="shared" si="44"/>
        <v>4843.9559380362298</v>
      </c>
      <c r="T46" s="307">
        <f t="shared" si="45"/>
        <v>-12512.895894245725</v>
      </c>
      <c r="U46" s="307">
        <f t="shared" si="46"/>
        <v>20326.783822740559</v>
      </c>
      <c r="V46" s="307">
        <f t="shared" si="47"/>
        <v>-1241.8402105369464</v>
      </c>
      <c r="W46" s="308">
        <f t="shared" si="48"/>
        <v>-1.2418402105369464</v>
      </c>
    </row>
    <row r="47" spans="1:26" x14ac:dyDescent="0.2">
      <c r="A47" s="297">
        <f t="shared" si="27"/>
        <v>2003</v>
      </c>
      <c r="B47" s="297"/>
      <c r="C47" s="307">
        <f t="shared" si="28"/>
        <v>1.0206162927601434</v>
      </c>
      <c r="D47" s="307">
        <f t="shared" si="29"/>
        <v>0.11130575829032041</v>
      </c>
      <c r="E47" s="307">
        <f t="shared" si="30"/>
        <v>1.5175921232577083</v>
      </c>
      <c r="F47" s="307">
        <f t="shared" si="31"/>
        <v>0.88695563182597581</v>
      </c>
      <c r="G47" s="307">
        <f t="shared" si="32"/>
        <v>0.77423797576483822</v>
      </c>
      <c r="H47" s="307">
        <f t="shared" si="33"/>
        <v>0.73504078406410311</v>
      </c>
      <c r="I47" s="307">
        <f t="shared" si="34"/>
        <v>1.0959870540374357</v>
      </c>
      <c r="J47" s="307">
        <f t="shared" si="35"/>
        <v>0.9085267269253251</v>
      </c>
      <c r="K47" s="307">
        <f t="shared" si="36"/>
        <v>1.0745015031953065</v>
      </c>
      <c r="L47" s="297">
        <f t="shared" si="37"/>
        <v>2003</v>
      </c>
      <c r="M47" s="307">
        <f t="shared" si="38"/>
        <v>2464.9990932854344</v>
      </c>
      <c r="N47" s="307">
        <f t="shared" si="39"/>
        <v>-50920.798568233906</v>
      </c>
      <c r="O47" s="307">
        <f t="shared" si="40"/>
        <v>84726.017696026305</v>
      </c>
      <c r="P47" s="307">
        <f t="shared" si="41"/>
        <v>-1073.0435002184179</v>
      </c>
      <c r="Q47" s="307">
        <f t="shared" si="42"/>
        <v>-11160.381993930716</v>
      </c>
      <c r="R47" s="307">
        <f t="shared" si="43"/>
        <v>-49563.185817961683</v>
      </c>
      <c r="S47" s="307">
        <f t="shared" si="44"/>
        <v>5390.9179229112833</v>
      </c>
      <c r="T47" s="307">
        <f t="shared" si="45"/>
        <v>-12420.009745496258</v>
      </c>
      <c r="U47" s="307">
        <f t="shared" si="46"/>
        <v>20173.633451734862</v>
      </c>
      <c r="V47" s="307">
        <f t="shared" si="47"/>
        <v>-1375.7612735425657</v>
      </c>
      <c r="W47" s="308">
        <f t="shared" si="48"/>
        <v>-1.3757612735425657</v>
      </c>
    </row>
    <row r="48" spans="1:26" x14ac:dyDescent="0.2">
      <c r="A48" s="297">
        <f t="shared" si="27"/>
        <v>2004</v>
      </c>
      <c r="B48" s="297"/>
      <c r="C48" s="307">
        <f t="shared" si="28"/>
        <v>1.0139155702472762</v>
      </c>
      <c r="D48" s="307">
        <f t="shared" si="29"/>
        <v>0.13301149182134653</v>
      </c>
      <c r="E48" s="307">
        <f t="shared" si="30"/>
        <v>1.5024697278959711</v>
      </c>
      <c r="F48" s="307">
        <f t="shared" si="31"/>
        <v>0.88283527875069601</v>
      </c>
      <c r="G48" s="307">
        <f t="shared" si="32"/>
        <v>0.77645356681688527</v>
      </c>
      <c r="H48" s="307">
        <f t="shared" si="33"/>
        <v>0.73965979868373188</v>
      </c>
      <c r="I48" s="307">
        <f t="shared" si="34"/>
        <v>1.1101815095486407</v>
      </c>
      <c r="J48" s="307">
        <f t="shared" si="35"/>
        <v>0.90852286780213765</v>
      </c>
      <c r="K48" s="307">
        <f t="shared" si="36"/>
        <v>1.0903550618227489</v>
      </c>
      <c r="L48" s="297">
        <f t="shared" si="37"/>
        <v>2004</v>
      </c>
      <c r="M48" s="307">
        <f t="shared" si="38"/>
        <v>1502.200516779589</v>
      </c>
      <c r="N48" s="307">
        <f t="shared" si="39"/>
        <v>-51733.619587988622</v>
      </c>
      <c r="O48" s="307">
        <f t="shared" si="40"/>
        <v>85241.128042850396</v>
      </c>
      <c r="P48" s="307">
        <f t="shared" si="41"/>
        <v>-1112.4420984056947</v>
      </c>
      <c r="Q48" s="307">
        <f t="shared" si="42"/>
        <v>-13069.85547202104</v>
      </c>
      <c r="R48" s="307">
        <f t="shared" si="43"/>
        <v>-50875.50726230799</v>
      </c>
      <c r="S48" s="307">
        <f t="shared" si="44"/>
        <v>6330.7580528765811</v>
      </c>
      <c r="T48" s="307">
        <f t="shared" si="45"/>
        <v>-13307.547680789849</v>
      </c>
      <c r="U48" s="307">
        <f t="shared" si="46"/>
        <v>24257.118456604891</v>
      </c>
      <c r="V48" s="307">
        <f t="shared" si="47"/>
        <v>-1418.6407813779708</v>
      </c>
      <c r="W48" s="308">
        <f t="shared" si="48"/>
        <v>-1.4186407813779709</v>
      </c>
    </row>
    <row r="49" spans="1:23" x14ac:dyDescent="0.2">
      <c r="A49" s="297">
        <f t="shared" si="27"/>
        <v>2005</v>
      </c>
      <c r="B49" s="297"/>
      <c r="C49" s="307">
        <f t="shared" si="28"/>
        <v>1.017544560259545</v>
      </c>
      <c r="D49" s="307">
        <f t="shared" si="29"/>
        <v>0.13970188111186088</v>
      </c>
      <c r="E49" s="307">
        <f t="shared" si="30"/>
        <v>1.487665624771092</v>
      </c>
      <c r="F49" s="307">
        <f t="shared" si="31"/>
        <v>0.87996582469235185</v>
      </c>
      <c r="G49" s="307">
        <f t="shared" si="32"/>
        <v>0.77926864231322968</v>
      </c>
      <c r="H49" s="307">
        <f t="shared" si="33"/>
        <v>0.74394244539114684</v>
      </c>
      <c r="I49" s="307">
        <f t="shared" si="34"/>
        <v>1.1184353947422281</v>
      </c>
      <c r="J49" s="307">
        <f t="shared" si="35"/>
        <v>0.90922970808026682</v>
      </c>
      <c r="K49" s="307">
        <f t="shared" si="36"/>
        <v>1.1080061829650476</v>
      </c>
      <c r="L49" s="297">
        <f t="shared" si="37"/>
        <v>2005</v>
      </c>
      <c r="M49" s="307">
        <f t="shared" si="38"/>
        <v>1759.7463773888585</v>
      </c>
      <c r="N49" s="307">
        <f t="shared" si="39"/>
        <v>-49325.421825916659</v>
      </c>
      <c r="O49" s="307">
        <f t="shared" si="40"/>
        <v>82919.899386834106</v>
      </c>
      <c r="P49" s="307">
        <f t="shared" si="41"/>
        <v>-1151.0554613172592</v>
      </c>
      <c r="Q49" s="307">
        <f t="shared" si="42"/>
        <v>-15034.929157649807</v>
      </c>
      <c r="R49" s="307">
        <f t="shared" si="43"/>
        <v>-54449.801307943133</v>
      </c>
      <c r="S49" s="307">
        <f t="shared" si="44"/>
        <v>6898.9192766466631</v>
      </c>
      <c r="T49" s="307">
        <f t="shared" si="45"/>
        <v>-14183.681238501864</v>
      </c>
      <c r="U49" s="307">
        <f t="shared" si="46"/>
        <v>28396.397162621695</v>
      </c>
      <c r="V49" s="307">
        <f t="shared" si="47"/>
        <v>-1574.4363097597104</v>
      </c>
      <c r="W49" s="308">
        <f t="shared" si="48"/>
        <v>-1.5744363097597105</v>
      </c>
    </row>
    <row r="50" spans="1:23" x14ac:dyDescent="0.2">
      <c r="A50" s="297">
        <f t="shared" si="27"/>
        <v>2006</v>
      </c>
      <c r="B50" s="297"/>
      <c r="C50" s="307">
        <f t="shared" si="28"/>
        <v>1.0234190670853214</v>
      </c>
      <c r="D50" s="307">
        <f t="shared" si="29"/>
        <v>0.16538431824037961</v>
      </c>
      <c r="E50" s="307">
        <f t="shared" si="30"/>
        <v>1.4784049746350223</v>
      </c>
      <c r="F50" s="307">
        <f t="shared" si="31"/>
        <v>0.86936655515954242</v>
      </c>
      <c r="G50" s="307">
        <f t="shared" si="32"/>
        <v>0.77934566380602288</v>
      </c>
      <c r="H50" s="307">
        <f t="shared" si="33"/>
        <v>0.7456380758585166</v>
      </c>
      <c r="I50" s="307">
        <f t="shared" si="34"/>
        <v>1.1187667389593379</v>
      </c>
      <c r="J50" s="307">
        <f t="shared" si="35"/>
        <v>0.90870489730394044</v>
      </c>
      <c r="K50" s="307">
        <f t="shared" si="36"/>
        <v>1.1173120636370231</v>
      </c>
      <c r="L50" s="297">
        <f t="shared" si="37"/>
        <v>2006</v>
      </c>
      <c r="M50" s="307">
        <f t="shared" si="38"/>
        <v>2296.0217778402812</v>
      </c>
      <c r="N50" s="307">
        <f t="shared" si="39"/>
        <v>-49446.200343694996</v>
      </c>
      <c r="O50" s="307">
        <f t="shared" si="40"/>
        <v>84751.182258314861</v>
      </c>
      <c r="P50" s="307">
        <f t="shared" si="41"/>
        <v>-1271.4108269981866</v>
      </c>
      <c r="Q50" s="307">
        <f t="shared" si="42"/>
        <v>-15199.57535856617</v>
      </c>
      <c r="R50" s="307">
        <f t="shared" si="43"/>
        <v>-59152.817874565189</v>
      </c>
      <c r="S50" s="307">
        <f t="shared" si="44"/>
        <v>6818.7125605861083</v>
      </c>
      <c r="T50" s="307">
        <f t="shared" si="45"/>
        <v>-15383.44597689578</v>
      </c>
      <c r="U50" s="307">
        <f t="shared" si="46"/>
        <v>31302.609860448913</v>
      </c>
      <c r="V50" s="307">
        <f t="shared" si="47"/>
        <v>-1698.3248803922409</v>
      </c>
      <c r="W50" s="308">
        <f t="shared" si="48"/>
        <v>-1.6983248803922408</v>
      </c>
    </row>
    <row r="51" spans="1:23" x14ac:dyDescent="0.2">
      <c r="A51" s="297">
        <f t="shared" si="27"/>
        <v>2007</v>
      </c>
      <c r="B51" s="297"/>
      <c r="C51" s="307">
        <f t="shared" si="28"/>
        <v>1.026333066159161</v>
      </c>
      <c r="D51" s="307">
        <f t="shared" si="29"/>
        <v>0.16099229758774145</v>
      </c>
      <c r="E51" s="307">
        <f t="shared" si="30"/>
        <v>1.4618278290143121</v>
      </c>
      <c r="F51" s="307">
        <f t="shared" si="31"/>
        <v>0.86743138957710775</v>
      </c>
      <c r="G51" s="307">
        <f t="shared" si="32"/>
        <v>0.78188114747315396</v>
      </c>
      <c r="H51" s="307">
        <f t="shared" si="33"/>
        <v>0.74966850170798593</v>
      </c>
      <c r="I51" s="307">
        <f t="shared" si="34"/>
        <v>1.1136332060742877</v>
      </c>
      <c r="J51" s="307">
        <f t="shared" si="35"/>
        <v>0.91093439791085018</v>
      </c>
      <c r="K51" s="307">
        <f t="shared" si="36"/>
        <v>1.1275979898276747</v>
      </c>
      <c r="L51" s="297">
        <f t="shared" si="37"/>
        <v>2007</v>
      </c>
      <c r="M51" s="307">
        <f t="shared" si="38"/>
        <v>2789.7124436241065</v>
      </c>
      <c r="N51" s="307">
        <f t="shared" si="39"/>
        <v>-53747.913135018745</v>
      </c>
      <c r="O51" s="307">
        <f t="shared" si="40"/>
        <v>83480.781530703622</v>
      </c>
      <c r="P51" s="307">
        <f t="shared" si="41"/>
        <v>-1329.7615983698545</v>
      </c>
      <c r="Q51" s="307">
        <f t="shared" si="42"/>
        <v>-15475.556425254814</v>
      </c>
      <c r="R51" s="307">
        <f t="shared" si="43"/>
        <v>-59839.537653166379</v>
      </c>
      <c r="S51" s="307">
        <f t="shared" si="44"/>
        <v>6545.3773497336697</v>
      </c>
      <c r="T51" s="307">
        <f t="shared" si="45"/>
        <v>-16413.134914785827</v>
      </c>
      <c r="U51" s="307">
        <f t="shared" si="46"/>
        <v>35876.784008179879</v>
      </c>
      <c r="V51" s="307">
        <f t="shared" si="47"/>
        <v>-2012.5831549282609</v>
      </c>
      <c r="W51" s="308">
        <f t="shared" si="48"/>
        <v>-2.0125831549282611</v>
      </c>
    </row>
    <row r="52" spans="1:23" x14ac:dyDescent="0.2">
      <c r="A52" s="297">
        <f t="shared" si="27"/>
        <v>2008</v>
      </c>
      <c r="B52" s="297"/>
      <c r="C52" s="307">
        <f t="shared" si="28"/>
        <v>1.0132254228417212</v>
      </c>
      <c r="D52" s="307">
        <f t="shared" si="29"/>
        <v>0.16399132095371052</v>
      </c>
      <c r="E52" s="307">
        <f t="shared" si="30"/>
        <v>1.4482848775372934</v>
      </c>
      <c r="F52" s="307">
        <f t="shared" si="31"/>
        <v>0.86136945501683504</v>
      </c>
      <c r="G52" s="307">
        <f t="shared" si="32"/>
        <v>0.78047301225646826</v>
      </c>
      <c r="H52" s="307">
        <f t="shared" si="33"/>
        <v>0.74857597022729194</v>
      </c>
      <c r="I52" s="307">
        <f t="shared" si="34"/>
        <v>1.1156378311516693</v>
      </c>
      <c r="J52" s="307">
        <f t="shared" si="35"/>
        <v>0.90824016848282951</v>
      </c>
      <c r="K52" s="307">
        <f t="shared" si="36"/>
        <v>1.1308263501954163</v>
      </c>
      <c r="L52" s="297">
        <f t="shared" si="37"/>
        <v>2008</v>
      </c>
      <c r="M52" s="307">
        <f t="shared" si="38"/>
        <v>1408.0112857164063</v>
      </c>
      <c r="N52" s="307">
        <f t="shared" si="39"/>
        <v>-56718.698996662642</v>
      </c>
      <c r="O52" s="307">
        <f t="shared" si="40"/>
        <v>86673.724503352831</v>
      </c>
      <c r="P52" s="307">
        <f t="shared" si="41"/>
        <v>-1355.3894592917979</v>
      </c>
      <c r="Q52" s="307">
        <f t="shared" si="42"/>
        <v>-16631.133806092534</v>
      </c>
      <c r="R52" s="307">
        <f t="shared" si="43"/>
        <v>-61504.477928862107</v>
      </c>
      <c r="S52" s="307">
        <f t="shared" si="44"/>
        <v>7652.1597284314603</v>
      </c>
      <c r="T52" s="307">
        <f t="shared" si="45"/>
        <v>-18464.606713720361</v>
      </c>
      <c r="U52" s="307">
        <f t="shared" si="46"/>
        <v>39495.492339751159</v>
      </c>
      <c r="V52" s="307">
        <f t="shared" si="47"/>
        <v>-2160.5465608197314</v>
      </c>
      <c r="W52" s="308">
        <f t="shared" si="48"/>
        <v>-2.1605465608197316</v>
      </c>
    </row>
    <row r="53" spans="1:23" x14ac:dyDescent="0.2">
      <c r="A53" s="297">
        <f t="shared" si="27"/>
        <v>2009</v>
      </c>
      <c r="B53" s="297"/>
      <c r="C53" s="307">
        <f t="shared" si="28"/>
        <v>0.99015061348854994</v>
      </c>
      <c r="D53" s="307">
        <f t="shared" si="29"/>
        <v>0.1698493508942</v>
      </c>
      <c r="E53" s="307">
        <f t="shared" si="30"/>
        <v>1.4756980508449813</v>
      </c>
      <c r="F53" s="307">
        <f t="shared" si="31"/>
        <v>0.85212963651093299</v>
      </c>
      <c r="G53" s="307">
        <f t="shared" si="32"/>
        <v>0.77643303031263344</v>
      </c>
      <c r="H53" s="307">
        <f t="shared" si="33"/>
        <v>0.74491059493208145</v>
      </c>
      <c r="I53" s="307">
        <f t="shared" si="34"/>
        <v>1.0987289096179054</v>
      </c>
      <c r="J53" s="307">
        <f t="shared" si="35"/>
        <v>0.90193196964192812</v>
      </c>
      <c r="K53" s="307">
        <f t="shared" si="36"/>
        <v>1.1245016975403492</v>
      </c>
      <c r="L53" s="297">
        <f t="shared" si="37"/>
        <v>2009</v>
      </c>
      <c r="M53" s="307">
        <f t="shared" si="38"/>
        <v>-946.70096973812679</v>
      </c>
      <c r="N53" s="307">
        <f t="shared" si="39"/>
        <v>-54888.577133370134</v>
      </c>
      <c r="O53" s="307">
        <f t="shared" si="40"/>
        <v>91409.836234581133</v>
      </c>
      <c r="P53" s="307">
        <f t="shared" si="41"/>
        <v>-1407.74876972982</v>
      </c>
      <c r="Q53" s="307">
        <f t="shared" si="42"/>
        <v>-16703.134340191369</v>
      </c>
      <c r="R53" s="307">
        <f t="shared" si="43"/>
        <v>-60241.795977537673</v>
      </c>
      <c r="S53" s="307">
        <f t="shared" si="44"/>
        <v>6513.6931295564345</v>
      </c>
      <c r="T53" s="307">
        <f t="shared" si="45"/>
        <v>-20586.602881035062</v>
      </c>
      <c r="U53" s="307">
        <f t="shared" si="46"/>
        <v>38808.785868542574</v>
      </c>
      <c r="V53" s="307">
        <f t="shared" si="47"/>
        <v>-2004.6938709913384</v>
      </c>
      <c r="W53" s="308">
        <f t="shared" si="48"/>
        <v>-2.0046938709913382</v>
      </c>
    </row>
    <row r="54" spans="1:23" x14ac:dyDescent="0.2">
      <c r="A54" s="297">
        <f t="shared" si="27"/>
        <v>2010</v>
      </c>
      <c r="B54" s="297"/>
      <c r="C54" s="307">
        <f t="shared" si="28"/>
        <v>0.98379181737822963</v>
      </c>
      <c r="D54" s="307">
        <f t="shared" si="29"/>
        <v>0.16767143010269039</v>
      </c>
      <c r="E54" s="307">
        <f t="shared" si="30"/>
        <v>1.4786384925535765</v>
      </c>
      <c r="F54" s="307">
        <f t="shared" si="31"/>
        <v>0.85593909448607042</v>
      </c>
      <c r="G54" s="307">
        <f t="shared" si="32"/>
        <v>0.77793936468615121</v>
      </c>
      <c r="H54" s="307">
        <f t="shared" si="33"/>
        <v>0.74404690747448832</v>
      </c>
      <c r="I54" s="307">
        <f t="shared" si="34"/>
        <v>1.0995775226274427</v>
      </c>
      <c r="J54" s="307">
        <f t="shared" si="35"/>
        <v>0.90185841424243662</v>
      </c>
      <c r="K54" s="307">
        <f t="shared" si="36"/>
        <v>1.1285674411436177</v>
      </c>
      <c r="L54" s="297">
        <f t="shared" si="37"/>
        <v>2010</v>
      </c>
      <c r="M54" s="307">
        <f t="shared" si="38"/>
        <v>-1547.1900890467127</v>
      </c>
      <c r="N54" s="307">
        <f t="shared" si="39"/>
        <v>-56377.220897974723</v>
      </c>
      <c r="O54" s="307">
        <f t="shared" si="40"/>
        <v>90931.9145103794</v>
      </c>
      <c r="P54" s="307">
        <f t="shared" si="41"/>
        <v>-1285.4323461906774</v>
      </c>
      <c r="Q54" s="307">
        <f t="shared" si="42"/>
        <v>-16669.284072219161</v>
      </c>
      <c r="R54" s="307">
        <f t="shared" si="43"/>
        <v>-60465.234739544081</v>
      </c>
      <c r="S54" s="307">
        <f t="shared" si="44"/>
        <v>6701.4493378237685</v>
      </c>
      <c r="T54" s="307">
        <f t="shared" si="45"/>
        <v>-20541.878790951396</v>
      </c>
      <c r="U54" s="307">
        <f t="shared" si="46"/>
        <v>40648.264333145431</v>
      </c>
      <c r="V54" s="307">
        <f t="shared" si="47"/>
        <v>-2067.1791949531275</v>
      </c>
      <c r="W54" s="308">
        <f t="shared" si="48"/>
        <v>-2.0671791949531277</v>
      </c>
    </row>
    <row r="56" spans="1:23" ht="13.5" thickBot="1" x14ac:dyDescent="0.25"/>
    <row r="57" spans="1:23" ht="51.75" thickBot="1" x14ac:dyDescent="0.25">
      <c r="A57" s="294" t="s">
        <v>373</v>
      </c>
      <c r="C57" s="295" t="s">
        <v>1</v>
      </c>
      <c r="D57" s="295" t="s">
        <v>2</v>
      </c>
      <c r="E57" s="295" t="s">
        <v>4</v>
      </c>
      <c r="F57" s="295" t="s">
        <v>5</v>
      </c>
      <c r="G57" s="295" t="s">
        <v>6</v>
      </c>
      <c r="H57" s="295" t="s">
        <v>8</v>
      </c>
      <c r="I57" s="295" t="s">
        <v>9</v>
      </c>
      <c r="J57" s="295" t="s">
        <v>10</v>
      </c>
      <c r="K57" s="306" t="s">
        <v>371</v>
      </c>
      <c r="L57" s="309" t="s">
        <v>28</v>
      </c>
    </row>
    <row r="58" spans="1:23" x14ac:dyDescent="0.2">
      <c r="A58" s="293" t="str">
        <f t="shared" ref="A58:A63" si="49">A40</f>
        <v>1996</v>
      </c>
      <c r="C58" s="307">
        <f t="shared" ref="C58:C72" si="50">C22/$W22*100</f>
        <v>5.5962010963545454</v>
      </c>
      <c r="D58" s="307">
        <f t="shared" ref="D58:D69" si="51">E22/$W22*100</f>
        <v>3.5746185757895454</v>
      </c>
      <c r="E58" s="307">
        <f t="shared" ref="E58:E69" si="52">G22/$W22*100</f>
        <v>24.438746401479904</v>
      </c>
      <c r="F58" s="307">
        <f t="shared" ref="F58:F69" si="53">I22/$W22*100</f>
        <v>2.9110320986450628</v>
      </c>
      <c r="G58" s="307">
        <f t="shared" ref="G58:G69" si="54">K22/$W22*100</f>
        <v>2.6481498698085399</v>
      </c>
      <c r="H58" s="307">
        <f t="shared" ref="H58:H69" si="55">M22/$W22*100</f>
        <v>12.776435673400375</v>
      </c>
      <c r="I58" s="307">
        <f t="shared" ref="I58:I69" si="56">O22/$W22*100</f>
        <v>10.634186655178956</v>
      </c>
      <c r="J58" s="307">
        <f t="shared" ref="J58:J69" si="57">Q22/$W22*100</f>
        <v>15.189498641836167</v>
      </c>
      <c r="K58" s="307">
        <f t="shared" ref="K58:K69" si="58">S22/$W22*100</f>
        <v>22.231130987506901</v>
      </c>
      <c r="L58" s="310">
        <f>AVERAGE(C58:K58)</f>
        <v>11.111111111111111</v>
      </c>
    </row>
    <row r="59" spans="1:23" x14ac:dyDescent="0.2">
      <c r="A59" s="293">
        <f t="shared" si="49"/>
        <v>1997</v>
      </c>
      <c r="C59" s="307">
        <f t="shared" si="50"/>
        <v>5.4769705990138613</v>
      </c>
      <c r="D59" s="307">
        <f t="shared" si="51"/>
        <v>3.5487290596217593</v>
      </c>
      <c r="E59" s="307">
        <f t="shared" si="52"/>
        <v>24.633595008106234</v>
      </c>
      <c r="F59" s="307">
        <f t="shared" si="53"/>
        <v>2.9567832360454052</v>
      </c>
      <c r="G59" s="307">
        <f t="shared" si="54"/>
        <v>2.7462388094596002</v>
      </c>
      <c r="H59" s="307">
        <f t="shared" si="55"/>
        <v>12.614218800484551</v>
      </c>
      <c r="I59" s="307">
        <f t="shared" si="56"/>
        <v>11.022812620562842</v>
      </c>
      <c r="J59" s="307">
        <f t="shared" si="57"/>
        <v>15.547479552787266</v>
      </c>
      <c r="K59" s="307">
        <f t="shared" si="58"/>
        <v>21.453172313918479</v>
      </c>
      <c r="L59" s="310">
        <f t="shared" ref="L59:L69" si="59">AVERAGE(C59:K59)</f>
        <v>11.111111111111111</v>
      </c>
    </row>
    <row r="60" spans="1:23" x14ac:dyDescent="0.2">
      <c r="A60" s="293">
        <f t="shared" si="49"/>
        <v>1998</v>
      </c>
      <c r="C60" s="307">
        <f t="shared" si="50"/>
        <v>5.4680379380082771</v>
      </c>
      <c r="D60" s="307">
        <f t="shared" si="51"/>
        <v>3.4644095021632149</v>
      </c>
      <c r="E60" s="307">
        <f t="shared" si="52"/>
        <v>24.266353920795574</v>
      </c>
      <c r="F60" s="307">
        <f t="shared" si="53"/>
        <v>2.747320782565537</v>
      </c>
      <c r="G60" s="307">
        <f t="shared" si="54"/>
        <v>2.4127792598999216</v>
      </c>
      <c r="H60" s="307">
        <f t="shared" si="55"/>
        <v>12.589849774794834</v>
      </c>
      <c r="I60" s="307">
        <f t="shared" si="56"/>
        <v>11.401256077697203</v>
      </c>
      <c r="J60" s="307">
        <f t="shared" si="57"/>
        <v>15.757644561455983</v>
      </c>
      <c r="K60" s="307">
        <f t="shared" si="58"/>
        <v>21.892348182619457</v>
      </c>
      <c r="L60" s="310">
        <f t="shared" si="59"/>
        <v>11.111111111111111</v>
      </c>
    </row>
    <row r="61" spans="1:23" x14ac:dyDescent="0.2">
      <c r="A61" s="293">
        <f t="shared" si="49"/>
        <v>1999</v>
      </c>
      <c r="C61" s="307">
        <f t="shared" si="50"/>
        <v>5.2679941173363449</v>
      </c>
      <c r="D61" s="307">
        <f t="shared" si="51"/>
        <v>2.4830234562912423</v>
      </c>
      <c r="E61" s="307">
        <f t="shared" si="52"/>
        <v>24.379469500334146</v>
      </c>
      <c r="F61" s="307">
        <f t="shared" si="53"/>
        <v>2.7189777608868972</v>
      </c>
      <c r="G61" s="307">
        <f t="shared" si="54"/>
        <v>2.2471378470829482</v>
      </c>
      <c r="H61" s="307">
        <f t="shared" si="55"/>
        <v>13.337620220907246</v>
      </c>
      <c r="I61" s="307">
        <f t="shared" si="56"/>
        <v>11.674526527826897</v>
      </c>
      <c r="J61" s="307">
        <f t="shared" si="57"/>
        <v>16.528692655339476</v>
      </c>
      <c r="K61" s="307">
        <f t="shared" si="58"/>
        <v>21.362557913994799</v>
      </c>
      <c r="L61" s="310">
        <f t="shared" si="59"/>
        <v>11.111111111111111</v>
      </c>
    </row>
    <row r="62" spans="1:23" x14ac:dyDescent="0.2">
      <c r="A62" s="293">
        <f t="shared" si="49"/>
        <v>2000</v>
      </c>
      <c r="C62" s="307">
        <f t="shared" si="50"/>
        <v>5.2121326056639106</v>
      </c>
      <c r="D62" s="307">
        <f t="shared" si="51"/>
        <v>2.3079108770151979</v>
      </c>
      <c r="E62" s="307">
        <f t="shared" si="52"/>
        <v>25.261254929079374</v>
      </c>
      <c r="F62" s="307">
        <f t="shared" si="53"/>
        <v>2.7466959918114209</v>
      </c>
      <c r="G62" s="307">
        <f t="shared" si="54"/>
        <v>2.2265546014027424</v>
      </c>
      <c r="H62" s="307">
        <f t="shared" si="55"/>
        <v>13.780920417201504</v>
      </c>
      <c r="I62" s="307">
        <f t="shared" si="56"/>
        <v>11.858514588290326</v>
      </c>
      <c r="J62" s="307">
        <f t="shared" si="57"/>
        <v>15.960433629052634</v>
      </c>
      <c r="K62" s="307">
        <f t="shared" si="58"/>
        <v>20.645582360482877</v>
      </c>
      <c r="L62" s="310">
        <f t="shared" si="59"/>
        <v>11.111111111111109</v>
      </c>
    </row>
    <row r="63" spans="1:23" x14ac:dyDescent="0.2">
      <c r="A63" s="293">
        <f t="shared" si="49"/>
        <v>2001</v>
      </c>
      <c r="C63" s="307">
        <f t="shared" si="50"/>
        <v>4.9953437540764787</v>
      </c>
      <c r="D63" s="307">
        <f t="shared" si="51"/>
        <v>2.1030567424352724</v>
      </c>
      <c r="E63" s="307">
        <f t="shared" si="52"/>
        <v>24.976719627705684</v>
      </c>
      <c r="F63" s="307">
        <f t="shared" si="53"/>
        <v>2.6327240552906006</v>
      </c>
      <c r="G63" s="307">
        <f t="shared" si="54"/>
        <v>2.8645653670099627</v>
      </c>
      <c r="H63" s="307">
        <f t="shared" si="55"/>
        <v>14.255556355085671</v>
      </c>
      <c r="I63" s="307">
        <f t="shared" si="56"/>
        <v>11.877413029894857</v>
      </c>
      <c r="J63" s="307">
        <f t="shared" si="57"/>
        <v>16.200197120036471</v>
      </c>
      <c r="K63" s="307">
        <f t="shared" si="58"/>
        <v>20.094423948465014</v>
      </c>
      <c r="L63" s="310">
        <f t="shared" si="59"/>
        <v>11.111111111111114</v>
      </c>
    </row>
    <row r="64" spans="1:23" x14ac:dyDescent="0.2">
      <c r="A64" s="293">
        <f t="shared" ref="A64:A72" si="60">A46</f>
        <v>2002</v>
      </c>
      <c r="C64" s="307">
        <f t="shared" si="50"/>
        <v>5.0770014404584556</v>
      </c>
      <c r="D64" s="307">
        <f t="shared" si="51"/>
        <v>1.8279179049073317</v>
      </c>
      <c r="E64" s="307">
        <f t="shared" si="52"/>
        <v>24.935887612706711</v>
      </c>
      <c r="F64" s="307">
        <f t="shared" si="53"/>
        <v>2.8075951298317485</v>
      </c>
      <c r="G64" s="307">
        <f t="shared" si="54"/>
        <v>2.1988470106258702</v>
      </c>
      <c r="H64" s="307">
        <f t="shared" si="55"/>
        <v>14.207080019286128</v>
      </c>
      <c r="I64" s="307">
        <f t="shared" si="56"/>
        <v>12.63456480446227</v>
      </c>
      <c r="J64" s="307">
        <f t="shared" si="57"/>
        <v>16.555420028378858</v>
      </c>
      <c r="K64" s="307">
        <f t="shared" si="58"/>
        <v>19.755686049342632</v>
      </c>
      <c r="L64" s="310">
        <f t="shared" si="59"/>
        <v>11.111111111111111</v>
      </c>
    </row>
    <row r="65" spans="1:17" x14ac:dyDescent="0.2">
      <c r="A65" s="293">
        <f t="shared" si="60"/>
        <v>2003</v>
      </c>
      <c r="C65" s="307">
        <f t="shared" si="50"/>
        <v>5.1885935012336457</v>
      </c>
      <c r="D65" s="307">
        <f t="shared" si="51"/>
        <v>1.8806141240591958</v>
      </c>
      <c r="E65" s="307">
        <f t="shared" si="52"/>
        <v>24.017322203342285</v>
      </c>
      <c r="F65" s="307">
        <f t="shared" si="53"/>
        <v>2.4159173776875797</v>
      </c>
      <c r="G65" s="307">
        <f t="shared" si="54"/>
        <v>2.2401252673859622</v>
      </c>
      <c r="H65" s="307">
        <f t="shared" si="55"/>
        <v>14.286817511858205</v>
      </c>
      <c r="I65" s="307">
        <f t="shared" si="56"/>
        <v>13.139931195730062</v>
      </c>
      <c r="J65" s="307">
        <f t="shared" si="57"/>
        <v>16.992368827465747</v>
      </c>
      <c r="K65" s="307">
        <f t="shared" si="58"/>
        <v>19.83830999123732</v>
      </c>
      <c r="L65" s="310">
        <f t="shared" si="59"/>
        <v>11.111111111111112</v>
      </c>
    </row>
    <row r="66" spans="1:17" x14ac:dyDescent="0.2">
      <c r="A66" s="293">
        <f t="shared" si="60"/>
        <v>2004</v>
      </c>
      <c r="C66" s="307">
        <f t="shared" si="50"/>
        <v>4.9832313731882678</v>
      </c>
      <c r="D66" s="307">
        <f t="shared" si="51"/>
        <v>1.8363648370785097</v>
      </c>
      <c r="E66" s="307">
        <f t="shared" si="52"/>
        <v>24.072763638142867</v>
      </c>
      <c r="F66" s="307">
        <f t="shared" si="53"/>
        <v>2.4818853646207275</v>
      </c>
      <c r="G66" s="307">
        <f t="shared" si="54"/>
        <v>2.3456144485317481</v>
      </c>
      <c r="H66" s="307">
        <f t="shared" si="55"/>
        <v>14.418592485884746</v>
      </c>
      <c r="I66" s="307">
        <f t="shared" si="56"/>
        <v>13.142363226701539</v>
      </c>
      <c r="J66" s="307">
        <f t="shared" si="57"/>
        <v>17.44260104169199</v>
      </c>
      <c r="K66" s="307">
        <f t="shared" si="58"/>
        <v>19.276583584159599</v>
      </c>
      <c r="L66" s="310">
        <f t="shared" si="59"/>
        <v>11.111111111111109</v>
      </c>
    </row>
    <row r="67" spans="1:17" x14ac:dyDescent="0.2">
      <c r="A67" s="293">
        <f t="shared" si="60"/>
        <v>2005</v>
      </c>
      <c r="C67" s="307">
        <f t="shared" si="50"/>
        <v>4.4299514511396483</v>
      </c>
      <c r="D67" s="307">
        <f t="shared" si="51"/>
        <v>1.6254938638011787</v>
      </c>
      <c r="E67" s="307">
        <f t="shared" si="52"/>
        <v>24.132176545476629</v>
      </c>
      <c r="F67" s="307">
        <f t="shared" si="53"/>
        <v>2.4957905355267043</v>
      </c>
      <c r="G67" s="307">
        <f t="shared" si="54"/>
        <v>2.5148175547979346</v>
      </c>
      <c r="H67" s="307">
        <f t="shared" si="55"/>
        <v>14.493108866056884</v>
      </c>
      <c r="I67" s="307">
        <f t="shared" si="56"/>
        <v>13.143812768992616</v>
      </c>
      <c r="J67" s="307">
        <f t="shared" si="57"/>
        <v>18.211730356400441</v>
      </c>
      <c r="K67" s="307">
        <f t="shared" si="58"/>
        <v>18.953118057807984</v>
      </c>
      <c r="L67" s="310">
        <f t="shared" si="59"/>
        <v>11.111111111111114</v>
      </c>
    </row>
    <row r="68" spans="1:17" x14ac:dyDescent="0.2">
      <c r="A68" s="293">
        <f t="shared" si="60"/>
        <v>2006</v>
      </c>
      <c r="C68" s="307">
        <f t="shared" si="50"/>
        <v>4.2290276942889928</v>
      </c>
      <c r="D68" s="307">
        <f t="shared" si="51"/>
        <v>1.4903495540720366</v>
      </c>
      <c r="E68" s="307">
        <f t="shared" si="52"/>
        <v>24.272226234350548</v>
      </c>
      <c r="F68" s="307">
        <f t="shared" si="53"/>
        <v>2.4454737333380883</v>
      </c>
      <c r="G68" s="307">
        <f t="shared" si="54"/>
        <v>2.5667628325960115</v>
      </c>
      <c r="H68" s="307">
        <f t="shared" si="55"/>
        <v>14.624643030333912</v>
      </c>
      <c r="I68" s="307">
        <f t="shared" si="56"/>
        <v>13.115886845379068</v>
      </c>
      <c r="J68" s="307">
        <f t="shared" si="57"/>
        <v>18.601458846488949</v>
      </c>
      <c r="K68" s="307">
        <f t="shared" si="58"/>
        <v>18.654171229152396</v>
      </c>
      <c r="L68" s="310">
        <f t="shared" si="59"/>
        <v>11.111111111111111</v>
      </c>
    </row>
    <row r="69" spans="1:17" x14ac:dyDescent="0.2">
      <c r="A69" s="293">
        <f t="shared" si="60"/>
        <v>2007</v>
      </c>
      <c r="C69" s="307">
        <f t="shared" si="50"/>
        <v>4.1513743490242812</v>
      </c>
      <c r="D69" s="307">
        <f t="shared" si="51"/>
        <v>1.440851600106583</v>
      </c>
      <c r="E69" s="307">
        <f t="shared" si="52"/>
        <v>24.108888531042563</v>
      </c>
      <c r="F69" s="307">
        <f t="shared" si="53"/>
        <v>2.3835932916227462</v>
      </c>
      <c r="G69" s="307">
        <f t="shared" si="54"/>
        <v>2.7702273877672057</v>
      </c>
      <c r="H69" s="307">
        <f t="shared" si="55"/>
        <v>14.564110319197116</v>
      </c>
      <c r="I69" s="307">
        <f t="shared" si="56"/>
        <v>13.254165835853952</v>
      </c>
      <c r="J69" s="307">
        <f t="shared" si="57"/>
        <v>18.90753619208748</v>
      </c>
      <c r="K69" s="307">
        <f t="shared" si="58"/>
        <v>18.419252493298082</v>
      </c>
      <c r="L69" s="310">
        <f t="shared" si="59"/>
        <v>11.111111111111111</v>
      </c>
    </row>
    <row r="70" spans="1:17" x14ac:dyDescent="0.2">
      <c r="A70" s="293">
        <f t="shared" si="60"/>
        <v>2008</v>
      </c>
      <c r="C70" s="307">
        <f t="shared" si="50"/>
        <v>4.56457453641017</v>
      </c>
      <c r="D70" s="307">
        <f t="shared" ref="D70:D72" si="61">E34/$W34*100</f>
        <v>1.2941606272635187</v>
      </c>
      <c r="E70" s="307">
        <f t="shared" ref="E70:E72" si="62">G34/$W34*100</f>
        <v>23.745067608314095</v>
      </c>
      <c r="F70" s="307">
        <f t="shared" ref="F70:F72" si="63">I34/$W34*100</f>
        <v>2.1974083404313522</v>
      </c>
      <c r="G70" s="307">
        <f t="shared" ref="G70:G72" si="64">K34/$W34*100</f>
        <v>2.9163140853372704</v>
      </c>
      <c r="H70" s="307">
        <f t="shared" ref="H70:H72" si="65">M34/$W34*100</f>
        <v>14.106830907211911</v>
      </c>
      <c r="I70" s="307">
        <f t="shared" ref="I70:I72" si="66">O34/$W34*100</f>
        <v>13.21111270979014</v>
      </c>
      <c r="J70" s="307">
        <f t="shared" ref="J70:J72" si="67">Q34/$W34*100</f>
        <v>19.482766138167481</v>
      </c>
      <c r="K70" s="307">
        <f t="shared" ref="K70:K72" si="68">S34/$W34*100</f>
        <v>18.48176504707406</v>
      </c>
      <c r="L70" s="310">
        <f t="shared" ref="L70:L72" si="69">AVERAGE(C70:K70)</f>
        <v>11.111111111111111</v>
      </c>
    </row>
    <row r="71" spans="1:17" x14ac:dyDescent="0.2">
      <c r="A71" s="293">
        <f t="shared" si="60"/>
        <v>2009</v>
      </c>
      <c r="C71" s="307">
        <f t="shared" si="50"/>
        <v>4.4964161822611315</v>
      </c>
      <c r="D71" s="307">
        <f t="shared" si="61"/>
        <v>1.3547259430045957</v>
      </c>
      <c r="E71" s="307">
        <f t="shared" si="62"/>
        <v>21.579247617351424</v>
      </c>
      <c r="F71" s="307">
        <f t="shared" si="63"/>
        <v>2.2246450441601948</v>
      </c>
      <c r="G71" s="307">
        <f t="shared" si="64"/>
        <v>3.08496198938334</v>
      </c>
      <c r="H71" s="307">
        <f t="shared" si="65"/>
        <v>14.1974966978655</v>
      </c>
      <c r="I71" s="307">
        <f t="shared" si="66"/>
        <v>13.60191353503537</v>
      </c>
      <c r="J71" s="307">
        <f t="shared" si="67"/>
        <v>20.116386132663415</v>
      </c>
      <c r="K71" s="307">
        <f t="shared" si="68"/>
        <v>19.344206858275008</v>
      </c>
      <c r="L71" s="310">
        <f t="shared" si="69"/>
        <v>11.111111111111107</v>
      </c>
    </row>
    <row r="72" spans="1:17" ht="13.5" thickBot="1" x14ac:dyDescent="0.25">
      <c r="A72" s="293">
        <f t="shared" si="60"/>
        <v>2010</v>
      </c>
      <c r="C72" s="307">
        <f t="shared" si="50"/>
        <v>4.4189299221445166</v>
      </c>
      <c r="D72" s="307">
        <f t="shared" si="61"/>
        <v>1.3958116937861076</v>
      </c>
      <c r="E72" s="307">
        <f t="shared" si="62"/>
        <v>22.028191492263328</v>
      </c>
      <c r="F72" s="307">
        <f t="shared" si="63"/>
        <v>2.2083986030110929</v>
      </c>
      <c r="G72" s="307">
        <f t="shared" si="64"/>
        <v>3.0456141319932177</v>
      </c>
      <c r="H72" s="307">
        <f t="shared" si="65"/>
        <v>14.106021273470207</v>
      </c>
      <c r="I72" s="307">
        <f t="shared" si="66"/>
        <v>13.618445651089155</v>
      </c>
      <c r="J72" s="307">
        <f t="shared" si="67"/>
        <v>19.927042039781327</v>
      </c>
      <c r="K72" s="307">
        <f t="shared" si="68"/>
        <v>19.251545192461037</v>
      </c>
      <c r="L72" s="311">
        <f t="shared" si="69"/>
        <v>11.111111111111109</v>
      </c>
    </row>
    <row r="73" spans="1:17" x14ac:dyDescent="0.2">
      <c r="C73" s="307"/>
    </row>
    <row r="74" spans="1:17" x14ac:dyDescent="0.2">
      <c r="A74" s="312" t="s">
        <v>28</v>
      </c>
      <c r="B74" s="312"/>
      <c r="C74" s="307">
        <f>AVERAGE(C58:C72)</f>
        <v>4.9037187040401689</v>
      </c>
      <c r="D74" s="307">
        <f t="shared" ref="D74:K74" si="70">AVERAGE(D58:D72)</f>
        <v>2.1085358907596858</v>
      </c>
      <c r="E74" s="307">
        <f t="shared" si="70"/>
        <v>24.056527391366092</v>
      </c>
      <c r="F74" s="307">
        <f t="shared" si="70"/>
        <v>2.5582827563650108</v>
      </c>
      <c r="G74" s="307">
        <f t="shared" si="70"/>
        <v>2.5885806975388181</v>
      </c>
      <c r="H74" s="307">
        <f t="shared" si="70"/>
        <v>13.890620156869252</v>
      </c>
      <c r="I74" s="307">
        <f t="shared" si="70"/>
        <v>12.488727071499017</v>
      </c>
      <c r="J74" s="307">
        <f t="shared" si="70"/>
        <v>17.428083717575579</v>
      </c>
      <c r="K74" s="307">
        <f t="shared" si="70"/>
        <v>19.976923613986379</v>
      </c>
    </row>
    <row r="75" spans="1:17" x14ac:dyDescent="0.2">
      <c r="A75" s="312" t="s">
        <v>374</v>
      </c>
      <c r="B75" s="312"/>
      <c r="C75" s="307">
        <f>C72-C58</f>
        <v>-1.1772711742100288</v>
      </c>
      <c r="D75" s="307">
        <f t="shared" ref="D75:K75" si="71">D72-D58</f>
        <v>-2.1788068820034381</v>
      </c>
      <c r="E75" s="307">
        <f t="shared" si="71"/>
        <v>-2.4105549092165752</v>
      </c>
      <c r="F75" s="307">
        <f t="shared" si="71"/>
        <v>-0.70263349563396993</v>
      </c>
      <c r="G75" s="307">
        <f t="shared" si="71"/>
        <v>0.39746426218467779</v>
      </c>
      <c r="H75" s="307">
        <f t="shared" si="71"/>
        <v>1.3295856000698318</v>
      </c>
      <c r="I75" s="307">
        <f t="shared" si="71"/>
        <v>2.9842589959101993</v>
      </c>
      <c r="J75" s="307">
        <f t="shared" si="71"/>
        <v>4.73754339794516</v>
      </c>
      <c r="K75" s="307">
        <f t="shared" si="71"/>
        <v>-2.979585795045864</v>
      </c>
    </row>
    <row r="76" spans="1:17" x14ac:dyDescent="0.2">
      <c r="A76" s="312" t="s">
        <v>375</v>
      </c>
      <c r="B76" s="312"/>
      <c r="C76" s="307">
        <f>STDEV(C58:C72)</f>
        <v>0.4812141749201081</v>
      </c>
      <c r="D76" s="307">
        <f t="shared" ref="D76:K76" si="72">STDEV(D58:D72)</f>
        <v>0.81273083801961532</v>
      </c>
      <c r="E76" s="307">
        <f t="shared" si="72"/>
        <v>1.0036958028989775</v>
      </c>
      <c r="F76" s="307">
        <f t="shared" si="72"/>
        <v>0.25145378974036237</v>
      </c>
      <c r="G76" s="307">
        <f t="shared" si="72"/>
        <v>0.30671836278725573</v>
      </c>
      <c r="H76" s="307">
        <f t="shared" si="72"/>
        <v>0.71174812938433241</v>
      </c>
      <c r="I76" s="307">
        <f t="shared" si="72"/>
        <v>0.98281089841515035</v>
      </c>
      <c r="J76" s="307">
        <f t="shared" si="72"/>
        <v>1.6611889487232643</v>
      </c>
      <c r="K76" s="307">
        <f t="shared" si="72"/>
        <v>1.2608199173636458</v>
      </c>
    </row>
    <row r="77" spans="1:17" ht="13.5" thickBot="1" x14ac:dyDescent="0.25"/>
    <row r="78" spans="1:17" x14ac:dyDescent="0.2">
      <c r="C78" s="338" t="s">
        <v>277</v>
      </c>
      <c r="D78" s="339" t="s">
        <v>280</v>
      </c>
      <c r="E78" s="339" t="s">
        <v>363</v>
      </c>
      <c r="F78" s="339" t="s">
        <v>366</v>
      </c>
      <c r="G78" s="339">
        <v>2010</v>
      </c>
      <c r="H78" s="339" t="s">
        <v>28</v>
      </c>
      <c r="I78" s="339" t="s">
        <v>374</v>
      </c>
      <c r="J78" s="340" t="s">
        <v>375</v>
      </c>
    </row>
    <row r="79" spans="1:17" x14ac:dyDescent="0.2">
      <c r="A79" s="320" t="s">
        <v>1</v>
      </c>
      <c r="C79" s="341">
        <v>5.5962012279720623</v>
      </c>
      <c r="D79" s="326">
        <v>5.267994215077124</v>
      </c>
      <c r="E79" s="326">
        <v>5.1885933928846741</v>
      </c>
      <c r="F79" s="326">
        <v>4.2290263965124684</v>
      </c>
      <c r="G79" s="326">
        <v>4.3565624405124179</v>
      </c>
      <c r="H79" s="326">
        <v>4.4189299221445166</v>
      </c>
      <c r="I79" s="326">
        <f>G79-C79</f>
        <v>-1.2396387874596444</v>
      </c>
      <c r="J79" s="342">
        <f>STDEV(C79:G79)</f>
        <v>0.6010620434158378</v>
      </c>
      <c r="K79" s="302"/>
      <c r="L79" s="302"/>
      <c r="M79" s="302"/>
      <c r="N79" s="302"/>
      <c r="O79" s="302"/>
      <c r="P79" s="302"/>
      <c r="Q79" s="302"/>
    </row>
    <row r="80" spans="1:17" x14ac:dyDescent="0.2">
      <c r="A80" s="320" t="s">
        <v>2</v>
      </c>
      <c r="C80" s="341">
        <v>3.5746186598612959</v>
      </c>
      <c r="D80" s="326">
        <v>2.4830235023605192</v>
      </c>
      <c r="E80" s="326">
        <v>1.8806140847879349</v>
      </c>
      <c r="F80" s="326">
        <v>1.4903490967232547</v>
      </c>
      <c r="G80" s="326">
        <v>1.2289475928735547</v>
      </c>
      <c r="H80" s="326">
        <v>1.3958116937861076</v>
      </c>
      <c r="I80" s="326">
        <f t="shared" ref="I80:I86" si="73">G80-C80</f>
        <v>-2.345671066987741</v>
      </c>
      <c r="J80" s="342">
        <f t="shared" ref="J80:J86" si="74">STDEV(C80:G80)</f>
        <v>0.93471644221995698</v>
      </c>
      <c r="K80" s="302"/>
      <c r="L80" s="302"/>
      <c r="M80" s="302"/>
      <c r="N80" s="302"/>
      <c r="O80" s="302"/>
      <c r="P80" s="302"/>
      <c r="Q80" s="302"/>
    </row>
    <row r="81" spans="1:17" x14ac:dyDescent="0.2">
      <c r="A81" s="320" t="s">
        <v>4</v>
      </c>
      <c r="C81" s="341">
        <v>24.438746976256802</v>
      </c>
      <c r="D81" s="326">
        <v>24.379469952663495</v>
      </c>
      <c r="E81" s="326">
        <v>24.017322127235623</v>
      </c>
      <c r="F81" s="326">
        <v>24.272184307967162</v>
      </c>
      <c r="G81" s="326">
        <v>21.610101720251354</v>
      </c>
      <c r="H81" s="326">
        <v>22.028191492263328</v>
      </c>
      <c r="I81" s="326">
        <f t="shared" si="73"/>
        <v>-2.8286452560054478</v>
      </c>
      <c r="J81" s="342">
        <f t="shared" si="74"/>
        <v>1.2035052962532098</v>
      </c>
      <c r="K81" s="302"/>
      <c r="L81" s="302"/>
      <c r="M81" s="302"/>
      <c r="N81" s="302"/>
      <c r="O81" s="302"/>
      <c r="P81" s="302"/>
      <c r="Q81" s="302"/>
    </row>
    <row r="82" spans="1:17" x14ac:dyDescent="0.2">
      <c r="A82" s="320" t="s">
        <v>5</v>
      </c>
      <c r="C82" s="341">
        <v>2.9110321671098682</v>
      </c>
      <c r="D82" s="326">
        <v>2.7189778113339931</v>
      </c>
      <c r="E82" s="326">
        <v>2.4159173050129441</v>
      </c>
      <c r="F82" s="326">
        <v>2.4454768739605544</v>
      </c>
      <c r="G82" s="326">
        <v>2.3412005918033927</v>
      </c>
      <c r="H82" s="326">
        <v>2.2083986030110929</v>
      </c>
      <c r="I82" s="326">
        <f t="shared" si="73"/>
        <v>-0.56983157530647555</v>
      </c>
      <c r="J82" s="342">
        <f t="shared" si="74"/>
        <v>0.23980901949666783</v>
      </c>
      <c r="K82" s="302"/>
      <c r="L82" s="302"/>
      <c r="M82" s="302"/>
      <c r="N82" s="302"/>
      <c r="O82" s="302"/>
      <c r="P82" s="302"/>
      <c r="Q82" s="302"/>
    </row>
    <row r="83" spans="1:17" x14ac:dyDescent="0.2">
      <c r="A83" s="320" t="s">
        <v>6</v>
      </c>
      <c r="C83" s="341">
        <v>2.6481499320905963</v>
      </c>
      <c r="D83" s="326">
        <v>2.2471378887756681</v>
      </c>
      <c r="E83" s="326">
        <v>2.2401254479697355</v>
      </c>
      <c r="F83" s="326">
        <v>2.5667628639601308</v>
      </c>
      <c r="G83" s="326">
        <v>3.1830016681599882</v>
      </c>
      <c r="H83" s="326">
        <v>3.0456141319932177</v>
      </c>
      <c r="I83" s="326">
        <f t="shared" si="73"/>
        <v>0.53485173606939185</v>
      </c>
      <c r="J83" s="342">
        <f t="shared" si="74"/>
        <v>0.38558351997583101</v>
      </c>
      <c r="K83" s="302"/>
      <c r="L83" s="302"/>
      <c r="M83" s="302"/>
      <c r="N83" s="302"/>
      <c r="O83" s="302"/>
      <c r="P83" s="302"/>
      <c r="Q83" s="302"/>
    </row>
    <row r="84" spans="1:17" x14ac:dyDescent="0.2">
      <c r="A84" s="320" t="s">
        <v>8</v>
      </c>
      <c r="C84" s="341">
        <v>12.776435973890424</v>
      </c>
      <c r="D84" s="326">
        <v>13.337620468369444</v>
      </c>
      <c r="E84" s="326">
        <v>14.286818819204747</v>
      </c>
      <c r="F84" s="326">
        <v>14.624666162874162</v>
      </c>
      <c r="G84" s="326">
        <v>13.993462030016529</v>
      </c>
      <c r="H84" s="326">
        <v>14.106021273470207</v>
      </c>
      <c r="I84" s="326">
        <f t="shared" si="73"/>
        <v>1.2170260561261053</v>
      </c>
      <c r="J84" s="342">
        <f t="shared" si="74"/>
        <v>0.74429502224263611</v>
      </c>
      <c r="K84" s="302"/>
      <c r="L84" s="302"/>
      <c r="M84" s="302"/>
      <c r="N84" s="302"/>
      <c r="O84" s="302"/>
      <c r="P84" s="302"/>
      <c r="Q84" s="302"/>
    </row>
    <row r="85" spans="1:17" x14ac:dyDescent="0.2">
      <c r="A85" s="320" t="s">
        <v>9</v>
      </c>
      <c r="C85" s="341">
        <v>10.634186905285274</v>
      </c>
      <c r="D85" s="326">
        <v>11.674526744432553</v>
      </c>
      <c r="E85" s="326">
        <v>13.139931182922856</v>
      </c>
      <c r="F85" s="326">
        <v>13.115888038758452</v>
      </c>
      <c r="G85" s="326">
        <v>13.5669861298885</v>
      </c>
      <c r="H85" s="326">
        <v>13.618445651089155</v>
      </c>
      <c r="I85" s="326">
        <f t="shared" si="73"/>
        <v>2.932799224603226</v>
      </c>
      <c r="J85" s="342">
        <f t="shared" si="74"/>
        <v>1.2311375174326453</v>
      </c>
      <c r="K85" s="302"/>
      <c r="L85" s="302"/>
      <c r="M85" s="302"/>
      <c r="N85" s="302"/>
      <c r="O85" s="302"/>
      <c r="P85" s="302"/>
      <c r="Q85" s="302"/>
    </row>
    <row r="86" spans="1:17" x14ac:dyDescent="0.2">
      <c r="A86" s="320" t="s">
        <v>10</v>
      </c>
      <c r="C86" s="341">
        <v>15.189496647170939</v>
      </c>
      <c r="D86" s="326">
        <v>16.528691106637929</v>
      </c>
      <c r="E86" s="326">
        <v>16.992368063010666</v>
      </c>
      <c r="F86" s="326">
        <v>18.601480754562168</v>
      </c>
      <c r="G86" s="326">
        <v>20.240118263247055</v>
      </c>
      <c r="H86" s="326">
        <v>19.927042039781327</v>
      </c>
      <c r="I86" s="326">
        <f t="shared" si="73"/>
        <v>5.0506216160761159</v>
      </c>
      <c r="J86" s="342">
        <f t="shared" si="74"/>
        <v>1.95323582915031</v>
      </c>
      <c r="K86" s="302"/>
      <c r="L86" s="302"/>
      <c r="M86" s="302"/>
      <c r="N86" s="302"/>
      <c r="O86" s="302"/>
      <c r="P86" s="302"/>
      <c r="Q86" s="302"/>
    </row>
    <row r="87" spans="1:17" ht="13.5" thickBot="1" x14ac:dyDescent="0.25">
      <c r="A87" s="320" t="s">
        <v>371</v>
      </c>
      <c r="C87" s="343">
        <v>22.231131510362729</v>
      </c>
      <c r="D87" s="344">
        <v>21.362558310349275</v>
      </c>
      <c r="E87" s="344">
        <v>19.838309576970818</v>
      </c>
      <c r="F87" s="344">
        <v>18.654165504681636</v>
      </c>
      <c r="G87" s="344">
        <v>19.479619563247219</v>
      </c>
      <c r="H87" s="344">
        <v>19.251545192461037</v>
      </c>
      <c r="I87" s="344">
        <f>G87-C87</f>
        <v>-2.7515119471155103</v>
      </c>
      <c r="J87" s="345">
        <f>STDEV(C87:G87)</f>
        <v>1.4536494460261371</v>
      </c>
      <c r="K87" s="302"/>
      <c r="L87" s="302"/>
      <c r="M87" s="302"/>
      <c r="N87" s="302"/>
      <c r="O87" s="302"/>
      <c r="P87" s="302"/>
      <c r="Q87" s="302"/>
    </row>
    <row r="88" spans="1:17" x14ac:dyDescent="0.2">
      <c r="C88" s="302"/>
      <c r="D88" s="302"/>
      <c r="E88" s="302"/>
      <c r="F88" s="302"/>
      <c r="G88" s="302"/>
    </row>
    <row r="89" spans="1:17" ht="13.5" thickBot="1" x14ac:dyDescent="0.25"/>
    <row r="90" spans="1:17" ht="51.75" thickBot="1" x14ac:dyDescent="0.25">
      <c r="A90" s="294" t="s">
        <v>376</v>
      </c>
      <c r="C90" s="295" t="s">
        <v>1</v>
      </c>
      <c r="D90" s="295" t="s">
        <v>2</v>
      </c>
      <c r="E90" s="295" t="s">
        <v>4</v>
      </c>
      <c r="F90" s="295" t="s">
        <v>5</v>
      </c>
      <c r="G90" s="295" t="s">
        <v>6</v>
      </c>
      <c r="H90" s="295" t="s">
        <v>8</v>
      </c>
      <c r="I90" s="295" t="s">
        <v>9</v>
      </c>
      <c r="J90" s="295" t="s">
        <v>10</v>
      </c>
      <c r="K90" s="306" t="s">
        <v>371</v>
      </c>
      <c r="L90" s="309" t="s">
        <v>28</v>
      </c>
    </row>
    <row r="91" spans="1:17" x14ac:dyDescent="0.2">
      <c r="A91" s="293" t="s">
        <v>277</v>
      </c>
      <c r="C91" s="302">
        <f t="shared" ref="C91:C105" si="75">C4/($W4-C4)</f>
        <v>0.11756954930054568</v>
      </c>
      <c r="D91" s="302">
        <f t="shared" ref="D91:D99" si="76">E4/($W4-E4)</f>
        <v>1.130316263049078E-2</v>
      </c>
      <c r="E91" s="302">
        <f t="shared" ref="E91:E99" si="77">G4/($W4-G4)</f>
        <v>0.35453073042729694</v>
      </c>
      <c r="F91" s="302">
        <f t="shared" ref="F91:F99" si="78">I4/($W4-I4)</f>
        <v>8.348905512542526E-3</v>
      </c>
      <c r="G91" s="302">
        <f t="shared" ref="G91:G99" si="79">K4/($W4-K4)</f>
        <v>3.3595018725032781E-2</v>
      </c>
      <c r="H91" s="302">
        <f t="shared" ref="H91:H99" si="80">M4/($W4-M4)</f>
        <v>0.10768720022992677</v>
      </c>
      <c r="I91" s="302">
        <f t="shared" ref="I91:I99" si="81">O4/($W4-O4)</f>
        <v>6.9648029492766064E-2</v>
      </c>
      <c r="J91" s="302">
        <f t="shared" ref="J91:J99" si="82">Q4/($W4-Q4)</f>
        <v>8.867269529408485E-2</v>
      </c>
      <c r="K91" s="302">
        <f t="shared" ref="K91:K99" si="83">S4/($W4-S4)</f>
        <v>0.25368707493347237</v>
      </c>
      <c r="L91" s="310">
        <f>AVERAGE(C91:K91)</f>
        <v>0.11611581850512875</v>
      </c>
      <c r="M91" s="302"/>
    </row>
    <row r="92" spans="1:17" x14ac:dyDescent="0.2">
      <c r="A92" s="293" t="s">
        <v>278</v>
      </c>
      <c r="C92" s="302">
        <f t="shared" si="75"/>
        <v>0.11573602141219848</v>
      </c>
      <c r="D92" s="302">
        <f t="shared" si="76"/>
        <v>9.4199006067271825E-3</v>
      </c>
      <c r="E92" s="302">
        <f t="shared" si="77"/>
        <v>0.32959126208731238</v>
      </c>
      <c r="F92" s="302">
        <f t="shared" si="78"/>
        <v>8.3497347947946755E-3</v>
      </c>
      <c r="G92" s="302">
        <f t="shared" si="79"/>
        <v>3.4504667023062943E-2</v>
      </c>
      <c r="H92" s="302">
        <f t="shared" si="80"/>
        <v>0.11052931024829155</v>
      </c>
      <c r="I92" s="302">
        <f t="shared" si="81"/>
        <v>7.0337064490421611E-2</v>
      </c>
      <c r="J92" s="302">
        <f t="shared" si="82"/>
        <v>9.2890032679467188E-2</v>
      </c>
      <c r="K92" s="302">
        <f t="shared" si="83"/>
        <v>0.27395944747781698</v>
      </c>
      <c r="L92" s="310">
        <f t="shared" ref="L92:L99" si="84">AVERAGE(C92:K92)</f>
        <v>0.11614638231334368</v>
      </c>
      <c r="M92" s="302"/>
    </row>
    <row r="93" spans="1:17" x14ac:dyDescent="0.2">
      <c r="A93" s="293" t="s">
        <v>279</v>
      </c>
      <c r="C93" s="302">
        <f t="shared" si="75"/>
        <v>0.11417118735484907</v>
      </c>
      <c r="D93" s="302">
        <f t="shared" si="76"/>
        <v>8.374137285593523E-3</v>
      </c>
      <c r="E93" s="302">
        <f t="shared" si="77"/>
        <v>0.31330975511430054</v>
      </c>
      <c r="F93" s="302">
        <f t="shared" si="78"/>
        <v>8.0438689630370382E-3</v>
      </c>
      <c r="G93" s="302">
        <f t="shared" si="79"/>
        <v>3.2237268179843209E-2</v>
      </c>
      <c r="H93" s="302">
        <f t="shared" si="80"/>
        <v>0.11737318454900129</v>
      </c>
      <c r="I93" s="302">
        <f t="shared" si="81"/>
        <v>6.6473544292141945E-2</v>
      </c>
      <c r="J93" s="302">
        <f t="shared" si="82"/>
        <v>9.5119728940551193E-2</v>
      </c>
      <c r="K93" s="302">
        <f t="shared" si="83"/>
        <v>0.29399856813964742</v>
      </c>
      <c r="L93" s="310">
        <f t="shared" si="84"/>
        <v>0.1165668047576628</v>
      </c>
      <c r="M93" s="302"/>
    </row>
    <row r="94" spans="1:17" x14ac:dyDescent="0.2">
      <c r="A94" s="293" t="s">
        <v>280</v>
      </c>
      <c r="C94" s="302">
        <f t="shared" si="75"/>
        <v>0.11350774178654581</v>
      </c>
      <c r="D94" s="302">
        <f t="shared" si="76"/>
        <v>6.4027835310610237E-3</v>
      </c>
      <c r="E94" s="302">
        <f t="shared" si="77"/>
        <v>0.29900202806869208</v>
      </c>
      <c r="F94" s="302">
        <f t="shared" si="78"/>
        <v>7.829689650006251E-3</v>
      </c>
      <c r="G94" s="302">
        <f t="shared" si="79"/>
        <v>3.0922212739867408E-2</v>
      </c>
      <c r="H94" s="302">
        <f t="shared" si="80"/>
        <v>0.12668776764333575</v>
      </c>
      <c r="I94" s="302">
        <f t="shared" si="81"/>
        <v>6.4924554885545049E-2</v>
      </c>
      <c r="J94" s="302">
        <f t="shared" si="82"/>
        <v>9.696949856748617E-2</v>
      </c>
      <c r="K94" s="302">
        <f t="shared" si="83"/>
        <v>0.30638755924674171</v>
      </c>
      <c r="L94" s="310">
        <f t="shared" si="84"/>
        <v>0.11695931512436458</v>
      </c>
      <c r="M94" s="302"/>
    </row>
    <row r="95" spans="1:17" x14ac:dyDescent="0.2">
      <c r="A95" s="293" t="s">
        <v>16</v>
      </c>
      <c r="C95" s="302">
        <f t="shared" si="75"/>
        <v>0.11237174453749642</v>
      </c>
      <c r="D95" s="302">
        <f t="shared" si="76"/>
        <v>5.5305387718465552E-3</v>
      </c>
      <c r="E95" s="302">
        <f t="shared" si="77"/>
        <v>0.29356466004767084</v>
      </c>
      <c r="F95" s="302">
        <f t="shared" si="78"/>
        <v>7.7804276548733807E-3</v>
      </c>
      <c r="G95" s="302">
        <f t="shared" si="79"/>
        <v>3.239196537555121E-2</v>
      </c>
      <c r="H95" s="302">
        <f t="shared" si="80"/>
        <v>0.1239352520343398</v>
      </c>
      <c r="I95" s="302">
        <f t="shared" si="81"/>
        <v>6.2513558465221455E-2</v>
      </c>
      <c r="J95" s="302">
        <f t="shared" si="82"/>
        <v>0.10114036897903193</v>
      </c>
      <c r="K95" s="302">
        <f t="shared" si="83"/>
        <v>0.31912229589357538</v>
      </c>
      <c r="L95" s="310">
        <f t="shared" si="84"/>
        <v>0.11759453463995634</v>
      </c>
      <c r="M95" s="302"/>
    </row>
    <row r="96" spans="1:17" x14ac:dyDescent="0.2">
      <c r="A96" s="293" t="s">
        <v>17</v>
      </c>
      <c r="C96" s="302">
        <f t="shared" si="75"/>
        <v>0.12008500303452654</v>
      </c>
      <c r="D96" s="302">
        <f t="shared" si="76"/>
        <v>5.0414324061295989E-3</v>
      </c>
      <c r="E96" s="302">
        <f t="shared" si="77"/>
        <v>0.28412329647161699</v>
      </c>
      <c r="F96" s="302">
        <f t="shared" si="78"/>
        <v>7.7025827776414273E-3</v>
      </c>
      <c r="G96" s="302">
        <f t="shared" si="79"/>
        <v>3.1283741314179755E-2</v>
      </c>
      <c r="H96" s="302">
        <f t="shared" si="80"/>
        <v>0.12675689863811315</v>
      </c>
      <c r="I96" s="302">
        <f t="shared" si="81"/>
        <v>5.9854293460976135E-2</v>
      </c>
      <c r="J96" s="302">
        <f t="shared" si="82"/>
        <v>0.11069896808305731</v>
      </c>
      <c r="K96" s="302">
        <f t="shared" si="83"/>
        <v>0.31291258983693915</v>
      </c>
      <c r="L96" s="310">
        <f t="shared" si="84"/>
        <v>0.11760653400257556</v>
      </c>
      <c r="M96" s="302"/>
    </row>
    <row r="97" spans="1:23" x14ac:dyDescent="0.2">
      <c r="A97" s="293" t="s">
        <v>18</v>
      </c>
      <c r="C97" s="302">
        <f t="shared" si="75"/>
        <v>0.12064867886759507</v>
      </c>
      <c r="D97" s="302">
        <f t="shared" si="76"/>
        <v>4.987035940438431E-3</v>
      </c>
      <c r="E97" s="302">
        <f t="shared" si="77"/>
        <v>0.28004732459045911</v>
      </c>
      <c r="F97" s="302">
        <f t="shared" si="78"/>
        <v>7.7382380812546373E-3</v>
      </c>
      <c r="G97" s="302">
        <f t="shared" si="79"/>
        <v>3.0632568525470024E-2</v>
      </c>
      <c r="H97" s="302">
        <f t="shared" si="80"/>
        <v>0.12432564520122365</v>
      </c>
      <c r="I97" s="302">
        <f t="shared" si="81"/>
        <v>5.8714227055172555E-2</v>
      </c>
      <c r="J97" s="302">
        <f t="shared" si="82"/>
        <v>0.11753632192752062</v>
      </c>
      <c r="K97" s="302">
        <f t="shared" si="83"/>
        <v>0.31710801481642498</v>
      </c>
      <c r="L97" s="310">
        <f t="shared" si="84"/>
        <v>0.11797089500061768</v>
      </c>
      <c r="M97" s="302"/>
    </row>
    <row r="98" spans="1:23" x14ac:dyDescent="0.2">
      <c r="A98" s="293" t="s">
        <v>363</v>
      </c>
      <c r="C98" s="302">
        <f t="shared" si="75"/>
        <v>0.11537632191839775</v>
      </c>
      <c r="D98" s="302">
        <f t="shared" si="76"/>
        <v>5.4355222578396992E-3</v>
      </c>
      <c r="E98" s="302">
        <f t="shared" si="77"/>
        <v>0.26674787228470026</v>
      </c>
      <c r="F98" s="302">
        <f t="shared" si="78"/>
        <v>7.1879891409002182E-3</v>
      </c>
      <c r="G98" s="302">
        <f t="shared" si="79"/>
        <v>3.353149647294966E-2</v>
      </c>
      <c r="H98" s="302">
        <f t="shared" si="80"/>
        <v>0.13192800910100475</v>
      </c>
      <c r="I98" s="302">
        <f t="shared" si="81"/>
        <v>5.5049703214382267E-2</v>
      </c>
      <c r="J98" s="302">
        <f t="shared" si="82"/>
        <v>0.11677734638490532</v>
      </c>
      <c r="K98" s="302">
        <f t="shared" si="83"/>
        <v>0.32737582152955697</v>
      </c>
      <c r="L98" s="310">
        <f t="shared" si="84"/>
        <v>0.11771223136718187</v>
      </c>
      <c r="M98" s="302"/>
    </row>
    <row r="99" spans="1:23" x14ac:dyDescent="0.2">
      <c r="A99" s="293" t="s">
        <v>364</v>
      </c>
      <c r="C99" s="302">
        <f t="shared" si="75"/>
        <v>0.10065151865692888</v>
      </c>
      <c r="D99" s="302">
        <f t="shared" si="76"/>
        <v>6.675441061700458E-3</v>
      </c>
      <c r="E99" s="302">
        <f t="shared" si="77"/>
        <v>0.2705745716954629</v>
      </c>
      <c r="F99" s="302">
        <f t="shared" si="78"/>
        <v>7.0526807434888377E-3</v>
      </c>
      <c r="G99" s="302">
        <f t="shared" si="79"/>
        <v>3.9423281702180533E-2</v>
      </c>
      <c r="H99" s="302">
        <f t="shared" si="80"/>
        <v>0.13735244696072987</v>
      </c>
      <c r="I99" s="302">
        <f t="shared" si="81"/>
        <v>5.6294752409641879E-2</v>
      </c>
      <c r="J99" s="302">
        <f t="shared" si="82"/>
        <v>0.12413094436024531</v>
      </c>
      <c r="K99" s="302">
        <f t="shared" si="83"/>
        <v>0.32374276209224712</v>
      </c>
      <c r="L99" s="310">
        <f t="shared" si="84"/>
        <v>0.11843315552029174</v>
      </c>
      <c r="M99" s="302"/>
    </row>
    <row r="100" spans="1:23" x14ac:dyDescent="0.2">
      <c r="A100" s="293" t="s">
        <v>365</v>
      </c>
      <c r="C100" s="302">
        <f t="shared" si="75"/>
        <v>9.1411868713855635E-2</v>
      </c>
      <c r="D100" s="302">
        <f t="shared" ref="D100:D105" si="85">E13/($W13-E13)</f>
        <v>6.6166948050159057E-3</v>
      </c>
      <c r="E100" s="302">
        <f t="shared" ref="E100:E105" si="86">G13/($W13-G13)</f>
        <v>0.26196414412561198</v>
      </c>
      <c r="F100" s="302">
        <f t="shared" ref="F100:F105" si="87">I13/($W13-I13)</f>
        <v>6.9731323982843577E-3</v>
      </c>
      <c r="G100" s="302">
        <f t="shared" ref="G100:G105" si="88">K13/($W13-K13)</f>
        <v>4.5542747992239688E-2</v>
      </c>
      <c r="H100" s="302">
        <f t="shared" ref="H100:H105" si="89">M13/($W13-M13)</f>
        <v>0.1491912054681761</v>
      </c>
      <c r="I100" s="302">
        <f t="shared" ref="I100:I105" si="90">O13/($W13-O13)</f>
        <v>5.6484112615276985E-2</v>
      </c>
      <c r="J100" s="302">
        <f t="shared" ref="J100:J105" si="91">Q13/($W13-Q13)</f>
        <v>0.13198081289255947</v>
      </c>
      <c r="K100" s="302">
        <f t="shared" ref="K100:K105" si="92">S13/($W13-S13)</f>
        <v>0.31416670126905782</v>
      </c>
      <c r="L100" s="310">
        <f t="shared" ref="L100:L105" si="93">AVERAGE(C100:K100)</f>
        <v>0.11825904669778645</v>
      </c>
      <c r="M100" s="302"/>
    </row>
    <row r="101" spans="1:23" x14ac:dyDescent="0.2">
      <c r="A101" s="293" t="s">
        <v>366</v>
      </c>
      <c r="C101" s="302">
        <f t="shared" si="75"/>
        <v>8.6170482940276169E-2</v>
      </c>
      <c r="D101" s="302">
        <f t="shared" si="85"/>
        <v>7.8076253435581033E-3</v>
      </c>
      <c r="E101" s="302">
        <f t="shared" si="86"/>
        <v>0.26116579075848889</v>
      </c>
      <c r="F101" s="302">
        <f t="shared" si="87"/>
        <v>6.7351972841222466E-3</v>
      </c>
      <c r="G101" s="302">
        <f t="shared" si="88"/>
        <v>4.4328907235088422E-2</v>
      </c>
      <c r="H101" s="302">
        <f t="shared" si="89"/>
        <v>0.15888901548289</v>
      </c>
      <c r="I101" s="302">
        <f t="shared" si="90"/>
        <v>5.3503694896577032E-2</v>
      </c>
      <c r="J101" s="302">
        <f t="shared" si="91"/>
        <v>0.1377445396120173</v>
      </c>
      <c r="K101" s="302">
        <f t="shared" si="92"/>
        <v>0.30843637011372665</v>
      </c>
      <c r="L101" s="310">
        <f t="shared" si="93"/>
        <v>0.11830906929630497</v>
      </c>
      <c r="M101" s="302"/>
    </row>
    <row r="102" spans="1:23" x14ac:dyDescent="0.2">
      <c r="A102" s="293" t="s">
        <v>367</v>
      </c>
      <c r="C102" s="302">
        <f t="shared" si="75"/>
        <v>8.8738174257727245E-2</v>
      </c>
      <c r="D102" s="302">
        <f t="shared" si="85"/>
        <v>7.7913387440100802E-3</v>
      </c>
      <c r="E102" s="302">
        <f t="shared" si="86"/>
        <v>0.24700910675931587</v>
      </c>
      <c r="F102" s="302">
        <f t="shared" si="87"/>
        <v>6.5652437496089063E-3</v>
      </c>
      <c r="G102" s="302">
        <f t="shared" si="88"/>
        <v>4.3389117913127752E-2</v>
      </c>
      <c r="H102" s="302">
        <f t="shared" si="89"/>
        <v>0.15517860316037382</v>
      </c>
      <c r="I102" s="302">
        <f t="shared" si="90"/>
        <v>5.0514292486405606E-2</v>
      </c>
      <c r="J102" s="302">
        <f t="shared" si="91"/>
        <v>0.14395178755090349</v>
      </c>
      <c r="K102" s="302">
        <f t="shared" si="92"/>
        <v>0.31175874296953776</v>
      </c>
      <c r="L102" s="310">
        <f t="shared" si="93"/>
        <v>0.11721071195455673</v>
      </c>
      <c r="M102" s="302"/>
    </row>
    <row r="103" spans="1:23" x14ac:dyDescent="0.2">
      <c r="A103" s="293" t="s">
        <v>368</v>
      </c>
      <c r="C103" s="302">
        <f t="shared" si="75"/>
        <v>8.2059732385399278E-2</v>
      </c>
      <c r="D103" s="302">
        <f t="shared" si="85"/>
        <v>7.8835697967146682E-3</v>
      </c>
      <c r="E103" s="302">
        <f t="shared" si="86"/>
        <v>0.24511721758320149</v>
      </c>
      <c r="F103" s="302">
        <f t="shared" si="87"/>
        <v>5.9559330856475915E-3</v>
      </c>
      <c r="G103" s="302">
        <f t="shared" si="88"/>
        <v>4.3371767778210522E-2</v>
      </c>
      <c r="H103" s="302">
        <f t="shared" si="89"/>
        <v>0.14776244111063053</v>
      </c>
      <c r="I103" s="302">
        <f t="shared" si="90"/>
        <v>5.474321176157556E-2</v>
      </c>
      <c r="J103" s="302">
        <f t="shared" si="91"/>
        <v>0.14743183372107638</v>
      </c>
      <c r="K103" s="302">
        <f t="shared" si="92"/>
        <v>0.31580210058693214</v>
      </c>
      <c r="L103" s="310">
        <f t="shared" si="93"/>
        <v>0.11668086753437645</v>
      </c>
      <c r="M103" s="302"/>
    </row>
    <row r="104" spans="1:23" x14ac:dyDescent="0.2">
      <c r="A104" s="293" t="s">
        <v>389</v>
      </c>
      <c r="C104" s="302">
        <f t="shared" si="75"/>
        <v>7.2004087408726811E-2</v>
      </c>
      <c r="D104" s="302">
        <f t="shared" si="85"/>
        <v>7.9891507653594915E-3</v>
      </c>
      <c r="E104" s="302">
        <f t="shared" si="86"/>
        <v>0.25020508398792468</v>
      </c>
      <c r="F104" s="302">
        <f t="shared" si="87"/>
        <v>5.7583644203401656E-3</v>
      </c>
      <c r="G104" s="302">
        <f t="shared" si="88"/>
        <v>4.2687867844773332E-2</v>
      </c>
      <c r="H104" s="302">
        <f t="shared" si="89"/>
        <v>0.14175499400801841</v>
      </c>
      <c r="I104" s="302">
        <f t="shared" si="90"/>
        <v>5.3918308779249025E-2</v>
      </c>
      <c r="J104" s="302">
        <f t="shared" si="91"/>
        <v>0.15423423081201496</v>
      </c>
      <c r="K104" s="302">
        <f t="shared" si="92"/>
        <v>0.32869792454985758</v>
      </c>
      <c r="L104" s="310">
        <f t="shared" si="93"/>
        <v>0.11747222361958493</v>
      </c>
      <c r="M104" s="302"/>
    </row>
    <row r="105" spans="1:23" ht="13.5" thickBot="1" x14ac:dyDescent="0.25">
      <c r="A105" s="293" t="s">
        <v>390</v>
      </c>
      <c r="C105" s="302">
        <f t="shared" si="75"/>
        <v>7.0887410442450935E-2</v>
      </c>
      <c r="D105" s="302">
        <f t="shared" si="85"/>
        <v>8.0699592567646701E-3</v>
      </c>
      <c r="E105" s="302">
        <f t="shared" si="86"/>
        <v>0.24689574319929655</v>
      </c>
      <c r="F105" s="302">
        <f t="shared" si="87"/>
        <v>5.4125633669778322E-3</v>
      </c>
      <c r="G105" s="302">
        <f t="shared" si="88"/>
        <v>4.2929807067380671E-2</v>
      </c>
      <c r="H105" s="302">
        <f t="shared" si="89"/>
        <v>0.14141742140003938</v>
      </c>
      <c r="I105" s="302">
        <f t="shared" si="90"/>
        <v>5.5031512039983563E-2</v>
      </c>
      <c r="J105" s="302">
        <f t="shared" si="91"/>
        <v>0.15347856118473796</v>
      </c>
      <c r="K105" s="302">
        <f t="shared" si="92"/>
        <v>0.33601906337529119</v>
      </c>
      <c r="L105" s="311">
        <f t="shared" si="93"/>
        <v>0.11779356014810254</v>
      </c>
      <c r="M105" s="302"/>
    </row>
    <row r="107" spans="1:23" x14ac:dyDescent="0.2">
      <c r="A107" s="312" t="s">
        <v>28</v>
      </c>
      <c r="B107" s="312"/>
      <c r="C107" s="307">
        <f>AVERAGE(C91:C105)</f>
        <v>0.10142596820116799</v>
      </c>
      <c r="D107" s="307">
        <f t="shared" ref="D107:K107" si="94">AVERAGE(D91:D105)</f>
        <v>7.2885528802166784E-3</v>
      </c>
      <c r="E107" s="307">
        <f t="shared" si="94"/>
        <v>0.28025657248009012</v>
      </c>
      <c r="F107" s="307">
        <f t="shared" si="94"/>
        <v>7.1623034415680071E-3</v>
      </c>
      <c r="G107" s="307">
        <f t="shared" si="94"/>
        <v>3.7384829059263866E-2</v>
      </c>
      <c r="H107" s="307">
        <f t="shared" si="94"/>
        <v>0.133384626349073</v>
      </c>
      <c r="I107" s="307">
        <f t="shared" si="94"/>
        <v>5.9200324023022451E-2</v>
      </c>
      <c r="J107" s="307">
        <f t="shared" si="94"/>
        <v>0.12085051139931065</v>
      </c>
      <c r="K107" s="307">
        <f t="shared" si="94"/>
        <v>0.30954500245538835</v>
      </c>
    </row>
    <row r="108" spans="1:23" x14ac:dyDescent="0.2">
      <c r="A108" s="312" t="s">
        <v>374</v>
      </c>
      <c r="B108" s="312"/>
      <c r="C108" s="307">
        <f>C105-C91</f>
        <v>-4.6682138858094746E-2</v>
      </c>
      <c r="D108" s="307">
        <f t="shared" ref="D108:K108" si="95">D105-D91</f>
        <v>-3.2332033737261096E-3</v>
      </c>
      <c r="E108" s="307">
        <f t="shared" si="95"/>
        <v>-0.10763498722800038</v>
      </c>
      <c r="F108" s="307">
        <f t="shared" si="95"/>
        <v>-2.9363421455646938E-3</v>
      </c>
      <c r="G108" s="307">
        <f t="shared" si="95"/>
        <v>9.3347883423478897E-3</v>
      </c>
      <c r="H108" s="307">
        <f t="shared" si="95"/>
        <v>3.3730221170112609E-2</v>
      </c>
      <c r="I108" s="307">
        <f t="shared" si="95"/>
        <v>-1.4616517452782501E-2</v>
      </c>
      <c r="J108" s="307">
        <f t="shared" si="95"/>
        <v>6.4805865890653111E-2</v>
      </c>
      <c r="K108" s="307">
        <f t="shared" si="95"/>
        <v>8.2331988441818826E-2</v>
      </c>
    </row>
    <row r="109" spans="1:23" x14ac:dyDescent="0.2">
      <c r="A109" s="312" t="s">
        <v>375</v>
      </c>
      <c r="B109" s="312"/>
      <c r="C109" s="307">
        <f>STDEV(C91:C105)</f>
        <v>1.787614301626364E-2</v>
      </c>
      <c r="D109" s="307">
        <f t="shared" ref="D109:K109" si="96">STDEV(D91:D105)</f>
        <v>1.7381987769852644E-3</v>
      </c>
      <c r="E109" s="307">
        <f t="shared" si="96"/>
        <v>3.2643167947435742E-2</v>
      </c>
      <c r="F109" s="307">
        <f t="shared" si="96"/>
        <v>9.3049859470089929E-4</v>
      </c>
      <c r="G109" s="307">
        <f t="shared" si="96"/>
        <v>5.7520494219773398E-3</v>
      </c>
      <c r="H109" s="307">
        <f t="shared" si="96"/>
        <v>1.5660904310785449E-2</v>
      </c>
      <c r="I109" s="307">
        <f t="shared" si="96"/>
        <v>6.1908956073372457E-3</v>
      </c>
      <c r="J109" s="307">
        <f t="shared" si="96"/>
        <v>2.3003175684803336E-2</v>
      </c>
      <c r="K109" s="307">
        <f t="shared" si="96"/>
        <v>2.1467968018149163E-2</v>
      </c>
    </row>
    <row r="111" spans="1:23" ht="13.5" thickBot="1" x14ac:dyDescent="0.25"/>
    <row r="112" spans="1:23" ht="13.5" thickBot="1" x14ac:dyDescent="0.25">
      <c r="A112" s="294" t="s">
        <v>377</v>
      </c>
      <c r="B112" s="438" t="s">
        <v>352</v>
      </c>
      <c r="C112" s="438"/>
      <c r="D112" s="438" t="s">
        <v>353</v>
      </c>
      <c r="E112" s="438"/>
      <c r="F112" s="438" t="s">
        <v>4</v>
      </c>
      <c r="G112" s="438"/>
      <c r="H112" s="438" t="s">
        <v>354</v>
      </c>
      <c r="I112" s="438"/>
      <c r="J112" s="438" t="s">
        <v>355</v>
      </c>
      <c r="K112" s="438"/>
      <c r="L112" s="438" t="s">
        <v>356</v>
      </c>
      <c r="M112" s="438"/>
      <c r="N112" s="438" t="s">
        <v>357</v>
      </c>
      <c r="O112" s="438"/>
      <c r="P112" s="438" t="s">
        <v>358</v>
      </c>
      <c r="Q112" s="438"/>
      <c r="R112" s="438" t="s">
        <v>359</v>
      </c>
      <c r="S112" s="438"/>
      <c r="T112" s="438"/>
      <c r="U112" s="438"/>
      <c r="V112" s="439" t="s">
        <v>134</v>
      </c>
      <c r="W112" s="438"/>
    </row>
    <row r="113" spans="1:23" x14ac:dyDescent="0.2">
      <c r="A113" s="304" t="s">
        <v>378</v>
      </c>
      <c r="B113" s="298" t="s">
        <v>252</v>
      </c>
      <c r="C113" s="298" t="s">
        <v>362</v>
      </c>
      <c r="D113" s="298" t="s">
        <v>252</v>
      </c>
      <c r="E113" s="298" t="str">
        <f>C113</f>
        <v>MA</v>
      </c>
      <c r="F113" s="298" t="s">
        <v>252</v>
      </c>
      <c r="G113" s="298" t="str">
        <f>E113</f>
        <v>MA</v>
      </c>
      <c r="H113" s="298" t="s">
        <v>252</v>
      </c>
      <c r="I113" s="298" t="str">
        <f>G113</f>
        <v>MA</v>
      </c>
      <c r="J113" s="298" t="s">
        <v>252</v>
      </c>
      <c r="K113" s="298" t="str">
        <f>I113</f>
        <v>MA</v>
      </c>
      <c r="L113" s="298" t="s">
        <v>252</v>
      </c>
      <c r="M113" s="298" t="str">
        <f>K113</f>
        <v>MA</v>
      </c>
      <c r="N113" s="298" t="s">
        <v>252</v>
      </c>
      <c r="O113" s="298" t="str">
        <f>M113</f>
        <v>MA</v>
      </c>
      <c r="P113" s="298" t="s">
        <v>252</v>
      </c>
      <c r="Q113" s="298" t="str">
        <f>O113</f>
        <v>MA</v>
      </c>
      <c r="R113" s="298" t="s">
        <v>252</v>
      </c>
      <c r="S113" s="298" t="str">
        <f>Q113</f>
        <v>MA</v>
      </c>
      <c r="T113" s="298"/>
      <c r="U113" s="298"/>
      <c r="V113" s="298" t="s">
        <v>252</v>
      </c>
      <c r="W113" s="298" t="s">
        <v>362</v>
      </c>
    </row>
    <row r="114" spans="1:23" x14ac:dyDescent="0.2">
      <c r="A114" s="293" t="str">
        <f>A91</f>
        <v>1996</v>
      </c>
      <c r="B114" s="299">
        <v>16812880.000000019</v>
      </c>
      <c r="C114" s="299">
        <v>4059773.1350252079</v>
      </c>
      <c r="D114" s="299">
        <v>18798620.000000048</v>
      </c>
      <c r="E114" s="299">
        <v>1090729.2256143386</v>
      </c>
      <c r="F114" s="299">
        <v>54160040.000000015</v>
      </c>
      <c r="G114" s="299">
        <v>12530670.837534314</v>
      </c>
      <c r="H114" s="299">
        <v>12503810.000000011</v>
      </c>
      <c r="I114" s="299">
        <v>2092445.7693373889</v>
      </c>
      <c r="J114" s="299">
        <v>6216861.5699872989</v>
      </c>
      <c r="K114" s="299">
        <v>1090419.6214471699</v>
      </c>
      <c r="L114" s="299">
        <v>41045679.99999997</v>
      </c>
      <c r="M114" s="299">
        <v>6679014.6280954909</v>
      </c>
      <c r="N114" s="299">
        <v>26492460.000000119</v>
      </c>
      <c r="O114" s="299">
        <v>6324494.1026162943</v>
      </c>
      <c r="P114" s="299">
        <v>62446520.00000006</v>
      </c>
      <c r="Q114" s="299">
        <v>9057138.3639987484</v>
      </c>
      <c r="R114" s="299">
        <v>18876070</v>
      </c>
      <c r="S114" s="299">
        <v>2742445.2102503199</v>
      </c>
      <c r="T114" s="299"/>
      <c r="U114" s="299"/>
      <c r="V114" s="300">
        <f>B114+D114+F114+H114+J114+L114+N114+P114+R114+T114</f>
        <v>257352941.56998754</v>
      </c>
      <c r="W114" s="300">
        <f>C114+E114+G114+I114+K114+M114+O114+Q114+S114+U114</f>
        <v>45667130.893919267</v>
      </c>
    </row>
    <row r="115" spans="1:23" x14ac:dyDescent="0.2">
      <c r="A115" s="293" t="str">
        <f t="shared" ref="A115:A127" si="97">A92</f>
        <v>1997</v>
      </c>
      <c r="B115" s="299">
        <v>17735190.000000007</v>
      </c>
      <c r="C115" s="299">
        <v>4410603.9281403776</v>
      </c>
      <c r="D115" s="299">
        <v>18463559.999999996</v>
      </c>
      <c r="E115" s="299">
        <v>1127512.9078283599</v>
      </c>
      <c r="F115" s="299">
        <v>61071069.999999911</v>
      </c>
      <c r="G115" s="299">
        <v>14116229.118641168</v>
      </c>
      <c r="H115" s="299">
        <v>13266030.000000041</v>
      </c>
      <c r="I115" s="299">
        <v>2216463.3272612281</v>
      </c>
      <c r="J115" s="299">
        <v>7544450.9829964004</v>
      </c>
      <c r="K115" s="299">
        <v>1351070.8547108299</v>
      </c>
      <c r="L115" s="299">
        <v>43726380.000000007</v>
      </c>
      <c r="M115" s="299">
        <v>7126392.4795248993</v>
      </c>
      <c r="N115" s="299">
        <v>30338690.000000097</v>
      </c>
      <c r="O115" s="299">
        <v>7099854.2235041307</v>
      </c>
      <c r="P115" s="299">
        <v>73799079.99999997</v>
      </c>
      <c r="Q115" s="299">
        <v>10538973.129690785</v>
      </c>
      <c r="R115" s="299">
        <v>21145674.999999896</v>
      </c>
      <c r="S115" s="299">
        <v>2980688.0177886412</v>
      </c>
      <c r="T115" s="299"/>
      <c r="U115" s="299"/>
      <c r="V115" s="300">
        <f t="shared" ref="V115:V128" si="98">B115+D115+F115+H115+J115+L115+N115+P115+R115+T115</f>
        <v>287090125.98299634</v>
      </c>
      <c r="W115" s="300">
        <f t="shared" ref="W115:W128" si="99">C115+E115+G115+I115+K115+M115+O115+Q115+S115+U115</f>
        <v>50967787.987090416</v>
      </c>
    </row>
    <row r="116" spans="1:23" x14ac:dyDescent="0.2">
      <c r="A116" s="293" t="str">
        <f t="shared" si="97"/>
        <v>1998</v>
      </c>
      <c r="B116" s="299">
        <v>17119700.000000011</v>
      </c>
      <c r="C116" s="299">
        <v>4697509.7069929577</v>
      </c>
      <c r="D116" s="299">
        <v>22383200</v>
      </c>
      <c r="E116" s="299">
        <v>1352171.0352020694</v>
      </c>
      <c r="F116" s="299">
        <v>58746995.999999955</v>
      </c>
      <c r="G116" s="299">
        <v>13594233.085383782</v>
      </c>
      <c r="H116" s="299">
        <v>13736900</v>
      </c>
      <c r="I116" s="299">
        <v>2330688.005977585</v>
      </c>
      <c r="J116" s="299">
        <v>7545400</v>
      </c>
      <c r="K116" s="299">
        <v>1269886.2525868698</v>
      </c>
      <c r="L116" s="299">
        <v>44879900</v>
      </c>
      <c r="M116" s="299">
        <v>7271897.2513825642</v>
      </c>
      <c r="N116" s="299">
        <v>33884100</v>
      </c>
      <c r="O116" s="299">
        <v>7750033.0399371795</v>
      </c>
      <c r="P116" s="299">
        <v>79841800</v>
      </c>
      <c r="Q116" s="299">
        <v>11513721.902622452</v>
      </c>
      <c r="R116" s="299">
        <v>24193999.999999881</v>
      </c>
      <c r="S116" s="299">
        <v>3477673.5978727825</v>
      </c>
      <c r="T116" s="299"/>
      <c r="U116" s="299"/>
      <c r="V116" s="300">
        <f t="shared" si="98"/>
        <v>302331995.99999988</v>
      </c>
      <c r="W116" s="300">
        <f t="shared" si="99"/>
        <v>53257813.877958253</v>
      </c>
    </row>
    <row r="117" spans="1:23" x14ac:dyDescent="0.2">
      <c r="A117" s="293" t="str">
        <f t="shared" si="97"/>
        <v>1999</v>
      </c>
      <c r="B117" s="299">
        <v>17367400.000000015</v>
      </c>
      <c r="C117" s="299">
        <v>4248717.1432930697</v>
      </c>
      <c r="D117" s="299">
        <v>26153400</v>
      </c>
      <c r="E117" s="299">
        <v>1351391.8353109758</v>
      </c>
      <c r="F117" s="299">
        <v>61353000</v>
      </c>
      <c r="G117" s="299">
        <v>14288717.046616094</v>
      </c>
      <c r="H117" s="299">
        <v>13439999.999999989</v>
      </c>
      <c r="I117" s="299">
        <v>2297207.971499552</v>
      </c>
      <c r="J117" s="299">
        <v>7726900</v>
      </c>
      <c r="K117" s="299">
        <v>1245240.9955787999</v>
      </c>
      <c r="L117" s="299">
        <v>48733100</v>
      </c>
      <c r="M117" s="299">
        <v>7818049.455875108</v>
      </c>
      <c r="N117" s="299">
        <v>38979300</v>
      </c>
      <c r="O117" s="299">
        <v>8809984.3000776619</v>
      </c>
      <c r="P117" s="299">
        <v>93114599.99999997</v>
      </c>
      <c r="Q117" s="299">
        <v>13442104.005935548</v>
      </c>
      <c r="R117" s="299">
        <v>27589000</v>
      </c>
      <c r="S117" s="299">
        <v>3891199.5357691534</v>
      </c>
      <c r="T117" s="299"/>
      <c r="U117" s="299"/>
      <c r="V117" s="300">
        <f t="shared" si="98"/>
        <v>334456700</v>
      </c>
      <c r="W117" s="300">
        <f t="shared" si="99"/>
        <v>57392612.289955959</v>
      </c>
    </row>
    <row r="118" spans="1:23" x14ac:dyDescent="0.2">
      <c r="A118" s="293" t="str">
        <f t="shared" si="97"/>
        <v>2000</v>
      </c>
      <c r="B118" s="299">
        <v>18042000.000000045</v>
      </c>
      <c r="C118" s="299">
        <v>4606965.4936632235</v>
      </c>
      <c r="D118" s="299">
        <v>35133200</v>
      </c>
      <c r="E118" s="299">
        <v>1765643.1680723648</v>
      </c>
      <c r="F118" s="299">
        <v>76113660.00000006</v>
      </c>
      <c r="G118" s="299">
        <v>17787797.540428218</v>
      </c>
      <c r="H118" s="299">
        <v>14621999.999999989</v>
      </c>
      <c r="I118" s="299">
        <v>2512845.7278930126</v>
      </c>
      <c r="J118" s="299">
        <v>8317000</v>
      </c>
      <c r="K118" s="299">
        <v>1320063.15049621</v>
      </c>
      <c r="L118" s="299">
        <v>61187350.000000007</v>
      </c>
      <c r="M118" s="299">
        <v>9780814.0527653955</v>
      </c>
      <c r="N118" s="299">
        <v>47245799.999999985</v>
      </c>
      <c r="O118" s="299">
        <v>10457518.562254632</v>
      </c>
      <c r="P118" s="299">
        <v>102965600.00000001</v>
      </c>
      <c r="Q118" s="299">
        <v>14633459.467921296</v>
      </c>
      <c r="R118" s="299">
        <v>32289799.999999791</v>
      </c>
      <c r="S118" s="299">
        <v>4588295.1495669894</v>
      </c>
      <c r="T118" s="299"/>
      <c r="U118" s="299"/>
      <c r="V118" s="300">
        <f t="shared" si="98"/>
        <v>395916409.99999988</v>
      </c>
      <c r="W118" s="300">
        <f t="shared" si="99"/>
        <v>67453402.313061342</v>
      </c>
    </row>
    <row r="119" spans="1:23" x14ac:dyDescent="0.2">
      <c r="A119" s="293" t="str">
        <f t="shared" si="97"/>
        <v>2001</v>
      </c>
      <c r="B119" s="299">
        <v>22610199.999999993</v>
      </c>
      <c r="C119" s="299">
        <v>5845325.9255362507</v>
      </c>
      <c r="D119" s="299">
        <v>45932200</v>
      </c>
      <c r="E119" s="299">
        <v>2144559.4443247914</v>
      </c>
      <c r="F119" s="299">
        <v>88179400.00000003</v>
      </c>
      <c r="G119" s="299">
        <v>20124340.400851879</v>
      </c>
      <c r="H119" s="299">
        <v>14814900</v>
      </c>
      <c r="I119" s="299">
        <v>2640763.8169138785</v>
      </c>
      <c r="J119" s="299">
        <v>9360000</v>
      </c>
      <c r="K119" s="299">
        <v>1893649.0634626704</v>
      </c>
      <c r="L119" s="299">
        <v>68374000</v>
      </c>
      <c r="M119" s="299">
        <v>11573188.830901206</v>
      </c>
      <c r="N119" s="299">
        <v>53276900</v>
      </c>
      <c r="O119" s="299">
        <v>11783490.756641809</v>
      </c>
      <c r="P119" s="299">
        <v>115041000</v>
      </c>
      <c r="Q119" s="299">
        <v>16321385.081189061</v>
      </c>
      <c r="R119" s="299">
        <v>35631000</v>
      </c>
      <c r="S119" s="299">
        <v>5108142.6959324405</v>
      </c>
      <c r="T119" s="299"/>
      <c r="U119" s="299"/>
      <c r="V119" s="300">
        <f t="shared" si="98"/>
        <v>453219600</v>
      </c>
      <c r="W119" s="300">
        <f t="shared" si="99"/>
        <v>77434846.015753984</v>
      </c>
    </row>
    <row r="120" spans="1:23" x14ac:dyDescent="0.2">
      <c r="A120" s="293" t="str">
        <f t="shared" si="97"/>
        <v>2002</v>
      </c>
      <c r="B120" s="299">
        <v>29630100.000000007</v>
      </c>
      <c r="C120" s="299">
        <v>6624836.9591054963</v>
      </c>
      <c r="D120" s="299">
        <v>58274499.999999978</v>
      </c>
      <c r="E120" s="299">
        <v>2266946.1721198349</v>
      </c>
      <c r="F120" s="299">
        <v>104776500</v>
      </c>
      <c r="G120" s="299">
        <v>24027706.380738828</v>
      </c>
      <c r="H120" s="299">
        <v>16623100</v>
      </c>
      <c r="I120" s="299">
        <v>3190840.0780854151</v>
      </c>
      <c r="J120" s="299">
        <v>10380735.5</v>
      </c>
      <c r="K120" s="299">
        <v>1545305.58843478</v>
      </c>
      <c r="L120" s="299">
        <v>76234400</v>
      </c>
      <c r="M120" s="299">
        <v>12985336.012583384</v>
      </c>
      <c r="N120" s="299">
        <v>63332600</v>
      </c>
      <c r="O120" s="299">
        <v>14053382.38349043</v>
      </c>
      <c r="P120" s="299">
        <v>134816900</v>
      </c>
      <c r="Q120" s="299">
        <v>19081262.625535376</v>
      </c>
      <c r="R120" s="299">
        <v>42763299.999999881</v>
      </c>
      <c r="S120" s="299">
        <v>6192880.2739645727</v>
      </c>
      <c r="T120" s="299"/>
      <c r="U120" s="299"/>
      <c r="V120" s="300">
        <f t="shared" si="98"/>
        <v>536832135.49999988</v>
      </c>
      <c r="W120" s="300">
        <f t="shared" si="99"/>
        <v>89968496.474058107</v>
      </c>
    </row>
    <row r="121" spans="1:23" x14ac:dyDescent="0.2">
      <c r="A121" s="293" t="str">
        <f t="shared" si="97"/>
        <v>2003</v>
      </c>
      <c r="B121" s="299">
        <v>26189400</v>
      </c>
      <c r="C121" s="299">
        <v>6103127.7256523548</v>
      </c>
      <c r="D121" s="299">
        <v>50576600</v>
      </c>
      <c r="E121" s="299">
        <v>2110991.0028017089</v>
      </c>
      <c r="F121" s="299">
        <v>118710100.00000001</v>
      </c>
      <c r="G121" s="299">
        <v>26786426.562624872</v>
      </c>
      <c r="H121" s="299">
        <v>18829300.000000022</v>
      </c>
      <c r="I121" s="299">
        <v>3096472.4511266667</v>
      </c>
      <c r="J121" s="299">
        <v>11358800</v>
      </c>
      <c r="K121" s="299">
        <v>1676697.5313859596</v>
      </c>
      <c r="L121" s="299">
        <v>84656800.000000119</v>
      </c>
      <c r="M121" s="299">
        <v>14339136.452402882</v>
      </c>
      <c r="N121" s="299">
        <v>70857900</v>
      </c>
      <c r="O121" s="299">
        <v>15508161.671985749</v>
      </c>
      <c r="P121" s="299">
        <v>147555900</v>
      </c>
      <c r="Q121" s="299">
        <v>21666299.120629422</v>
      </c>
      <c r="R121" s="299">
        <v>47427000.00000003</v>
      </c>
      <c r="S121" s="299">
        <v>6845015.4862654507</v>
      </c>
      <c r="T121" s="299"/>
      <c r="U121" s="299"/>
      <c r="V121" s="300">
        <f t="shared" si="98"/>
        <v>576161800.00000012</v>
      </c>
      <c r="W121" s="300">
        <f t="shared" si="99"/>
        <v>98132328.004875064</v>
      </c>
    </row>
    <row r="122" spans="1:23" x14ac:dyDescent="0.2">
      <c r="A122" s="293" t="str">
        <f t="shared" si="97"/>
        <v>2004</v>
      </c>
      <c r="B122" s="299">
        <v>26577500</v>
      </c>
      <c r="C122" s="299">
        <v>6448034.7920723408</v>
      </c>
      <c r="D122" s="299">
        <v>53293400</v>
      </c>
      <c r="E122" s="299">
        <v>2170317.3674016064</v>
      </c>
      <c r="F122" s="299">
        <v>131414600</v>
      </c>
      <c r="G122" s="299">
        <v>29487750.326123655</v>
      </c>
      <c r="H122" s="299">
        <v>18975000.000000007</v>
      </c>
      <c r="I122" s="299">
        <v>3198296.544454237</v>
      </c>
      <c r="J122" s="299">
        <v>14998500</v>
      </c>
      <c r="K122" s="299">
        <v>2531659.8918650597</v>
      </c>
      <c r="L122" s="299">
        <v>93654399.999999866</v>
      </c>
      <c r="M122" s="299">
        <v>15484495.362363584</v>
      </c>
      <c r="N122" s="299">
        <v>78745199.999999911</v>
      </c>
      <c r="O122" s="299">
        <v>17103736.418843511</v>
      </c>
      <c r="P122" s="299">
        <v>164340300.00000009</v>
      </c>
      <c r="Q122" s="299">
        <v>23566949.730762105</v>
      </c>
      <c r="R122" s="299">
        <v>51646800.00000006</v>
      </c>
      <c r="S122" s="299">
        <v>7680189.0290584192</v>
      </c>
      <c r="T122" s="299"/>
      <c r="U122" s="299"/>
      <c r="V122" s="300">
        <f t="shared" si="98"/>
        <v>633645700</v>
      </c>
      <c r="W122" s="300">
        <f t="shared" si="99"/>
        <v>107671429.46294454</v>
      </c>
    </row>
    <row r="123" spans="1:23" x14ac:dyDescent="0.2">
      <c r="A123" s="293" t="str">
        <f t="shared" si="97"/>
        <v>2005</v>
      </c>
      <c r="B123" s="299">
        <v>25259000</v>
      </c>
      <c r="C123" s="299">
        <v>6309398.1806710921</v>
      </c>
      <c r="D123" s="299">
        <v>65114599.999999993</v>
      </c>
      <c r="E123" s="299">
        <v>2604422.863195885</v>
      </c>
      <c r="F123" s="299">
        <v>138358400</v>
      </c>
      <c r="G123" s="299">
        <v>31255236.756397001</v>
      </c>
      <c r="H123" s="299">
        <v>20719000</v>
      </c>
      <c r="I123" s="299">
        <v>3485411.1608703439</v>
      </c>
      <c r="J123" s="299">
        <v>19102929.999999903</v>
      </c>
      <c r="K123" s="299">
        <v>2863964.3733108002</v>
      </c>
      <c r="L123" s="299">
        <v>104162800.00000001</v>
      </c>
      <c r="M123" s="299">
        <v>17776274.951739982</v>
      </c>
      <c r="N123" s="299">
        <v>88957000</v>
      </c>
      <c r="O123" s="299">
        <v>19039192.50432732</v>
      </c>
      <c r="P123" s="299">
        <v>182570200.00000012</v>
      </c>
      <c r="Q123" s="299">
        <v>27012029.025820337</v>
      </c>
      <c r="R123" s="299">
        <v>57804995.999999911</v>
      </c>
      <c r="S123" s="299">
        <v>8238730.1929225922</v>
      </c>
      <c r="T123" s="299"/>
      <c r="U123" s="299"/>
      <c r="V123" s="300">
        <f t="shared" si="98"/>
        <v>702048925.99999988</v>
      </c>
      <c r="W123" s="300">
        <f t="shared" si="99"/>
        <v>118584660.00925535</v>
      </c>
    </row>
    <row r="124" spans="1:23" x14ac:dyDescent="0.2">
      <c r="A124" s="293" t="str">
        <f t="shared" si="97"/>
        <v>2006</v>
      </c>
      <c r="B124" s="299">
        <v>32510999.999999993</v>
      </c>
      <c r="C124" s="299">
        <v>7735462.1872081291</v>
      </c>
      <c r="D124" s="299">
        <v>83970100</v>
      </c>
      <c r="E124" s="299">
        <v>3408042.5991605427</v>
      </c>
      <c r="F124" s="299">
        <v>140874300</v>
      </c>
      <c r="G124" s="299">
        <v>32170463.125184353</v>
      </c>
      <c r="H124" s="299">
        <v>23287000</v>
      </c>
      <c r="I124" s="299">
        <v>3913273.9101876635</v>
      </c>
      <c r="J124" s="299">
        <v>24274390</v>
      </c>
      <c r="K124" s="299">
        <v>3559730.1400422803</v>
      </c>
      <c r="L124" s="299">
        <v>115025699.99999988</v>
      </c>
      <c r="M124" s="299">
        <v>19360322.603876077</v>
      </c>
      <c r="N124" s="299">
        <v>99715000</v>
      </c>
      <c r="O124" s="299">
        <v>21777553.377332062</v>
      </c>
      <c r="P124" s="299">
        <v>210641999.99999976</v>
      </c>
      <c r="Q124" s="299">
        <v>31091515.616299741</v>
      </c>
      <c r="R124" s="299">
        <v>64466600</v>
      </c>
      <c r="S124" s="299">
        <v>9554200.4904214367</v>
      </c>
      <c r="T124" s="299"/>
      <c r="U124" s="299"/>
      <c r="V124" s="300">
        <f t="shared" si="98"/>
        <v>794766089.99999964</v>
      </c>
      <c r="W124" s="300">
        <f t="shared" si="99"/>
        <v>132570564.0497123</v>
      </c>
    </row>
    <row r="125" spans="1:23" x14ac:dyDescent="0.2">
      <c r="A125" s="293" t="str">
        <f t="shared" si="97"/>
        <v>2007</v>
      </c>
      <c r="B125" s="299">
        <v>39181500.000000022</v>
      </c>
      <c r="C125" s="299">
        <v>9382394.1345003229</v>
      </c>
      <c r="D125" s="299">
        <v>99954480.000000075</v>
      </c>
      <c r="E125" s="299">
        <v>4106314.5931786019</v>
      </c>
      <c r="F125" s="299">
        <v>151829269.99999955</v>
      </c>
      <c r="G125" s="299">
        <v>35350782.189040378</v>
      </c>
      <c r="H125" s="299">
        <v>26597000.00000003</v>
      </c>
      <c r="I125" s="299">
        <v>4523349.2613144591</v>
      </c>
      <c r="J125" s="299">
        <v>27076998.3400001</v>
      </c>
      <c r="K125" s="299">
        <v>3964458.4935644101</v>
      </c>
      <c r="L125" s="299">
        <v>130224499.9999999</v>
      </c>
      <c r="M125" s="299">
        <v>22019999.849908892</v>
      </c>
      <c r="N125" s="299">
        <v>106487700</v>
      </c>
      <c r="O125" s="299">
        <v>23620683.189424444</v>
      </c>
      <c r="P125" s="299">
        <v>255727999.99999982</v>
      </c>
      <c r="Q125" s="299">
        <v>37272886.642518088</v>
      </c>
      <c r="R125" s="299">
        <v>72596630.000000238</v>
      </c>
      <c r="S125" s="299">
        <v>10829083.862522088</v>
      </c>
      <c r="T125" s="299"/>
      <c r="U125" s="299"/>
      <c r="V125" s="300">
        <f t="shared" si="98"/>
        <v>909676078.33999968</v>
      </c>
      <c r="W125" s="300">
        <f t="shared" si="99"/>
        <v>151069952.21597168</v>
      </c>
    </row>
    <row r="126" spans="1:23" x14ac:dyDescent="0.2">
      <c r="A126" s="293" t="str">
        <f t="shared" si="97"/>
        <v>2008</v>
      </c>
      <c r="B126" s="299">
        <v>46742270.00000003</v>
      </c>
      <c r="C126" s="299">
        <v>11420866.009909021</v>
      </c>
      <c r="D126" s="299">
        <v>132455190.00000004</v>
      </c>
      <c r="E126" s="299">
        <v>5600724.931394916</v>
      </c>
      <c r="F126" s="299">
        <v>166783470.00000018</v>
      </c>
      <c r="G126" s="299">
        <v>38181673.269243315</v>
      </c>
      <c r="H126" s="299">
        <v>28345939.99999997</v>
      </c>
      <c r="I126" s="299">
        <v>4367642.5609931182</v>
      </c>
      <c r="J126" s="299">
        <v>38048997.359999895</v>
      </c>
      <c r="K126" s="299">
        <v>5512787.9858003706</v>
      </c>
      <c r="L126" s="299">
        <v>149528599.99999988</v>
      </c>
      <c r="M126" s="299">
        <v>25170987.235931702</v>
      </c>
      <c r="N126" s="299">
        <v>126839399.9999997</v>
      </c>
      <c r="O126" s="299">
        <v>28204153.37121512</v>
      </c>
      <c r="P126" s="299">
        <v>274506000.00000066</v>
      </c>
      <c r="Q126" s="299">
        <v>39772854.213294759</v>
      </c>
      <c r="R126" s="299">
        <v>81388750.000000954</v>
      </c>
      <c r="S126" s="299">
        <v>12185107.05620341</v>
      </c>
      <c r="T126" s="299"/>
      <c r="U126" s="299"/>
      <c r="V126" s="300">
        <f t="shared" si="98"/>
        <v>1044638617.3600013</v>
      </c>
      <c r="W126" s="300">
        <f t="shared" si="99"/>
        <v>170416796.63398576</v>
      </c>
    </row>
    <row r="127" spans="1:23" x14ac:dyDescent="0.2">
      <c r="A127" s="293" t="str">
        <f t="shared" si="97"/>
        <v>2009</v>
      </c>
      <c r="B127" s="299">
        <v>46253519.999999978</v>
      </c>
      <c r="C127" s="299">
        <v>11521307.248919655</v>
      </c>
      <c r="D127" s="299">
        <v>123569710.00000019</v>
      </c>
      <c r="E127" s="299">
        <v>5066320.7413868736</v>
      </c>
      <c r="F127" s="299">
        <v>148606940.00000003</v>
      </c>
      <c r="G127" s="299">
        <v>34731128.012519285</v>
      </c>
      <c r="H127" s="299">
        <v>40603109.99999997</v>
      </c>
      <c r="I127" s="299">
        <v>6233873.5269530481</v>
      </c>
      <c r="J127" s="299">
        <v>47182559.530000106</v>
      </c>
      <c r="K127" s="299">
        <v>7421575.0538020097</v>
      </c>
      <c r="L127" s="299">
        <v>163959700.00000006</v>
      </c>
      <c r="M127" s="299">
        <v>27693458.7015865</v>
      </c>
      <c r="N127" s="299">
        <v>134726799.99999988</v>
      </c>
      <c r="O127" s="299">
        <v>30284131.489364147</v>
      </c>
      <c r="P127" s="299">
        <v>295306000.00000048</v>
      </c>
      <c r="Q127" s="299">
        <v>43031256.648483686</v>
      </c>
      <c r="R127" s="299">
        <v>92656900.000001132</v>
      </c>
      <c r="S127" s="299">
        <v>13953423.1959785</v>
      </c>
      <c r="T127" s="299"/>
      <c r="U127" s="299"/>
      <c r="V127" s="300"/>
      <c r="W127" s="300"/>
    </row>
    <row r="128" spans="1:23" x14ac:dyDescent="0.2">
      <c r="A128" s="293" t="str">
        <f t="shared" ref="A128" si="100">A105</f>
        <v>2010</v>
      </c>
      <c r="B128" s="299">
        <v>40932999.999999933</v>
      </c>
      <c r="C128" s="299">
        <v>10068193.351005035</v>
      </c>
      <c r="D128" s="299">
        <v>147545999.99999988</v>
      </c>
      <c r="E128" s="299">
        <v>5946418.5889825076</v>
      </c>
      <c r="F128" s="299">
        <v>157052999.99999994</v>
      </c>
      <c r="G128" s="299">
        <v>36882581.549997069</v>
      </c>
      <c r="H128" s="299">
        <v>44185999.999999896</v>
      </c>
      <c r="I128" s="299">
        <v>6807582.4763924591</v>
      </c>
      <c r="J128" s="299">
        <v>43931999.999999896</v>
      </c>
      <c r="K128" s="299">
        <v>6909746.2931823405</v>
      </c>
      <c r="L128" s="299">
        <v>194769000.00000033</v>
      </c>
      <c r="M128" s="299">
        <v>32846785.674952641</v>
      </c>
      <c r="N128" s="299">
        <v>147406000.00000021</v>
      </c>
      <c r="O128" s="299">
        <v>33116427.95507209</v>
      </c>
      <c r="P128" s="299">
        <v>326174000.00000036</v>
      </c>
      <c r="Q128" s="299">
        <v>47210558.147303462</v>
      </c>
      <c r="R128" s="299">
        <v>105988000.00000155</v>
      </c>
      <c r="S128" s="299">
        <v>16348337.021846592</v>
      </c>
      <c r="T128" s="299"/>
      <c r="U128" s="299"/>
      <c r="V128" s="300">
        <f t="shared" si="98"/>
        <v>1207987000.0000019</v>
      </c>
      <c r="W128" s="300">
        <f t="shared" si="99"/>
        <v>196136631.05873418</v>
      </c>
    </row>
    <row r="130" spans="1:12" ht="13.5" thickBot="1" x14ac:dyDescent="0.25"/>
    <row r="131" spans="1:12" ht="51.75" thickBot="1" x14ac:dyDescent="0.25">
      <c r="A131" s="294" t="s">
        <v>379</v>
      </c>
      <c r="C131" s="295" t="s">
        <v>1</v>
      </c>
      <c r="D131" s="295" t="s">
        <v>2</v>
      </c>
      <c r="E131" s="295" t="s">
        <v>4</v>
      </c>
      <c r="F131" s="295" t="s">
        <v>5</v>
      </c>
      <c r="G131" s="295" t="s">
        <v>6</v>
      </c>
      <c r="H131" s="295" t="s">
        <v>8</v>
      </c>
      <c r="I131" s="295" t="s">
        <v>9</v>
      </c>
      <c r="J131" s="295" t="s">
        <v>10</v>
      </c>
      <c r="K131" s="306" t="s">
        <v>371</v>
      </c>
      <c r="L131" s="309" t="s">
        <v>28</v>
      </c>
    </row>
    <row r="132" spans="1:12" x14ac:dyDescent="0.2">
      <c r="A132" s="297" t="s">
        <v>277</v>
      </c>
      <c r="C132" s="302">
        <f t="shared" ref="C132:C141" si="101">(C114*1000/C4)/(B114*1000/B4)</f>
        <v>1.7875773536762058</v>
      </c>
      <c r="D132" s="302">
        <f t="shared" ref="D132:D141" si="102">(E114*1000/E4)/(D114*1000/D4)</f>
        <v>2.5887316756253695</v>
      </c>
      <c r="E132" s="302">
        <f t="shared" ref="E132:E141" si="103">(G114*1000/G4)/(F114*1000/F4)</f>
        <v>1.12980052290658</v>
      </c>
      <c r="F132" s="302">
        <f t="shared" ref="F132:F141" si="104">(I114*1000/I4)/(H114*1000/H4)</f>
        <v>1.363844848075934</v>
      </c>
      <c r="G132" s="302">
        <f t="shared" ref="G132:G141" si="105">(K114*1000/K4)/(J114*1000/J4)</f>
        <v>1.6369058269896142</v>
      </c>
      <c r="H132" s="302">
        <f t="shared" ref="H132:H141" si="106">(M114*1000/M4)/(L114*1000/L4)</f>
        <v>1.594394652636123</v>
      </c>
      <c r="I132" s="302">
        <f t="shared" ref="I132:I141" si="107">(O114*1000/O4)/(N114*1000/N4)</f>
        <v>1.5420171107107845</v>
      </c>
      <c r="J132" s="302">
        <f t="shared" ref="J132:J141" si="108">(Q114*1000/Q4)/(P114*1000/P4)</f>
        <v>1.1138532182414518</v>
      </c>
      <c r="K132" s="302">
        <f t="shared" ref="K132:K141" si="109">(S114*1000/S4)/(R114*1000/R4)</f>
        <v>0.99395757913064176</v>
      </c>
      <c r="L132" s="310">
        <f>AVERAGE(C132:K132)</f>
        <v>1.527898087554745</v>
      </c>
    </row>
    <row r="133" spans="1:12" x14ac:dyDescent="0.2">
      <c r="A133" s="297" t="s">
        <v>278</v>
      </c>
      <c r="C133" s="302">
        <f t="shared" si="101"/>
        <v>1.8386803803729288</v>
      </c>
      <c r="D133" s="302">
        <f t="shared" si="102"/>
        <v>3.1423916091577802</v>
      </c>
      <c r="E133" s="302">
        <f t="shared" si="103"/>
        <v>1.1322616827244207</v>
      </c>
      <c r="F133" s="302">
        <f t="shared" si="104"/>
        <v>1.3577427684585703</v>
      </c>
      <c r="G133" s="302">
        <f t="shared" si="105"/>
        <v>1.6701334318820245</v>
      </c>
      <c r="H133" s="302">
        <f t="shared" si="106"/>
        <v>1.5953277317449557</v>
      </c>
      <c r="I133" s="302">
        <f t="shared" si="107"/>
        <v>1.5077002589362409</v>
      </c>
      <c r="J133" s="302">
        <f t="shared" si="108"/>
        <v>1.0928022151512213</v>
      </c>
      <c r="K133" s="302">
        <f t="shared" si="109"/>
        <v>0.95967052531475305</v>
      </c>
      <c r="L133" s="310">
        <f t="shared" ref="L133:L141" si="110">AVERAGE(C133:K133)</f>
        <v>1.5885234004158775</v>
      </c>
    </row>
    <row r="134" spans="1:12" x14ac:dyDescent="0.2">
      <c r="A134" s="297" t="s">
        <v>279</v>
      </c>
      <c r="C134" s="302">
        <f t="shared" si="101"/>
        <v>2.0280045689139667</v>
      </c>
      <c r="D134" s="302">
        <f t="shared" si="102"/>
        <v>2.9570676358595671</v>
      </c>
      <c r="E134" s="302">
        <f t="shared" si="103"/>
        <v>1.1433295803521695</v>
      </c>
      <c r="F134" s="302">
        <f t="shared" si="104"/>
        <v>1.3975335557277326</v>
      </c>
      <c r="G134" s="302">
        <f t="shared" si="105"/>
        <v>1.5830195050638862</v>
      </c>
      <c r="H134" s="302">
        <f t="shared" si="106"/>
        <v>1.6011257050056578</v>
      </c>
      <c r="I134" s="302">
        <f t="shared" si="107"/>
        <v>1.4765032908422548</v>
      </c>
      <c r="J134" s="302">
        <f t="shared" si="108"/>
        <v>1.1206205977629953</v>
      </c>
      <c r="K134" s="302">
        <f t="shared" si="109"/>
        <v>0.97831163982497249</v>
      </c>
      <c r="L134" s="310">
        <f t="shared" si="110"/>
        <v>1.5872795643725781</v>
      </c>
    </row>
    <row r="135" spans="1:12" x14ac:dyDescent="0.2">
      <c r="A135" s="297" t="s">
        <v>280</v>
      </c>
      <c r="C135" s="302">
        <f t="shared" si="101"/>
        <v>1.807387270688896</v>
      </c>
      <c r="D135" s="302">
        <f t="shared" si="102"/>
        <v>3.0796827726000169</v>
      </c>
      <c r="E135" s="302">
        <f t="shared" si="103"/>
        <v>1.1570918810312099</v>
      </c>
      <c r="F135" s="302">
        <f t="shared" si="104"/>
        <v>1.4245379809834586</v>
      </c>
      <c r="G135" s="302">
        <f t="shared" si="105"/>
        <v>1.5507358925830683</v>
      </c>
      <c r="H135" s="302">
        <f t="shared" si="106"/>
        <v>1.6219295147761585</v>
      </c>
      <c r="I135" s="302">
        <f t="shared" si="107"/>
        <v>1.4910209471445519</v>
      </c>
      <c r="J135" s="302">
        <f t="shared" si="108"/>
        <v>1.1531828316155674</v>
      </c>
      <c r="K135" s="302">
        <f t="shared" si="109"/>
        <v>0.96021722508032903</v>
      </c>
      <c r="L135" s="310">
        <f t="shared" si="110"/>
        <v>1.5828651462781398</v>
      </c>
    </row>
    <row r="136" spans="1:12" x14ac:dyDescent="0.2">
      <c r="A136" s="297" t="s">
        <v>16</v>
      </c>
      <c r="C136" s="302">
        <f t="shared" si="101"/>
        <v>1.883730532404861</v>
      </c>
      <c r="D136" s="302">
        <f t="shared" si="102"/>
        <v>3.3201956455973147</v>
      </c>
      <c r="E136" s="302">
        <f t="shared" si="103"/>
        <v>1.1611086752278064</v>
      </c>
      <c r="F136" s="302">
        <f t="shared" si="104"/>
        <v>1.4426468114960127</v>
      </c>
      <c r="G136" s="302">
        <f t="shared" si="105"/>
        <v>1.5438109929425898</v>
      </c>
      <c r="H136" s="302">
        <f t="shared" si="106"/>
        <v>1.6398884467126575</v>
      </c>
      <c r="I136" s="302">
        <f t="shared" si="107"/>
        <v>1.4955311470044577</v>
      </c>
      <c r="J136" s="302">
        <f t="shared" si="108"/>
        <v>1.1471279061023765</v>
      </c>
      <c r="K136" s="302">
        <f t="shared" si="109"/>
        <v>0.96718153303350685</v>
      </c>
      <c r="L136" s="310">
        <f t="shared" si="110"/>
        <v>1.6223579656135092</v>
      </c>
    </row>
    <row r="137" spans="1:12" x14ac:dyDescent="0.2">
      <c r="A137" s="297" t="s">
        <v>17</v>
      </c>
      <c r="C137" s="302">
        <f t="shared" si="101"/>
        <v>1.9259189762607558</v>
      </c>
      <c r="D137" s="302">
        <f t="shared" si="102"/>
        <v>3.2990366187683229</v>
      </c>
      <c r="E137" s="302">
        <f t="shared" si="103"/>
        <v>1.1351138079636598</v>
      </c>
      <c r="F137" s="302">
        <f t="shared" si="104"/>
        <v>1.5103840895553962</v>
      </c>
      <c r="G137" s="302">
        <f t="shared" si="105"/>
        <v>1.9571097724780602</v>
      </c>
      <c r="H137" s="302">
        <f t="shared" si="106"/>
        <v>1.7304940556058472</v>
      </c>
      <c r="I137" s="302">
        <f t="shared" si="107"/>
        <v>1.503229198647374</v>
      </c>
      <c r="J137" s="302">
        <f t="shared" si="108"/>
        <v>1.1552085207365919</v>
      </c>
      <c r="K137" s="302">
        <f t="shared" si="109"/>
        <v>0.98531038902540047</v>
      </c>
      <c r="L137" s="310">
        <f t="shared" si="110"/>
        <v>1.689089492115712</v>
      </c>
    </row>
    <row r="138" spans="1:12" x14ac:dyDescent="0.2">
      <c r="A138" s="297" t="s">
        <v>18</v>
      </c>
      <c r="C138" s="302">
        <f t="shared" si="101"/>
        <v>1.6652571229507502</v>
      </c>
      <c r="D138" s="302">
        <f t="shared" si="102"/>
        <v>2.8007341223612237</v>
      </c>
      <c r="E138" s="302">
        <f t="shared" si="103"/>
        <v>1.1434210472553579</v>
      </c>
      <c r="F138" s="302">
        <f t="shared" si="104"/>
        <v>1.6095048075600142</v>
      </c>
      <c r="G138" s="302">
        <f t="shared" si="105"/>
        <v>1.4457517262966002</v>
      </c>
      <c r="H138" s="302">
        <f t="shared" si="106"/>
        <v>1.746483875550312</v>
      </c>
      <c r="I138" s="302">
        <f t="shared" si="107"/>
        <v>1.5345073135940213</v>
      </c>
      <c r="J138" s="302">
        <f t="shared" si="108"/>
        <v>1.1661789123257786</v>
      </c>
      <c r="K138" s="302">
        <f t="shared" si="109"/>
        <v>1.0041789747980774</v>
      </c>
      <c r="L138" s="310">
        <f t="shared" si="110"/>
        <v>1.5684464336324595</v>
      </c>
    </row>
    <row r="139" spans="1:12" x14ac:dyDescent="0.2">
      <c r="A139" s="297" t="s">
        <v>363</v>
      </c>
      <c r="C139" s="302">
        <f t="shared" si="101"/>
        <v>1.728267628977882</v>
      </c>
      <c r="D139" s="302">
        <f t="shared" si="102"/>
        <v>2.8383483900456343</v>
      </c>
      <c r="E139" s="302">
        <f t="shared" si="103"/>
        <v>1.1254303643777541</v>
      </c>
      <c r="F139" s="302">
        <f t="shared" si="104"/>
        <v>1.4033879148976067</v>
      </c>
      <c r="G139" s="302">
        <f t="shared" si="105"/>
        <v>1.4430932166774528</v>
      </c>
      <c r="H139" s="302">
        <f t="shared" si="106"/>
        <v>1.7442000514034517</v>
      </c>
      <c r="I139" s="302">
        <f t="shared" si="107"/>
        <v>1.5115175740193096</v>
      </c>
      <c r="J139" s="302">
        <f t="shared" si="108"/>
        <v>1.2233114194550887</v>
      </c>
      <c r="K139" s="302">
        <f t="shared" si="109"/>
        <v>1.0166894942564941</v>
      </c>
      <c r="L139" s="310">
        <f t="shared" si="110"/>
        <v>1.5593606726789639</v>
      </c>
    </row>
    <row r="140" spans="1:12" x14ac:dyDescent="0.2">
      <c r="A140" s="297" t="s">
        <v>364</v>
      </c>
      <c r="C140" s="302">
        <f t="shared" si="101"/>
        <v>1.8260534403057089</v>
      </c>
      <c r="D140" s="302">
        <f t="shared" si="102"/>
        <v>2.3364833117946371</v>
      </c>
      <c r="E140" s="302">
        <f t="shared" si="103"/>
        <v>1.1397099058231162</v>
      </c>
      <c r="F140" s="302">
        <f t="shared" si="104"/>
        <v>1.4569991384592498</v>
      </c>
      <c r="G140" s="302">
        <f t="shared" si="105"/>
        <v>1.6589911711262486</v>
      </c>
      <c r="H140" s="302">
        <f t="shared" si="106"/>
        <v>1.7058423246037617</v>
      </c>
      <c r="I140" s="302">
        <f t="shared" si="107"/>
        <v>1.4930520401413863</v>
      </c>
      <c r="J140" s="302">
        <f t="shared" si="108"/>
        <v>1.2045517617796484</v>
      </c>
      <c r="K140" s="302">
        <f t="shared" si="109"/>
        <v>1.0407887214787253</v>
      </c>
      <c r="L140" s="310">
        <f t="shared" si="110"/>
        <v>1.5402746461680534</v>
      </c>
    </row>
    <row r="141" spans="1:12" x14ac:dyDescent="0.2">
      <c r="A141" s="297" t="s">
        <v>365</v>
      </c>
      <c r="C141" s="302">
        <f t="shared" si="101"/>
        <v>1.8978486951060463</v>
      </c>
      <c r="D141" s="302">
        <f t="shared" si="102"/>
        <v>2.213472380952104</v>
      </c>
      <c r="E141" s="302">
        <f t="shared" si="103"/>
        <v>1.1739650644831137</v>
      </c>
      <c r="F141" s="302">
        <f t="shared" si="104"/>
        <v>1.4779599328172706</v>
      </c>
      <c r="G141" s="302">
        <f t="shared" si="105"/>
        <v>1.4873859181949145</v>
      </c>
      <c r="H141" s="302">
        <f t="shared" si="106"/>
        <v>1.773503356032375</v>
      </c>
      <c r="I141" s="302">
        <f t="shared" si="107"/>
        <v>1.4794515028959083</v>
      </c>
      <c r="J141" s="302">
        <f t="shared" si="108"/>
        <v>1.258047207947331</v>
      </c>
      <c r="K141" s="302">
        <f t="shared" si="109"/>
        <v>0.99447978691946703</v>
      </c>
      <c r="L141" s="310">
        <f t="shared" si="110"/>
        <v>1.5284570939276145</v>
      </c>
    </row>
    <row r="142" spans="1:12" x14ac:dyDescent="0.2">
      <c r="A142" s="297" t="s">
        <v>366</v>
      </c>
      <c r="C142" s="302">
        <f t="shared" ref="C142:C146" si="111">(C124*1000/C14)/(B124*1000/B14)</f>
        <v>1.7996585009593447</v>
      </c>
      <c r="D142" s="302">
        <f t="shared" ref="D142:D146" si="112">(E124*1000/E14)/(D124*1000/D14)</f>
        <v>1.8996504009861823</v>
      </c>
      <c r="E142" s="302">
        <f t="shared" ref="E142:E146" si="113">(G124*1000/G14)/(F124*1000/F14)</f>
        <v>1.1956932938288802</v>
      </c>
      <c r="F142" s="302">
        <f t="shared" ref="F142:F146" si="114">(I124*1000/I14)/(H124*1000/H14)</f>
        <v>1.4962750777097562</v>
      </c>
      <c r="G142" s="302">
        <f t="shared" ref="G142:G146" si="115">(K124*1000/K14)/(J124*1000/J14)</f>
        <v>1.4565530062237042</v>
      </c>
      <c r="H142" s="302">
        <f t="shared" ref="H142:H146" si="116">(M124*1000/M14)/(L124*1000/L14)</f>
        <v>1.7473394996076463</v>
      </c>
      <c r="I142" s="302">
        <f t="shared" ref="I142:I146" si="117">(O124*1000/O14)/(N124*1000/N14)</f>
        <v>1.5111122064257396</v>
      </c>
      <c r="J142" s="302">
        <f t="shared" ref="J142:J146" si="118">(Q124*1000/Q14)/(P124*1000/P14)</f>
        <v>1.2573660259724939</v>
      </c>
      <c r="K142" s="302">
        <f t="shared" ref="K142:K146" si="119">(S124*1000/S14)/(R124*1000/R14)</f>
        <v>1.0267690363266684</v>
      </c>
      <c r="L142" s="310">
        <f t="shared" ref="L142:L146" si="120">AVERAGE(C142:K142)</f>
        <v>1.487824116448935</v>
      </c>
    </row>
    <row r="143" spans="1:12" x14ac:dyDescent="0.2">
      <c r="A143" s="297" t="s">
        <v>367</v>
      </c>
      <c r="C143" s="302">
        <f t="shared" si="111"/>
        <v>1.8045524290402053</v>
      </c>
      <c r="D143" s="302">
        <f t="shared" si="112"/>
        <v>1.9736496729830715</v>
      </c>
      <c r="E143" s="302">
        <f t="shared" si="113"/>
        <v>1.231891644100594</v>
      </c>
      <c r="F143" s="302">
        <f t="shared" si="114"/>
        <v>1.5164131648973487</v>
      </c>
      <c r="G143" s="302">
        <f t="shared" si="115"/>
        <v>1.448330999890695</v>
      </c>
      <c r="H143" s="302">
        <f t="shared" si="116"/>
        <v>1.744538508164075</v>
      </c>
      <c r="I143" s="302">
        <f t="shared" si="117"/>
        <v>1.5405508809900572</v>
      </c>
      <c r="J143" s="302">
        <f t="shared" si="118"/>
        <v>1.2375217927687319</v>
      </c>
      <c r="K143" s="302">
        <f t="shared" si="119"/>
        <v>1.0231661747999059</v>
      </c>
      <c r="L143" s="310">
        <f t="shared" si="120"/>
        <v>1.5022905852927426</v>
      </c>
    </row>
    <row r="144" spans="1:12" x14ac:dyDescent="0.2">
      <c r="A144" s="297" t="s">
        <v>368</v>
      </c>
      <c r="C144" s="302">
        <f t="shared" si="111"/>
        <v>1.8331002622031409</v>
      </c>
      <c r="D144" s="302">
        <f t="shared" si="112"/>
        <v>1.9600062696553728</v>
      </c>
      <c r="E144" s="302">
        <f t="shared" si="113"/>
        <v>1.2015753676880301</v>
      </c>
      <c r="F144" s="302">
        <f t="shared" si="114"/>
        <v>1.3597836647871486</v>
      </c>
      <c r="G144" s="302">
        <f t="shared" si="115"/>
        <v>1.4111502078731164</v>
      </c>
      <c r="H144" s="302">
        <f t="shared" si="116"/>
        <v>1.7093978815956625</v>
      </c>
      <c r="I144" s="302">
        <f t="shared" si="117"/>
        <v>1.5150909949994391</v>
      </c>
      <c r="J144" s="302">
        <f t="shared" si="118"/>
        <v>1.2126550297564622</v>
      </c>
      <c r="K144" s="302">
        <f t="shared" si="119"/>
        <v>1.0064034385731491</v>
      </c>
      <c r="L144" s="310">
        <f t="shared" si="120"/>
        <v>1.4676847907923911</v>
      </c>
    </row>
    <row r="145" spans="1:14" x14ac:dyDescent="0.2">
      <c r="A145" s="297"/>
      <c r="C145" s="302">
        <f t="shared" si="111"/>
        <v>1.8727906904044898</v>
      </c>
      <c r="D145" s="302">
        <f t="shared" si="112"/>
        <v>1.7970091783816551</v>
      </c>
      <c r="E145" s="302">
        <f t="shared" si="113"/>
        <v>1.1790054885784631</v>
      </c>
      <c r="F145" s="302">
        <f t="shared" si="114"/>
        <v>1.3413019336791925</v>
      </c>
      <c r="G145" s="302">
        <f t="shared" si="115"/>
        <v>1.5081485405572386</v>
      </c>
      <c r="H145" s="302">
        <f t="shared" si="116"/>
        <v>1.6879884328133024</v>
      </c>
      <c r="I145" s="302">
        <f t="shared" si="117"/>
        <v>1.5230147525878073</v>
      </c>
      <c r="J145" s="302">
        <f t="shared" si="118"/>
        <v>1.2027393231565522</v>
      </c>
      <c r="K145" s="302">
        <f t="shared" si="119"/>
        <v>0.99695697967712082</v>
      </c>
      <c r="L145" s="310">
        <f t="shared" si="120"/>
        <v>1.4565505910928689</v>
      </c>
    </row>
    <row r="146" spans="1:14" ht="13.5" thickBot="1" x14ac:dyDescent="0.25">
      <c r="A146" s="297" t="s">
        <v>389</v>
      </c>
      <c r="C146" s="302">
        <f t="shared" si="111"/>
        <v>1.8384141495451192</v>
      </c>
      <c r="D146" s="302">
        <f t="shared" si="112"/>
        <v>1.7674110135205479</v>
      </c>
      <c r="E146" s="302">
        <f t="shared" si="113"/>
        <v>1.1678354525221986</v>
      </c>
      <c r="F146" s="302">
        <f t="shared" si="114"/>
        <v>1.3235304845107934</v>
      </c>
      <c r="G146" s="302">
        <f t="shared" si="115"/>
        <v>1.4866336779043157</v>
      </c>
      <c r="H146" s="302">
        <f t="shared" si="116"/>
        <v>1.6666381337902134</v>
      </c>
      <c r="I146" s="302">
        <f t="shared" si="117"/>
        <v>1.5023497865251281</v>
      </c>
      <c r="J146" s="302">
        <f t="shared" si="118"/>
        <v>1.1801032923984525</v>
      </c>
      <c r="K146" s="302">
        <f t="shared" si="119"/>
        <v>1.0049812437305512</v>
      </c>
      <c r="L146" s="311">
        <f t="shared" si="120"/>
        <v>1.4375441371608133</v>
      </c>
    </row>
    <row r="148" spans="1:14" x14ac:dyDescent="0.2">
      <c r="A148" s="312" t="s">
        <v>28</v>
      </c>
      <c r="B148" s="312"/>
      <c r="C148" s="307">
        <f>AVERAGE(C132:C146)</f>
        <v>1.8358161334540199</v>
      </c>
      <c r="D148" s="307">
        <f t="shared" ref="D148:K148" si="121">AVERAGE(D132:D146)</f>
        <v>2.5315913798859202</v>
      </c>
      <c r="E148" s="307">
        <f t="shared" si="121"/>
        <v>1.1611489185908901</v>
      </c>
      <c r="F148" s="307">
        <f t="shared" si="121"/>
        <v>1.4321230782410326</v>
      </c>
      <c r="G148" s="307">
        <f t="shared" si="121"/>
        <v>1.5525169257789018</v>
      </c>
      <c r="H148" s="307">
        <f t="shared" si="121"/>
        <v>1.687272811336147</v>
      </c>
      <c r="I148" s="307">
        <f t="shared" si="121"/>
        <v>1.508443267030964</v>
      </c>
      <c r="J148" s="307">
        <f t="shared" si="121"/>
        <v>1.1816846703447164</v>
      </c>
      <c r="K148" s="307">
        <f t="shared" si="121"/>
        <v>0.99727084946465072</v>
      </c>
    </row>
    <row r="149" spans="1:14" x14ac:dyDescent="0.2">
      <c r="A149" s="312" t="s">
        <v>374</v>
      </c>
      <c r="B149" s="312"/>
      <c r="C149" s="307">
        <f>C146-C132</f>
        <v>5.083679586891332E-2</v>
      </c>
      <c r="D149" s="307">
        <f t="shared" ref="D149:K149" si="122">D146-D132</f>
        <v>-0.82132066210482169</v>
      </c>
      <c r="E149" s="307">
        <f t="shared" si="122"/>
        <v>3.8034929615618607E-2</v>
      </c>
      <c r="F149" s="307">
        <f t="shared" si="122"/>
        <v>-4.0314363565140621E-2</v>
      </c>
      <c r="G149" s="307">
        <f t="shared" si="122"/>
        <v>-0.15027214908529851</v>
      </c>
      <c r="H149" s="307">
        <f t="shared" si="122"/>
        <v>7.2243481154090405E-2</v>
      </c>
      <c r="I149" s="307">
        <f t="shared" si="122"/>
        <v>-3.9667324185656438E-2</v>
      </c>
      <c r="J149" s="307">
        <f t="shared" si="122"/>
        <v>6.6250074157000682E-2</v>
      </c>
      <c r="K149" s="307">
        <f t="shared" si="122"/>
        <v>1.1023664599909444E-2</v>
      </c>
    </row>
    <row r="150" spans="1:14" x14ac:dyDescent="0.2">
      <c r="A150" s="312" t="s">
        <v>375</v>
      </c>
      <c r="B150" s="312"/>
      <c r="C150" s="307">
        <f>STDEV(C132:C146)</f>
        <v>8.3990022164612224E-2</v>
      </c>
      <c r="D150" s="307">
        <f t="shared" ref="D150:K150" si="123">STDEV(D132:D146)</f>
        <v>0.5691717102512649</v>
      </c>
      <c r="E150" s="307">
        <f t="shared" si="123"/>
        <v>3.0750958603559017E-2</v>
      </c>
      <c r="F150" s="307">
        <f t="shared" si="123"/>
        <v>7.9815767388439304E-2</v>
      </c>
      <c r="G150" s="307">
        <f t="shared" si="123"/>
        <v>0.13912187060999526</v>
      </c>
      <c r="H150" s="307">
        <f t="shared" si="123"/>
        <v>6.2800737378085447E-2</v>
      </c>
      <c r="I150" s="307">
        <f t="shared" si="123"/>
        <v>2.0254161718084609E-2</v>
      </c>
      <c r="J150" s="307">
        <f t="shared" si="123"/>
        <v>5.1765473122582208E-2</v>
      </c>
      <c r="K150" s="307">
        <f t="shared" si="123"/>
        <v>2.4224647100450782E-2</v>
      </c>
    </row>
    <row r="152" spans="1:14" hidden="1" x14ac:dyDescent="0.2"/>
    <row r="153" spans="1:14" ht="64.5" hidden="1" thickBot="1" x14ac:dyDescent="0.25">
      <c r="A153" s="294" t="s">
        <v>380</v>
      </c>
      <c r="B153" s="306" t="s">
        <v>381</v>
      </c>
      <c r="C153" s="295" t="s">
        <v>1</v>
      </c>
      <c r="D153" s="295" t="s">
        <v>2</v>
      </c>
      <c r="E153" s="295" t="s">
        <v>4</v>
      </c>
      <c r="F153" s="295" t="s">
        <v>5</v>
      </c>
      <c r="G153" s="295" t="s">
        <v>6</v>
      </c>
      <c r="H153" s="295" t="s">
        <v>8</v>
      </c>
      <c r="I153" s="295" t="s">
        <v>9</v>
      </c>
      <c r="J153" s="295" t="s">
        <v>10</v>
      </c>
      <c r="K153" s="306" t="s">
        <v>371</v>
      </c>
      <c r="L153" s="306" t="s">
        <v>134</v>
      </c>
    </row>
    <row r="154" spans="1:14" hidden="1" x14ac:dyDescent="0.2">
      <c r="A154" s="297" t="s">
        <v>277</v>
      </c>
      <c r="B154" s="293">
        <v>2</v>
      </c>
    </row>
    <row r="155" spans="1:14" hidden="1" x14ac:dyDescent="0.2">
      <c r="A155" s="297" t="s">
        <v>278</v>
      </c>
      <c r="B155" s="293">
        <v>2.9</v>
      </c>
      <c r="D155" s="307">
        <f t="shared" ref="D155:D165" si="124">$B155+(E5-E4)/E4*100</f>
        <v>-12.87817215890613</v>
      </c>
      <c r="E155" s="307">
        <f t="shared" ref="E155:E165" si="125">$B155+(G5-G4)/G4*100</f>
        <v>-1.5652591934233349</v>
      </c>
      <c r="F155" s="307">
        <f t="shared" ref="F155:F165" si="126">$B155+(I5-I4)/I4*100</f>
        <v>3.7815146093459613</v>
      </c>
      <c r="G155" s="307">
        <f t="shared" ref="G155:G165" si="127">$B155+(K5-K4)/K4*100</f>
        <v>6.4117669820512084</v>
      </c>
      <c r="H155" s="307">
        <f t="shared" ref="H155:H165" si="128">$B155+(M5-M4)/M4*100</f>
        <v>6.1688406667459708</v>
      </c>
      <c r="I155" s="307">
        <f t="shared" ref="I155:I165" si="129">$B155+(O5-O4)/O4*100</f>
        <v>4.703931877057304</v>
      </c>
      <c r="J155" s="307">
        <f t="shared" ref="J155:J165" si="130">$B155+(Q5-Q4)/Q4*100</f>
        <v>8.1613382780058306</v>
      </c>
      <c r="K155" s="307">
        <f t="shared" ref="K155:K165" si="131">$B155+(S5-S4)/S4*100</f>
        <v>10.098893082227349</v>
      </c>
      <c r="L155" s="307">
        <f t="shared" ref="L155:L165" si="132">$B155+(W5-W4)/W4*100</f>
        <v>3.7715781776359245</v>
      </c>
      <c r="M155" s="307">
        <f t="shared" ref="M155:M165" si="133">X23</f>
        <v>1.9323697331555736</v>
      </c>
    </row>
    <row r="156" spans="1:14" hidden="1" x14ac:dyDescent="0.2">
      <c r="A156" s="297" t="s">
        <v>279</v>
      </c>
      <c r="B156" s="293">
        <v>3.2</v>
      </c>
      <c r="D156" s="307">
        <f t="shared" si="124"/>
        <v>-8.1205142493800224</v>
      </c>
      <c r="E156" s="307">
        <f t="shared" si="125"/>
        <v>-0.89782525446383143</v>
      </c>
      <c r="F156" s="307">
        <f t="shared" si="126"/>
        <v>-0.77080079530479972</v>
      </c>
      <c r="G156" s="307">
        <f t="shared" si="127"/>
        <v>-3.4933587327249365</v>
      </c>
      <c r="H156" s="307">
        <f t="shared" si="128"/>
        <v>8.3725622828601907</v>
      </c>
      <c r="I156" s="307">
        <f t="shared" si="129"/>
        <v>-2.28204417441437</v>
      </c>
      <c r="J156" s="307">
        <f t="shared" si="130"/>
        <v>5.0346549739839439</v>
      </c>
      <c r="K156" s="307">
        <f t="shared" si="131"/>
        <v>8.4834208340562398</v>
      </c>
      <c r="L156" s="307">
        <f t="shared" si="132"/>
        <v>2.850445770541254</v>
      </c>
      <c r="M156" s="307">
        <f t="shared" si="133"/>
        <v>1.0221360499891641</v>
      </c>
      <c r="N156" s="307"/>
    </row>
    <row r="157" spans="1:14" hidden="1" x14ac:dyDescent="0.2">
      <c r="A157" s="297" t="s">
        <v>280</v>
      </c>
      <c r="B157" s="293">
        <v>3.5</v>
      </c>
      <c r="D157" s="307">
        <f t="shared" si="124"/>
        <v>-19.588488648179194</v>
      </c>
      <c r="E157" s="307">
        <f t="shared" si="125"/>
        <v>0.36576031211354776</v>
      </c>
      <c r="F157" s="307">
        <f t="shared" si="126"/>
        <v>1.2427556673609224</v>
      </c>
      <c r="G157" s="307">
        <f t="shared" si="127"/>
        <v>-7.7429960941242548E-2</v>
      </c>
      <c r="H157" s="307">
        <f t="shared" si="128"/>
        <v>10.966522226965427</v>
      </c>
      <c r="I157" s="307">
        <f t="shared" si="129"/>
        <v>1.698335074445509</v>
      </c>
      <c r="J157" s="307">
        <f t="shared" si="130"/>
        <v>5.6749256633437675</v>
      </c>
      <c r="K157" s="307">
        <f t="shared" si="131"/>
        <v>7.1335571291840072</v>
      </c>
      <c r="L157" s="307">
        <f t="shared" si="132"/>
        <v>3.895150173270153</v>
      </c>
      <c r="M157" s="307">
        <f t="shared" si="133"/>
        <v>1.2668155346606671</v>
      </c>
      <c r="N157" s="307"/>
    </row>
    <row r="158" spans="1:14" hidden="1" x14ac:dyDescent="0.2">
      <c r="A158" s="297" t="s">
        <v>16</v>
      </c>
      <c r="B158" s="293">
        <v>6</v>
      </c>
      <c r="D158" s="307">
        <f t="shared" si="124"/>
        <v>-7.6192178790272926</v>
      </c>
      <c r="E158" s="307">
        <f t="shared" si="125"/>
        <v>4.5129380177109102</v>
      </c>
      <c r="F158" s="307">
        <f t="shared" si="126"/>
        <v>5.2937916278242643</v>
      </c>
      <c r="G158" s="307">
        <f t="shared" si="127"/>
        <v>10.517728528793644</v>
      </c>
      <c r="H158" s="307">
        <f t="shared" si="128"/>
        <v>3.9860842486945991</v>
      </c>
      <c r="I158" s="307">
        <f t="shared" si="129"/>
        <v>2.4254215387651867</v>
      </c>
      <c r="J158" s="307">
        <f t="shared" si="130"/>
        <v>9.8205193143860097</v>
      </c>
      <c r="K158" s="307">
        <f t="shared" si="131"/>
        <v>9.0658861261949433</v>
      </c>
      <c r="L158" s="307">
        <f t="shared" si="132"/>
        <v>5.9175889053463182</v>
      </c>
      <c r="M158" s="307">
        <f t="shared" si="133"/>
        <v>4.913291387059787</v>
      </c>
      <c r="N158" s="307"/>
    </row>
    <row r="159" spans="1:14" hidden="1" x14ac:dyDescent="0.2">
      <c r="A159" s="297" t="s">
        <v>17</v>
      </c>
      <c r="B159" s="293">
        <v>3.9</v>
      </c>
      <c r="D159" s="307">
        <f t="shared" si="124"/>
        <v>-5.0761817969175755</v>
      </c>
      <c r="E159" s="307">
        <f t="shared" si="125"/>
        <v>1.2064730160673278</v>
      </c>
      <c r="F159" s="307">
        <f t="shared" si="126"/>
        <v>2.7151867319184113</v>
      </c>
      <c r="G159" s="307">
        <f t="shared" si="127"/>
        <v>0.39505853516332889</v>
      </c>
      <c r="H159" s="307">
        <f t="shared" si="128"/>
        <v>5.7228057839887638</v>
      </c>
      <c r="I159" s="307">
        <f t="shared" si="129"/>
        <v>-0.29974894542181252</v>
      </c>
      <c r="J159" s="307">
        <f t="shared" si="130"/>
        <v>12.198538896519064</v>
      </c>
      <c r="K159" s="307">
        <f t="shared" si="131"/>
        <v>2.2269073422822907</v>
      </c>
      <c r="L159" s="307">
        <f t="shared" si="132"/>
        <v>3.7061360426054684</v>
      </c>
      <c r="M159" s="307">
        <f t="shared" si="133"/>
        <v>4.2119337207625787</v>
      </c>
      <c r="N159" s="307"/>
    </row>
    <row r="160" spans="1:14" hidden="1" x14ac:dyDescent="0.2">
      <c r="A160" s="297" t="s">
        <v>18</v>
      </c>
      <c r="B160" s="293">
        <v>3</v>
      </c>
      <c r="D160" s="307">
        <f t="shared" si="124"/>
        <v>3.4349910766246383</v>
      </c>
      <c r="E160" s="307">
        <f t="shared" si="125"/>
        <v>3.38718395566175</v>
      </c>
      <c r="F160" s="307">
        <f t="shared" si="126"/>
        <v>4.9913491322783168</v>
      </c>
      <c r="G160" s="307">
        <f t="shared" si="127"/>
        <v>2.4745598155565913</v>
      </c>
      <c r="H160" s="307">
        <f t="shared" si="128"/>
        <v>2.7930314679323458</v>
      </c>
      <c r="I160" s="307">
        <f t="shared" si="129"/>
        <v>2.6984584704221124</v>
      </c>
      <c r="J160" s="307">
        <f t="shared" si="130"/>
        <v>10.136199018565108</v>
      </c>
      <c r="K160" s="307">
        <f t="shared" si="131"/>
        <v>5.5584838346969239</v>
      </c>
      <c r="L160" s="307">
        <f t="shared" si="132"/>
        <v>4.5249980205523137</v>
      </c>
      <c r="M160" s="307">
        <f t="shared" si="133"/>
        <v>2.9326911834295859</v>
      </c>
      <c r="N160" s="307"/>
    </row>
    <row r="161" spans="1:14" hidden="1" x14ac:dyDescent="0.2">
      <c r="A161" s="297" t="s">
        <v>363</v>
      </c>
      <c r="B161" s="293">
        <v>4.7</v>
      </c>
      <c r="D161" s="307">
        <f t="shared" si="124"/>
        <v>15.035857125134459</v>
      </c>
      <c r="E161" s="307">
        <f t="shared" si="125"/>
        <v>2.1803403328183784</v>
      </c>
      <c r="F161" s="307">
        <f t="shared" si="126"/>
        <v>-1.1730074443233578</v>
      </c>
      <c r="G161" s="307">
        <f t="shared" si="127"/>
        <v>15.250656631024352</v>
      </c>
      <c r="H161" s="307">
        <f t="shared" si="128"/>
        <v>11.448370742587578</v>
      </c>
      <c r="I161" s="307">
        <f t="shared" si="129"/>
        <v>-1.3994415310870423E-2</v>
      </c>
      <c r="J161" s="307">
        <f t="shared" si="130"/>
        <v>5.3915939374970927</v>
      </c>
      <c r="K161" s="307">
        <f t="shared" si="131"/>
        <v>8.4477126364479762</v>
      </c>
      <c r="L161" s="307">
        <f t="shared" si="132"/>
        <v>5.9771935052018028</v>
      </c>
      <c r="M161" s="307">
        <f t="shared" si="133"/>
        <v>2.8720637874916655</v>
      </c>
      <c r="N161" s="307"/>
    </row>
    <row r="162" spans="1:14" hidden="1" x14ac:dyDescent="0.2">
      <c r="A162" s="297" t="s">
        <v>364</v>
      </c>
      <c r="B162" s="293">
        <v>2.4</v>
      </c>
      <c r="D162" s="307">
        <f t="shared" si="124"/>
        <v>26.848084477360501</v>
      </c>
      <c r="E162" s="307">
        <f t="shared" si="125"/>
        <v>5.0031791215801782</v>
      </c>
      <c r="F162" s="307">
        <f t="shared" si="126"/>
        <v>1.9611578254268678</v>
      </c>
      <c r="G162" s="307">
        <f t="shared" si="127"/>
        <v>21.008521141272741</v>
      </c>
      <c r="H162" s="307">
        <f t="shared" si="128"/>
        <v>7.5254602285708163</v>
      </c>
      <c r="I162" s="307">
        <f t="shared" si="129"/>
        <v>6.0300020073963418</v>
      </c>
      <c r="J162" s="307">
        <f t="shared" si="130"/>
        <v>9.5410572739637303</v>
      </c>
      <c r="K162" s="307">
        <f t="shared" si="131"/>
        <v>3.0070809049858491</v>
      </c>
      <c r="L162" s="307">
        <f t="shared" si="132"/>
        <v>3.8576450687998975</v>
      </c>
      <c r="M162" s="307">
        <f t="shared" si="133"/>
        <v>4.4564994452771876</v>
      </c>
      <c r="N162" s="307"/>
    </row>
    <row r="163" spans="1:14" hidden="1" x14ac:dyDescent="0.2">
      <c r="A163" s="297" t="s">
        <v>365</v>
      </c>
      <c r="B163" s="293">
        <v>4.3</v>
      </c>
      <c r="D163" s="307">
        <f t="shared" si="124"/>
        <v>5.2195720038441369</v>
      </c>
      <c r="E163" s="307">
        <f t="shared" si="125"/>
        <v>3.5423259126124016</v>
      </c>
      <c r="F163" s="307">
        <f t="shared" si="126"/>
        <v>4.9692680495467165</v>
      </c>
      <c r="G163" s="307">
        <f t="shared" si="127"/>
        <v>21.224634912676969</v>
      </c>
      <c r="H163" s="307">
        <f t="shared" si="128"/>
        <v>13.745651942173104</v>
      </c>
      <c r="I163" s="307">
        <f t="shared" si="129"/>
        <v>6.4337943037557341</v>
      </c>
      <c r="J163" s="307">
        <f t="shared" si="130"/>
        <v>11.797284762130104</v>
      </c>
      <c r="K163" s="307">
        <f t="shared" si="131"/>
        <v>3.8181151347338864</v>
      </c>
      <c r="L163" s="307">
        <f t="shared" si="132"/>
        <v>6.1096437629949722</v>
      </c>
      <c r="M163" s="307">
        <f t="shared" si="133"/>
        <v>5.9008047311080887</v>
      </c>
      <c r="N163" s="307"/>
    </row>
    <row r="164" spans="1:14" hidden="1" x14ac:dyDescent="0.2">
      <c r="A164" s="297" t="s">
        <v>366</v>
      </c>
      <c r="B164" s="293">
        <v>2.8</v>
      </c>
      <c r="D164" s="307">
        <f t="shared" si="124"/>
        <v>25.125393726637629</v>
      </c>
      <c r="E164" s="307">
        <f t="shared" si="125"/>
        <v>6.3384222056376922</v>
      </c>
      <c r="F164" s="307">
        <f t="shared" si="126"/>
        <v>3.0714539226868713</v>
      </c>
      <c r="G164" s="307">
        <f t="shared" si="127"/>
        <v>3.9403750430510818</v>
      </c>
      <c r="H164" s="307">
        <f t="shared" si="128"/>
        <v>12.41080564643995</v>
      </c>
      <c r="I164" s="307">
        <f t="shared" si="129"/>
        <v>1.3908574232004456</v>
      </c>
      <c r="J164" s="307">
        <f t="shared" si="130"/>
        <v>10.573049136483062</v>
      </c>
      <c r="K164" s="307">
        <f t="shared" si="131"/>
        <v>5.1423898392380503</v>
      </c>
      <c r="L164" s="307">
        <f t="shared" si="132"/>
        <v>6.5892255935705828</v>
      </c>
      <c r="M164" s="307">
        <f t="shared" si="133"/>
        <v>5.4208679417961108</v>
      </c>
      <c r="N164" s="307"/>
    </row>
    <row r="165" spans="1:14" hidden="1" x14ac:dyDescent="0.2">
      <c r="A165" s="297" t="s">
        <v>367</v>
      </c>
      <c r="B165" s="293">
        <v>2.8</v>
      </c>
      <c r="D165" s="307">
        <f t="shared" si="124"/>
        <v>8.0591954577719775</v>
      </c>
      <c r="E165" s="307">
        <f t="shared" si="125"/>
        <v>3.6925593118369262</v>
      </c>
      <c r="F165" s="307">
        <f t="shared" si="126"/>
        <v>5.6332974420077235</v>
      </c>
      <c r="G165" s="307">
        <f t="shared" si="127"/>
        <v>6.1343468017178777</v>
      </c>
      <c r="H165" s="307">
        <f t="shared" si="128"/>
        <v>6.1452644367617726</v>
      </c>
      <c r="I165" s="307">
        <f t="shared" si="129"/>
        <v>2.6675748231985237</v>
      </c>
      <c r="J165" s="307">
        <f t="shared" si="130"/>
        <v>12.432575130372292</v>
      </c>
      <c r="K165" s="307">
        <f t="shared" si="131"/>
        <v>9.1436603405884718</v>
      </c>
      <c r="L165" s="307">
        <f t="shared" si="132"/>
        <v>8.2775190848258404</v>
      </c>
      <c r="M165" s="307">
        <f t="shared" si="133"/>
        <v>6.0106567832590709</v>
      </c>
      <c r="N165" s="307"/>
    </row>
    <row r="166" spans="1:14" hidden="1" x14ac:dyDescent="0.2">
      <c r="A166" s="297" t="s">
        <v>368</v>
      </c>
      <c r="B166" s="293">
        <v>1.9</v>
      </c>
      <c r="D166" s="307">
        <f>$B166+(E18-E15)/E15*100</f>
        <v>12.020245974089093</v>
      </c>
      <c r="E166" s="307">
        <f>$B166+(G18-G15)/G15*100</f>
        <v>8.2085239981454059</v>
      </c>
      <c r="F166" s="307">
        <f>$B166+(I18-I15)/I15*100</f>
        <v>-10.323607061416455</v>
      </c>
      <c r="G166" s="307">
        <f>$B166+(K18-K15)/K15*100</f>
        <v>7.1682267310838181</v>
      </c>
      <c r="H166" s="307">
        <f>$B166+(M18-M15)/M15*100</f>
        <v>-1.4754467362277479E-2</v>
      </c>
      <c r="I166" s="307">
        <f>$B166+(O18-O15)/O15*100</f>
        <v>17.26170698484853</v>
      </c>
      <c r="J166" s="307">
        <f>$B166+(Q18-Q15)/Q15*100</f>
        <v>14.349316440293288</v>
      </c>
      <c r="K166" s="307">
        <f>$B166+(S18-S15)/S15*100</f>
        <v>14.441981200261774</v>
      </c>
      <c r="L166" s="307">
        <f>$B166+(W18-W15)/W15*100</f>
        <v>8.2476673793186333</v>
      </c>
      <c r="M166" s="307">
        <f t="shared" ref="M166" si="134">X36</f>
        <v>2.6704160144065114</v>
      </c>
      <c r="N166" s="307"/>
    </row>
    <row r="167" spans="1:14" hidden="1" x14ac:dyDescent="0.2"/>
    <row r="168" spans="1:14" ht="13.5" thickBot="1" x14ac:dyDescent="0.25"/>
    <row r="169" spans="1:14" ht="13.5" thickBot="1" x14ac:dyDescent="0.25">
      <c r="A169" s="294" t="s">
        <v>382</v>
      </c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</row>
    <row r="170" spans="1:14" ht="13.5" thickBot="1" x14ac:dyDescent="0.25"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</row>
    <row r="171" spans="1:14" ht="51" x14ac:dyDescent="0.2">
      <c r="A171" s="304" t="s">
        <v>383</v>
      </c>
      <c r="C171" s="295" t="s">
        <v>1</v>
      </c>
      <c r="D171" s="295" t="s">
        <v>2</v>
      </c>
      <c r="E171" s="295" t="s">
        <v>4</v>
      </c>
      <c r="F171" s="295" t="s">
        <v>5</v>
      </c>
      <c r="G171" s="295" t="s">
        <v>6</v>
      </c>
      <c r="H171" s="295" t="s">
        <v>8</v>
      </c>
      <c r="I171" s="295" t="s">
        <v>9</v>
      </c>
      <c r="J171" s="295" t="s">
        <v>10</v>
      </c>
      <c r="K171" s="306" t="s">
        <v>371</v>
      </c>
      <c r="L171" s="309" t="s">
        <v>165</v>
      </c>
    </row>
    <row r="172" spans="1:14" x14ac:dyDescent="0.2">
      <c r="A172" s="297" t="s">
        <v>277</v>
      </c>
      <c r="L172" s="310"/>
    </row>
    <row r="173" spans="1:14" x14ac:dyDescent="0.2">
      <c r="A173" s="297">
        <f>A172+1</f>
        <v>1997</v>
      </c>
      <c r="C173" s="307">
        <f t="shared" ref="C173:C186" si="135">C4*($Y5/$Y4-1)</f>
        <v>1858.6792118752962</v>
      </c>
      <c r="D173" s="307">
        <f t="shared" ref="D173:D181" si="136">E4*($Y5/$Y4-1)</f>
        <v>197.47074250218571</v>
      </c>
      <c r="E173" s="307">
        <f t="shared" ref="E173:E181" si="137">G4*($Y5/$Y4-1)</f>
        <v>4624.3337565889933</v>
      </c>
      <c r="F173" s="307">
        <f t="shared" ref="F173:F181" si="138">I4*($Y5/$Y4-1)</f>
        <v>146.28603307092496</v>
      </c>
      <c r="G173" s="307">
        <f t="shared" ref="G173:G181" si="139">K4*($Y5/$Y4-1)</f>
        <v>574.26008132054221</v>
      </c>
      <c r="H173" s="307">
        <f t="shared" ref="H173:H181" si="140">M4*($Y5/$Y4-1)</f>
        <v>1717.6358532081492</v>
      </c>
      <c r="I173" s="307">
        <f t="shared" ref="I173:I181" si="141">O4*($Y5/$Y4-1)</f>
        <v>1150.4085122143047</v>
      </c>
      <c r="J173" s="307">
        <f t="shared" ref="J173:J181" si="142">Q4*($Y5/$Y4-1)</f>
        <v>1439.052794210563</v>
      </c>
      <c r="K173" s="307">
        <f t="shared" ref="K173:K181" si="143">S4*($Y5/$Y4-1)</f>
        <v>3575.1423677551711</v>
      </c>
      <c r="L173" s="310">
        <f>SUM(C173:K173)</f>
        <v>15283.269352746131</v>
      </c>
    </row>
    <row r="174" spans="1:14" x14ac:dyDescent="0.2">
      <c r="A174" s="297">
        <f t="shared" ref="A174:A186" si="144">A173+1</f>
        <v>1998</v>
      </c>
      <c r="B174" s="307"/>
      <c r="C174" s="307">
        <f t="shared" si="135"/>
        <v>-194.35534870132844</v>
      </c>
      <c r="D174" s="307">
        <f t="shared" si="136"/>
        <v>-17.484928491480012</v>
      </c>
      <c r="E174" s="307">
        <f t="shared" si="137"/>
        <v>-464.4585262258741</v>
      </c>
      <c r="F174" s="307">
        <f t="shared" si="138"/>
        <v>-15.514968416834767</v>
      </c>
      <c r="G174" s="307">
        <f t="shared" si="139"/>
        <v>-62.493491475562422</v>
      </c>
      <c r="H174" s="307">
        <f t="shared" si="140"/>
        <v>-186.48196513892765</v>
      </c>
      <c r="I174" s="307">
        <f t="shared" si="141"/>
        <v>-123.12693735127668</v>
      </c>
      <c r="J174" s="307">
        <f t="shared" si="142"/>
        <v>-159.25095785120604</v>
      </c>
      <c r="K174" s="307">
        <f t="shared" si="143"/>
        <v>-402.92116454507533</v>
      </c>
      <c r="L174" s="310">
        <f t="shared" ref="L174:L181" si="145">SUM(C174:K174)</f>
        <v>-1626.0882881975656</v>
      </c>
    </row>
    <row r="175" spans="1:14" x14ac:dyDescent="0.2">
      <c r="A175" s="297">
        <f t="shared" si="144"/>
        <v>1999</v>
      </c>
      <c r="B175" s="307"/>
      <c r="C175" s="307">
        <f t="shared" si="135"/>
        <v>2452.7448262034677</v>
      </c>
      <c r="D175" s="307">
        <f t="shared" si="136"/>
        <v>198.77700925409869</v>
      </c>
      <c r="E175" s="307">
        <f t="shared" si="137"/>
        <v>5710.2420912745656</v>
      </c>
      <c r="F175" s="307">
        <f t="shared" si="138"/>
        <v>190.99998302435711</v>
      </c>
      <c r="G175" s="307">
        <f t="shared" si="139"/>
        <v>747.52629015843593</v>
      </c>
      <c r="H175" s="307">
        <f t="shared" si="140"/>
        <v>2514.3076529670166</v>
      </c>
      <c r="I175" s="307">
        <f t="shared" si="141"/>
        <v>1491.9233906689215</v>
      </c>
      <c r="J175" s="307">
        <f t="shared" si="142"/>
        <v>2079.0109417820695</v>
      </c>
      <c r="K175" s="307">
        <f t="shared" si="143"/>
        <v>5438.2503127483678</v>
      </c>
      <c r="L175" s="310">
        <f t="shared" si="145"/>
        <v>20823.782498081298</v>
      </c>
    </row>
    <row r="176" spans="1:14" x14ac:dyDescent="0.2">
      <c r="A176" s="297">
        <f t="shared" si="144"/>
        <v>2000</v>
      </c>
      <c r="B176" s="307"/>
      <c r="C176" s="307">
        <f t="shared" si="135"/>
        <v>841.32032250631937</v>
      </c>
      <c r="D176" s="307">
        <f t="shared" si="136"/>
        <v>52.508078621993469</v>
      </c>
      <c r="E176" s="307">
        <f t="shared" si="137"/>
        <v>1899.7368276314958</v>
      </c>
      <c r="F176" s="307">
        <f t="shared" si="138"/>
        <v>64.118969939115217</v>
      </c>
      <c r="G176" s="307">
        <f t="shared" si="139"/>
        <v>247.55619759871431</v>
      </c>
      <c r="H176" s="307">
        <f t="shared" si="140"/>
        <v>928.0262082444948</v>
      </c>
      <c r="I176" s="307">
        <f t="shared" si="141"/>
        <v>503.17525658755858</v>
      </c>
      <c r="J176" s="307">
        <f t="shared" si="142"/>
        <v>729.57464870670185</v>
      </c>
      <c r="K176" s="307">
        <f t="shared" si="143"/>
        <v>1935.6562221855531</v>
      </c>
      <c r="L176" s="310">
        <f t="shared" si="145"/>
        <v>7201.6727320219461</v>
      </c>
    </row>
    <row r="177" spans="1:12" x14ac:dyDescent="0.2">
      <c r="A177" s="297">
        <f t="shared" si="144"/>
        <v>2001</v>
      </c>
      <c r="B177" s="307"/>
      <c r="C177" s="307">
        <f t="shared" si="135"/>
        <v>1062.2285714905968</v>
      </c>
      <c r="D177" s="307">
        <f t="shared" si="136"/>
        <v>57.833966702615172</v>
      </c>
      <c r="E177" s="307">
        <f t="shared" si="137"/>
        <v>2386.3076592635912</v>
      </c>
      <c r="F177" s="307">
        <f t="shared" si="138"/>
        <v>81.179870392044606</v>
      </c>
      <c r="G177" s="307">
        <f t="shared" si="139"/>
        <v>329.91608338504727</v>
      </c>
      <c r="H177" s="307">
        <f t="shared" si="140"/>
        <v>1159.482946851188</v>
      </c>
      <c r="I177" s="307">
        <f t="shared" si="141"/>
        <v>618.65787376676997</v>
      </c>
      <c r="J177" s="307">
        <f t="shared" si="142"/>
        <v>965.81212514652714</v>
      </c>
      <c r="K177" s="307">
        <f t="shared" si="143"/>
        <v>2543.79957982425</v>
      </c>
      <c r="L177" s="310">
        <f t="shared" si="145"/>
        <v>9205.2186768226293</v>
      </c>
    </row>
    <row r="178" spans="1:12" x14ac:dyDescent="0.2">
      <c r="A178" s="297">
        <f t="shared" si="144"/>
        <v>2002</v>
      </c>
      <c r="B178" s="307"/>
      <c r="C178" s="307">
        <f t="shared" si="135"/>
        <v>3030.8161861058993</v>
      </c>
      <c r="D178" s="307">
        <f t="shared" si="136"/>
        <v>141.80508024267996</v>
      </c>
      <c r="E178" s="307">
        <f t="shared" si="137"/>
        <v>6254.9224106237707</v>
      </c>
      <c r="F178" s="307">
        <f t="shared" si="138"/>
        <v>216.08559166037043</v>
      </c>
      <c r="G178" s="307">
        <f t="shared" si="139"/>
        <v>857.55566871234635</v>
      </c>
      <c r="H178" s="307">
        <f t="shared" si="140"/>
        <v>3180.2640944239465</v>
      </c>
      <c r="I178" s="307">
        <f t="shared" si="141"/>
        <v>1596.5074597678579</v>
      </c>
      <c r="J178" s="307">
        <f t="shared" si="142"/>
        <v>2817.5329982824519</v>
      </c>
      <c r="K178" s="307">
        <f t="shared" si="143"/>
        <v>6737.6590629216225</v>
      </c>
      <c r="L178" s="310">
        <f t="shared" si="145"/>
        <v>24833.148552740946</v>
      </c>
    </row>
    <row r="179" spans="1:12" x14ac:dyDescent="0.2">
      <c r="A179" s="297">
        <f t="shared" si="144"/>
        <v>2003</v>
      </c>
      <c r="B179" s="307"/>
      <c r="C179" s="307">
        <f t="shared" si="135"/>
        <v>3049.282565492339</v>
      </c>
      <c r="D179" s="307">
        <f t="shared" si="136"/>
        <v>140.54863174807392</v>
      </c>
      <c r="E179" s="307">
        <f t="shared" si="137"/>
        <v>6196.5503840524289</v>
      </c>
      <c r="F179" s="307">
        <f t="shared" si="138"/>
        <v>217.48981958978911</v>
      </c>
      <c r="G179" s="307">
        <f t="shared" si="139"/>
        <v>841.8294891187478</v>
      </c>
      <c r="H179" s="307">
        <f t="shared" si="140"/>
        <v>3131.9382328525389</v>
      </c>
      <c r="I179" s="307">
        <f t="shared" si="141"/>
        <v>1570.7576455082915</v>
      </c>
      <c r="J179" s="307">
        <f t="shared" si="142"/>
        <v>2978.8938806551942</v>
      </c>
      <c r="K179" s="307">
        <f t="shared" si="143"/>
        <v>6819.1526087718885</v>
      </c>
      <c r="L179" s="310">
        <f t="shared" si="145"/>
        <v>24946.443257789291</v>
      </c>
    </row>
    <row r="180" spans="1:12" x14ac:dyDescent="0.2">
      <c r="A180" s="297">
        <f t="shared" si="144"/>
        <v>2004</v>
      </c>
      <c r="B180" s="307"/>
      <c r="C180" s="307">
        <f t="shared" si="135"/>
        <v>3673.8878742229554</v>
      </c>
      <c r="D180" s="307">
        <f t="shared" si="136"/>
        <v>192.0072740721254</v>
      </c>
      <c r="E180" s="307">
        <f t="shared" si="137"/>
        <v>7478.9634163961227</v>
      </c>
      <c r="F180" s="307">
        <f t="shared" si="138"/>
        <v>253.47054733113382</v>
      </c>
      <c r="G180" s="307">
        <f t="shared" si="139"/>
        <v>1152.2848401851936</v>
      </c>
      <c r="H180" s="307">
        <f t="shared" si="140"/>
        <v>4139.5089940717562</v>
      </c>
      <c r="I180" s="307">
        <f t="shared" si="141"/>
        <v>1853.1590321455778</v>
      </c>
      <c r="J180" s="307">
        <f t="shared" si="142"/>
        <v>3713.8352570412176</v>
      </c>
      <c r="K180" s="307">
        <f t="shared" si="143"/>
        <v>8759.580882147673</v>
      </c>
      <c r="L180" s="310">
        <f t="shared" si="145"/>
        <v>31216.698117613756</v>
      </c>
    </row>
    <row r="181" spans="1:12" x14ac:dyDescent="0.2">
      <c r="A181" s="297">
        <f t="shared" si="144"/>
        <v>2005</v>
      </c>
      <c r="B181" s="307"/>
      <c r="C181" s="307">
        <f t="shared" si="135"/>
        <v>3851.7146198529094</v>
      </c>
      <c r="D181" s="307">
        <f t="shared" si="136"/>
        <v>279.30203456343548</v>
      </c>
      <c r="E181" s="307">
        <f t="shared" si="137"/>
        <v>8969.5452953656677</v>
      </c>
      <c r="F181" s="307">
        <f t="shared" si="138"/>
        <v>294.97529367564289</v>
      </c>
      <c r="G181" s="307">
        <f t="shared" si="139"/>
        <v>1597.5113052359586</v>
      </c>
      <c r="H181" s="307">
        <f t="shared" si="140"/>
        <v>5086.5690183166207</v>
      </c>
      <c r="I181" s="307">
        <f t="shared" si="141"/>
        <v>2244.7418234189377</v>
      </c>
      <c r="J181" s="307">
        <f t="shared" si="142"/>
        <v>4651.0045417896954</v>
      </c>
      <c r="K181" s="307">
        <f t="shared" si="143"/>
        <v>10301.016346240511</v>
      </c>
      <c r="L181" s="310">
        <f t="shared" si="145"/>
        <v>37276.380278459379</v>
      </c>
    </row>
    <row r="182" spans="1:12" x14ac:dyDescent="0.2">
      <c r="A182" s="297">
        <f t="shared" si="144"/>
        <v>2006</v>
      </c>
      <c r="B182" s="307"/>
      <c r="C182" s="307">
        <f t="shared" si="135"/>
        <v>4130.9688720585491</v>
      </c>
      <c r="D182" s="307">
        <f t="shared" ref="D182:D186" si="146">E13*($Y14/$Y13-1)</f>
        <v>324.20147161292499</v>
      </c>
      <c r="E182" s="307">
        <f t="shared" ref="E182:E186" si="147">G13*($Y14/$Y13-1)</f>
        <v>10238.417709612009</v>
      </c>
      <c r="F182" s="307">
        <f t="shared" ref="F182:F186" si="148">I13*($Y14/$Y13-1)</f>
        <v>341.54508157160512</v>
      </c>
      <c r="G182" s="307">
        <f t="shared" ref="G182:G186" si="149">K13*($Y14/$Y13-1)</f>
        <v>2148.4014920171921</v>
      </c>
      <c r="H182" s="307">
        <f t="shared" ref="H182:H186" si="150">M13*($Y14/$Y13-1)</f>
        <v>6403.0801311314244</v>
      </c>
      <c r="I182" s="307">
        <f t="shared" ref="I182:I186" si="151">O13*($Y14/$Y13-1)</f>
        <v>2636.9466734466782</v>
      </c>
      <c r="J182" s="307">
        <f t="shared" ref="J182:J186" si="152">Q13*($Y14/$Y13-1)</f>
        <v>5750.5547259495297</v>
      </c>
      <c r="K182" s="307">
        <f t="shared" ref="K182:K186" si="153">S13*($Y14/$Y13-1)</f>
        <v>11790.920218424861</v>
      </c>
      <c r="L182" s="310">
        <f t="shared" ref="L182:L186" si="154">SUM(C182:K182)</f>
        <v>43765.036375824769</v>
      </c>
    </row>
    <row r="183" spans="1:12" x14ac:dyDescent="0.2">
      <c r="A183" s="297">
        <f t="shared" si="144"/>
        <v>2007</v>
      </c>
      <c r="B183" s="307"/>
      <c r="C183" s="307">
        <f t="shared" si="135"/>
        <v>4802.4231701608778</v>
      </c>
      <c r="D183" s="307">
        <f t="shared" si="146"/>
        <v>468.96585186070752</v>
      </c>
      <c r="E183" s="307">
        <f t="shared" si="147"/>
        <v>12535.567588488249</v>
      </c>
      <c r="F183" s="307">
        <f t="shared" si="148"/>
        <v>404.98129431383524</v>
      </c>
      <c r="G183" s="307">
        <f t="shared" si="149"/>
        <v>2569.505911850355</v>
      </c>
      <c r="H183" s="307">
        <f t="shared" si="150"/>
        <v>8299.4998777669753</v>
      </c>
      <c r="I183" s="307">
        <f t="shared" si="151"/>
        <v>3074.3096409280593</v>
      </c>
      <c r="J183" s="307">
        <f t="shared" si="152"/>
        <v>7328.7435876502614</v>
      </c>
      <c r="K183" s="307">
        <f t="shared" si="153"/>
        <v>14269.635216783936</v>
      </c>
      <c r="L183" s="310">
        <f t="shared" si="154"/>
        <v>53753.63213980326</v>
      </c>
    </row>
    <row r="184" spans="1:12" x14ac:dyDescent="0.2">
      <c r="A184" s="297">
        <f t="shared" si="144"/>
        <v>2008</v>
      </c>
      <c r="B184" s="307"/>
      <c r="C184" s="307">
        <f t="shared" si="135"/>
        <v>4691.3997819611968</v>
      </c>
      <c r="D184" s="307">
        <f t="shared" si="146"/>
        <v>444.99678163278895</v>
      </c>
      <c r="E184" s="307">
        <f t="shared" si="147"/>
        <v>11401.414770789939</v>
      </c>
      <c r="F184" s="307">
        <f t="shared" si="148"/>
        <v>375.42598561262025</v>
      </c>
      <c r="G184" s="307">
        <f t="shared" si="149"/>
        <v>2393.590890032865</v>
      </c>
      <c r="H184" s="307">
        <f t="shared" si="150"/>
        <v>7732.1114843496134</v>
      </c>
      <c r="I184" s="307">
        <f t="shared" si="151"/>
        <v>2767.7554468778312</v>
      </c>
      <c r="J184" s="307">
        <f t="shared" si="152"/>
        <v>7243.104415080008</v>
      </c>
      <c r="K184" s="307">
        <f t="shared" si="153"/>
        <v>13679.810433299514</v>
      </c>
      <c r="L184" s="310">
        <f t="shared" si="154"/>
        <v>50729.609989636374</v>
      </c>
    </row>
    <row r="185" spans="1:12" x14ac:dyDescent="0.2">
      <c r="A185" s="297">
        <f t="shared" si="144"/>
        <v>2009</v>
      </c>
      <c r="B185" s="307"/>
      <c r="C185" s="307">
        <f t="shared" si="135"/>
        <v>-2621.9004063482071</v>
      </c>
      <c r="D185" s="307">
        <f t="shared" si="146"/>
        <v>-270.42689493361053</v>
      </c>
      <c r="E185" s="307">
        <f t="shared" si="147"/>
        <v>-6806.140493711936</v>
      </c>
      <c r="F185" s="307">
        <f t="shared" si="148"/>
        <v>-204.69544733144346</v>
      </c>
      <c r="G185" s="307">
        <f t="shared" si="149"/>
        <v>-1437.1608328401687</v>
      </c>
      <c r="H185" s="307">
        <f t="shared" si="150"/>
        <v>-4450.9157978907115</v>
      </c>
      <c r="I185" s="307">
        <f t="shared" si="151"/>
        <v>-1794.4066284717328</v>
      </c>
      <c r="J185" s="307">
        <f t="shared" si="152"/>
        <v>-4442.2367720172897</v>
      </c>
      <c r="K185" s="307">
        <f t="shared" si="153"/>
        <v>-8297.7771919420502</v>
      </c>
      <c r="L185" s="310">
        <f t="shared" si="154"/>
        <v>-30325.660465487148</v>
      </c>
    </row>
    <row r="186" spans="1:12" ht="13.5" thickBot="1" x14ac:dyDescent="0.25">
      <c r="A186" s="297">
        <f t="shared" si="144"/>
        <v>2010</v>
      </c>
      <c r="B186" s="307"/>
      <c r="C186" s="307">
        <f t="shared" si="135"/>
        <v>-887.74722892771592</v>
      </c>
      <c r="D186" s="307">
        <f t="shared" si="146"/>
        <v>-104.7546657308383</v>
      </c>
      <c r="E186" s="307">
        <f t="shared" si="147"/>
        <v>-2645.1084659975859</v>
      </c>
      <c r="F186" s="307">
        <f t="shared" si="148"/>
        <v>-75.671807730851</v>
      </c>
      <c r="G186" s="307">
        <f t="shared" si="149"/>
        <v>-541.10152660509902</v>
      </c>
      <c r="H186" s="307">
        <f t="shared" si="150"/>
        <v>-1640.9451485905699</v>
      </c>
      <c r="I186" s="307">
        <f t="shared" si="151"/>
        <v>-676.17316091709688</v>
      </c>
      <c r="J186" s="307">
        <f t="shared" si="152"/>
        <v>-1766.100600374855</v>
      </c>
      <c r="K186" s="307">
        <f t="shared" si="153"/>
        <v>-3269.6353596077251</v>
      </c>
      <c r="L186" s="311">
        <f t="shared" si="154"/>
        <v>-11607.237964482338</v>
      </c>
    </row>
    <row r="188" spans="1:12" x14ac:dyDescent="0.2">
      <c r="A188" s="312" t="s">
        <v>28</v>
      </c>
      <c r="B188" s="312"/>
      <c r="C188" s="307">
        <f>AVERAGE(C172:C186)</f>
        <v>2124.3902155680821</v>
      </c>
      <c r="D188" s="307">
        <f t="shared" ref="D188:K188" si="155">AVERAGE(D172:D186)</f>
        <v>150.41074526126428</v>
      </c>
      <c r="E188" s="307">
        <f t="shared" si="155"/>
        <v>4841.4496017251022</v>
      </c>
      <c r="F188" s="307">
        <f t="shared" si="155"/>
        <v>163.61973190730782</v>
      </c>
      <c r="G188" s="307">
        <f t="shared" si="155"/>
        <v>815.65588562104051</v>
      </c>
      <c r="H188" s="307">
        <f t="shared" si="155"/>
        <v>2715.2915416116798</v>
      </c>
      <c r="I188" s="307">
        <f t="shared" si="155"/>
        <v>1208.1882877564774</v>
      </c>
      <c r="J188" s="307">
        <f t="shared" si="155"/>
        <v>2380.6808275750618</v>
      </c>
      <c r="K188" s="307">
        <f t="shared" si="155"/>
        <v>5277.1635382148934</v>
      </c>
      <c r="L188" s="307">
        <f>AVERAGE(L172:L186)</f>
        <v>19676.850375240905</v>
      </c>
    </row>
    <row r="189" spans="1:12" x14ac:dyDescent="0.2">
      <c r="A189" s="312" t="s">
        <v>374</v>
      </c>
      <c r="B189" s="312"/>
      <c r="C189" s="307">
        <f>C186-C172</f>
        <v>-887.74722892771592</v>
      </c>
      <c r="D189" s="307">
        <f t="shared" ref="D189:K189" si="156">D186-D172</f>
        <v>-104.7546657308383</v>
      </c>
      <c r="E189" s="307">
        <f t="shared" si="156"/>
        <v>-2645.1084659975859</v>
      </c>
      <c r="F189" s="307">
        <f t="shared" si="156"/>
        <v>-75.671807730851</v>
      </c>
      <c r="G189" s="307">
        <f t="shared" si="156"/>
        <v>-541.10152660509902</v>
      </c>
      <c r="H189" s="307">
        <f t="shared" si="156"/>
        <v>-1640.9451485905699</v>
      </c>
      <c r="I189" s="307">
        <f t="shared" si="156"/>
        <v>-676.17316091709688</v>
      </c>
      <c r="J189" s="307">
        <f t="shared" si="156"/>
        <v>-1766.100600374855</v>
      </c>
      <c r="K189" s="307">
        <f t="shared" si="156"/>
        <v>-3269.6353596077251</v>
      </c>
      <c r="L189" s="307">
        <f>L186-L172</f>
        <v>-11607.237964482338</v>
      </c>
    </row>
    <row r="190" spans="1:12" x14ac:dyDescent="0.2">
      <c r="A190" s="312" t="s">
        <v>375</v>
      </c>
      <c r="B190" s="312"/>
      <c r="C190" s="307">
        <f>STDEV(C172:C186)</f>
        <v>2232.2648977049457</v>
      </c>
      <c r="D190" s="307">
        <f t="shared" ref="D190:K190" si="157">STDEV(D172:D186)</f>
        <v>201.9306915150533</v>
      </c>
      <c r="E190" s="307">
        <f t="shared" si="157"/>
        <v>5509.0318815789115</v>
      </c>
      <c r="F190" s="307">
        <f t="shared" si="157"/>
        <v>177.26760498907021</v>
      </c>
      <c r="G190" s="307">
        <f t="shared" si="157"/>
        <v>1122.423593487272</v>
      </c>
      <c r="H190" s="307">
        <f t="shared" si="157"/>
        <v>3545.2566392273125</v>
      </c>
      <c r="I190" s="307">
        <f t="shared" si="157"/>
        <v>1386.6372186039719</v>
      </c>
      <c r="J190" s="307">
        <f t="shared" si="157"/>
        <v>3315.0917712999485</v>
      </c>
      <c r="K190" s="307">
        <f t="shared" si="157"/>
        <v>6486.2284705076408</v>
      </c>
      <c r="L190" s="307">
        <f>STDEV(L172:L186)</f>
        <v>23893.471594926163</v>
      </c>
    </row>
    <row r="192" spans="1:12" ht="13.5" thickBot="1" x14ac:dyDescent="0.25"/>
    <row r="193" spans="1:12" ht="51" x14ac:dyDescent="0.2">
      <c r="A193" s="304" t="s">
        <v>384</v>
      </c>
      <c r="C193" s="295" t="s">
        <v>1</v>
      </c>
      <c r="D193" s="295" t="s">
        <v>2</v>
      </c>
      <c r="E193" s="295" t="s">
        <v>4</v>
      </c>
      <c r="F193" s="295" t="s">
        <v>5</v>
      </c>
      <c r="G193" s="295" t="s">
        <v>6</v>
      </c>
      <c r="H193" s="295" t="s">
        <v>8</v>
      </c>
      <c r="I193" s="295" t="s">
        <v>9</v>
      </c>
      <c r="J193" s="295" t="s">
        <v>10</v>
      </c>
      <c r="K193" s="306" t="s">
        <v>371</v>
      </c>
      <c r="L193" s="309" t="s">
        <v>165</v>
      </c>
    </row>
    <row r="194" spans="1:12" x14ac:dyDescent="0.2">
      <c r="A194" s="297" t="str">
        <f>A172</f>
        <v>1996</v>
      </c>
      <c r="L194" s="310"/>
    </row>
    <row r="195" spans="1:12" x14ac:dyDescent="0.2">
      <c r="A195" s="297">
        <f t="shared" ref="A195:A208" si="158">A173</f>
        <v>1997</v>
      </c>
      <c r="C195" s="313">
        <f t="shared" ref="C195:C204" si="159">C4*((B5/B4)-($Y5/$Y4))</f>
        <v>-2658.4045270019938</v>
      </c>
      <c r="D195" s="313">
        <f t="shared" ref="D195:D204" si="160">E4*((D5/D4)-($Y5/$Y4))</f>
        <v>-562.33528978057427</v>
      </c>
      <c r="E195" s="313">
        <f t="shared" ref="E195:E204" si="161">G4*((F5/F4)-($Y5/$Y4))</f>
        <v>-17056.239565644009</v>
      </c>
      <c r="F195" s="313">
        <f t="shared" ref="F195:F204" si="162">I4*((H5/H4)-($Y5/$Y4))</f>
        <v>-90.558476183694395</v>
      </c>
      <c r="G195" s="313">
        <f t="shared" ref="G195:G204" si="163">K4*((J5/J4)-($Y5/$Y4))</f>
        <v>700.50924812202049</v>
      </c>
      <c r="H195" s="313">
        <f t="shared" ref="H195:H204" si="164">M4*((L5/L4)-($Y5/$Y4))</f>
        <v>1792.8445367484553</v>
      </c>
      <c r="I195" s="313">
        <f t="shared" ref="I195:I204" si="165">O4*((N5/N4)-($Y5/$Y4))</f>
        <v>-6.5083358400532969</v>
      </c>
      <c r="J195" s="313">
        <f t="shared" ref="J195:J204" si="166">Q4*((P5/P4)-($Y5/$Y4))</f>
        <v>3098.0953198791194</v>
      </c>
      <c r="K195" s="313">
        <f t="shared" ref="K195:K204" si="167">S4*((R5/R4)-($Y5/$Y4))</f>
        <v>11831.316853111633</v>
      </c>
      <c r="L195" s="314">
        <f>SUM(C195:K195)</f>
        <v>-2951.280236589093</v>
      </c>
    </row>
    <row r="196" spans="1:12" x14ac:dyDescent="0.2">
      <c r="A196" s="297">
        <f t="shared" si="158"/>
        <v>1998</v>
      </c>
      <c r="C196" s="313">
        <f t="shared" si="159"/>
        <v>-1704.8239206210019</v>
      </c>
      <c r="D196" s="313">
        <f t="shared" si="160"/>
        <v>-1661.2965388417645</v>
      </c>
      <c r="E196" s="313">
        <f t="shared" si="161"/>
        <v>-8853.5866826092515</v>
      </c>
      <c r="F196" s="313">
        <f t="shared" si="162"/>
        <v>-238.19630487969692</v>
      </c>
      <c r="G196" s="313">
        <f t="shared" si="163"/>
        <v>-2198.4033878329128</v>
      </c>
      <c r="H196" s="313">
        <f t="shared" si="164"/>
        <v>7250.3444527614911</v>
      </c>
      <c r="I196" s="313">
        <f t="shared" si="165"/>
        <v>-3877.4530255099012</v>
      </c>
      <c r="J196" s="313">
        <f t="shared" si="166"/>
        <v>3495.1213487488512</v>
      </c>
      <c r="K196" s="313">
        <f t="shared" si="167"/>
        <v>13390.355644898145</v>
      </c>
      <c r="L196" s="314">
        <f t="shared" ref="L196:L204" si="168">SUM(C196:K196)</f>
        <v>5602.0615861139595</v>
      </c>
    </row>
    <row r="197" spans="1:12" x14ac:dyDescent="0.2">
      <c r="A197" s="297">
        <f t="shared" si="158"/>
        <v>1999</v>
      </c>
      <c r="C197" s="313">
        <f t="shared" si="159"/>
        <v>-2649.6437442681095</v>
      </c>
      <c r="D197" s="313">
        <f t="shared" si="160"/>
        <v>-803.41563548698582</v>
      </c>
      <c r="E197" s="313">
        <f t="shared" si="161"/>
        <v>-12806.529505176797</v>
      </c>
      <c r="F197" s="313">
        <f t="shared" si="162"/>
        <v>-291.70594797135419</v>
      </c>
      <c r="G197" s="313">
        <f t="shared" si="163"/>
        <v>-1233.3165460924386</v>
      </c>
      <c r="H197" s="313">
        <f t="shared" si="164"/>
        <v>9465.137962660734</v>
      </c>
      <c r="I197" s="313">
        <f t="shared" si="165"/>
        <v>-1241.4965171813876</v>
      </c>
      <c r="J197" s="313">
        <f t="shared" si="166"/>
        <v>2929.2748029243676</v>
      </c>
      <c r="K197" s="313">
        <f t="shared" si="167"/>
        <v>4100.5998596664303</v>
      </c>
      <c r="L197" s="314">
        <f t="shared" si="168"/>
        <v>-2531.0952709255425</v>
      </c>
    </row>
    <row r="198" spans="1:12" x14ac:dyDescent="0.2">
      <c r="A198" s="297">
        <f t="shared" si="158"/>
        <v>2000</v>
      </c>
      <c r="C198" s="313">
        <f t="shared" si="159"/>
        <v>-2163.2050264486115</v>
      </c>
      <c r="D198" s="313">
        <f t="shared" si="160"/>
        <v>-363.52684961322063</v>
      </c>
      <c r="E198" s="313">
        <f t="shared" si="161"/>
        <v>-5836.0697469732995</v>
      </c>
      <c r="F198" s="313">
        <f t="shared" si="162"/>
        <v>-63.088198334106721</v>
      </c>
      <c r="G198" s="313">
        <f t="shared" si="163"/>
        <v>1701.9473905997334</v>
      </c>
      <c r="H198" s="313">
        <f t="shared" si="164"/>
        <v>-1668.2834238782398</v>
      </c>
      <c r="I198" s="313">
        <f t="shared" si="165"/>
        <v>-1373.283069709797</v>
      </c>
      <c r="J198" s="313">
        <f t="shared" si="166"/>
        <v>4257.7618857710104</v>
      </c>
      <c r="K198" s="313">
        <f t="shared" si="167"/>
        <v>6273.0011294117739</v>
      </c>
      <c r="L198" s="314">
        <f t="shared" si="168"/>
        <v>765.2540908252422</v>
      </c>
    </row>
    <row r="199" spans="1:12" x14ac:dyDescent="0.2">
      <c r="A199" s="297">
        <f t="shared" si="158"/>
        <v>2001</v>
      </c>
      <c r="C199" s="313">
        <f t="shared" si="159"/>
        <v>7023.645796574302</v>
      </c>
      <c r="D199" s="313">
        <f t="shared" si="160"/>
        <v>-225.28755837981276</v>
      </c>
      <c r="E199" s="313">
        <f t="shared" si="161"/>
        <v>-9137.4753179915006</v>
      </c>
      <c r="F199" s="313">
        <f t="shared" si="162"/>
        <v>-104.05262576092726</v>
      </c>
      <c r="G199" s="313">
        <f t="shared" si="163"/>
        <v>-1783.8627298147214</v>
      </c>
      <c r="H199" s="313">
        <f t="shared" si="164"/>
        <v>708.19928603193819</v>
      </c>
      <c r="I199" s="313">
        <f t="shared" si="165"/>
        <v>-3076.0662484514155</v>
      </c>
      <c r="J199" s="313">
        <f t="shared" si="166"/>
        <v>8801.099409946235</v>
      </c>
      <c r="K199" s="313">
        <f t="shared" si="167"/>
        <v>-4529.1825438428905</v>
      </c>
      <c r="L199" s="314">
        <f t="shared" si="168"/>
        <v>-2322.9825316887927</v>
      </c>
    </row>
    <row r="200" spans="1:12" x14ac:dyDescent="0.2">
      <c r="A200" s="297">
        <f t="shared" si="158"/>
        <v>2002</v>
      </c>
      <c r="C200" s="313">
        <f t="shared" si="159"/>
        <v>-659.16629106231983</v>
      </c>
      <c r="D200" s="313">
        <f t="shared" si="160"/>
        <v>-7.370314999762182</v>
      </c>
      <c r="E200" s="313">
        <f t="shared" si="161"/>
        <v>-4641.7064972977087</v>
      </c>
      <c r="F200" s="313">
        <f t="shared" si="162"/>
        <v>-134.8161947713478</v>
      </c>
      <c r="G200" s="313">
        <f t="shared" si="163"/>
        <v>-903.36839939519734</v>
      </c>
      <c r="H200" s="313">
        <f t="shared" si="164"/>
        <v>-3074.855394009564</v>
      </c>
      <c r="I200" s="313">
        <f t="shared" si="165"/>
        <v>-662.79586255112724</v>
      </c>
      <c r="J200" s="313">
        <f t="shared" si="166"/>
        <v>6803.0888499583134</v>
      </c>
      <c r="K200" s="313">
        <f t="shared" si="167"/>
        <v>2756.7092957080608</v>
      </c>
      <c r="L200" s="314">
        <f t="shared" si="168"/>
        <v>-524.28080842065219</v>
      </c>
    </row>
    <row r="201" spans="1:12" x14ac:dyDescent="0.2">
      <c r="A201" s="297">
        <f t="shared" si="158"/>
        <v>2003</v>
      </c>
      <c r="C201" s="313">
        <f t="shared" si="159"/>
        <v>-6943.8531534604299</v>
      </c>
      <c r="D201" s="313">
        <f t="shared" si="160"/>
        <v>103.17275785511467</v>
      </c>
      <c r="E201" s="313">
        <f t="shared" si="161"/>
        <v>-12541.118184538054</v>
      </c>
      <c r="F201" s="313">
        <f t="shared" si="162"/>
        <v>-593.27520436284999</v>
      </c>
      <c r="G201" s="313">
        <f t="shared" si="163"/>
        <v>3064.2199822704597</v>
      </c>
      <c r="H201" s="313">
        <f t="shared" si="164"/>
        <v>6154.448088328968</v>
      </c>
      <c r="I201" s="313">
        <f t="shared" si="165"/>
        <v>-4697.2925100422271</v>
      </c>
      <c r="J201" s="313">
        <f t="shared" si="166"/>
        <v>-758.8053785853765</v>
      </c>
      <c r="K201" s="313">
        <f t="shared" si="167"/>
        <v>8316.5853876530855</v>
      </c>
      <c r="L201" s="314">
        <f t="shared" si="168"/>
        <v>-7895.918214881307</v>
      </c>
    </row>
    <row r="202" spans="1:12" x14ac:dyDescent="0.2">
      <c r="A202" s="297">
        <f t="shared" si="158"/>
        <v>2004</v>
      </c>
      <c r="C202" s="313">
        <f t="shared" si="159"/>
        <v>-14622.176435966496</v>
      </c>
      <c r="D202" s="313">
        <f t="shared" si="160"/>
        <v>126.61037847876619</v>
      </c>
      <c r="E202" s="313">
        <f t="shared" si="161"/>
        <v>3669.5767982632328</v>
      </c>
      <c r="F202" s="313">
        <f t="shared" si="162"/>
        <v>-182.0697067766211</v>
      </c>
      <c r="G202" s="313">
        <f t="shared" si="163"/>
        <v>6212.4897939679868</v>
      </c>
      <c r="H202" s="313">
        <f t="shared" si="164"/>
        <v>3185.9513402080315</v>
      </c>
      <c r="I202" s="313">
        <f t="shared" si="165"/>
        <v>83.325978355943079</v>
      </c>
      <c r="J202" s="313">
        <f t="shared" si="166"/>
        <v>6182.2091290171838</v>
      </c>
      <c r="K202" s="313">
        <f t="shared" si="167"/>
        <v>-8878.0845685933764</v>
      </c>
      <c r="L202" s="314">
        <f t="shared" si="168"/>
        <v>-4222.1672930453487</v>
      </c>
    </row>
    <row r="203" spans="1:12" x14ac:dyDescent="0.2">
      <c r="A203" s="297">
        <f t="shared" si="158"/>
        <v>2005</v>
      </c>
      <c r="C203" s="313">
        <f t="shared" si="159"/>
        <v>-10278.081311617541</v>
      </c>
      <c r="D203" s="313">
        <f t="shared" si="160"/>
        <v>-490.20586542734839</v>
      </c>
      <c r="E203" s="313">
        <f t="shared" si="161"/>
        <v>-5043.4833199863924</v>
      </c>
      <c r="F203" s="313">
        <f t="shared" si="162"/>
        <v>-100.67587041178454</v>
      </c>
      <c r="G203" s="313">
        <f t="shared" si="163"/>
        <v>6585.3218690910471</v>
      </c>
      <c r="H203" s="313">
        <f t="shared" si="164"/>
        <v>9712.2211083399343</v>
      </c>
      <c r="I203" s="313">
        <f t="shared" si="165"/>
        <v>-518.94028388111474</v>
      </c>
      <c r="J203" s="313">
        <f t="shared" si="166"/>
        <v>7003.5059157326968</v>
      </c>
      <c r="K203" s="313">
        <f t="shared" si="167"/>
        <v>-12604.381008963088</v>
      </c>
      <c r="L203" s="314">
        <f t="shared" si="168"/>
        <v>-5734.7187671235888</v>
      </c>
    </row>
    <row r="204" spans="1:12" x14ac:dyDescent="0.2">
      <c r="A204" s="297">
        <f t="shared" si="158"/>
        <v>2006</v>
      </c>
      <c r="C204" s="313">
        <f t="shared" si="159"/>
        <v>-6306.3326014794502</v>
      </c>
      <c r="D204" s="313">
        <f t="shared" si="160"/>
        <v>-47.127588174490739</v>
      </c>
      <c r="E204" s="313">
        <f t="shared" si="161"/>
        <v>683.31410057263747</v>
      </c>
      <c r="F204" s="313">
        <f t="shared" si="162"/>
        <v>-204.73679585858616</v>
      </c>
      <c r="G204" s="313">
        <f t="shared" si="163"/>
        <v>-1481.0708779867143</v>
      </c>
      <c r="H204" s="313">
        <f t="shared" si="164"/>
        <v>8623.609329441535</v>
      </c>
      <c r="I204" s="313">
        <f t="shared" si="165"/>
        <v>-3493.471567563689</v>
      </c>
      <c r="J204" s="313">
        <f t="shared" si="166"/>
        <v>5573.6466149475273</v>
      </c>
      <c r="K204" s="313">
        <f t="shared" si="167"/>
        <v>-7079.5303471183834</v>
      </c>
      <c r="L204" s="314">
        <f t="shared" si="168"/>
        <v>-3731.6997332196142</v>
      </c>
    </row>
    <row r="205" spans="1:12" x14ac:dyDescent="0.2">
      <c r="A205" s="297">
        <f t="shared" si="158"/>
        <v>2007</v>
      </c>
      <c r="C205" s="313">
        <f t="shared" ref="C205:C208" si="169">C14*((B15/B14)-($Y15/$Y14))</f>
        <v>3190.9314756848412</v>
      </c>
      <c r="D205" s="313">
        <f t="shared" ref="D205:D208" si="170">E14*((D15/D14)-($Y15/$Y14))</f>
        <v>318.85398509726582</v>
      </c>
      <c r="E205" s="313">
        <f t="shared" ref="E205:E208" si="171">G14*((F15/F14)-($Y15/$Y14))</f>
        <v>-7424.3393742438966</v>
      </c>
      <c r="F205" s="313">
        <f t="shared" ref="F205:F208" si="172">I14*((H15/H14)-($Y15/$Y14))</f>
        <v>-153.11267911349498</v>
      </c>
      <c r="G205" s="313">
        <f t="shared" ref="G205:G208" si="173">K14*((J15/J14)-($Y15/$Y14))</f>
        <v>-1005.4993674729981</v>
      </c>
      <c r="H205" s="313">
        <f t="shared" ref="H205:H208" si="174">M14*((L15/L14)-($Y15/$Y14))</f>
        <v>-3610.9109974938096</v>
      </c>
      <c r="I205" s="313">
        <f t="shared" ref="I205:I208" si="175">O14*((N15/N14)-($Y15/$Y14))</f>
        <v>-2917.4317920291614</v>
      </c>
      <c r="J205" s="313">
        <f t="shared" ref="J205:J208" si="176">Q14*((P15/P14)-($Y15/$Y14))</f>
        <v>6870.0022051500946</v>
      </c>
      <c r="K205" s="313">
        <f t="shared" ref="K205:K208" si="177">S14*((R15/R14)-($Y15/$Y14))</f>
        <v>1488.8320629307855</v>
      </c>
      <c r="L205" s="314">
        <f t="shared" ref="L205:L208" si="178">SUM(C205:K205)</f>
        <v>-3242.6744814903741</v>
      </c>
    </row>
    <row r="206" spans="1:12" x14ac:dyDescent="0.2">
      <c r="A206" s="297">
        <f t="shared" si="158"/>
        <v>2008</v>
      </c>
      <c r="C206" s="313">
        <f t="shared" si="169"/>
        <v>-6030.9066956508814</v>
      </c>
      <c r="D206" s="313">
        <f t="shared" si="170"/>
        <v>-23.46017357447899</v>
      </c>
      <c r="E206" s="313">
        <f t="shared" si="171"/>
        <v>2140.2477676773869</v>
      </c>
      <c r="F206" s="313">
        <f t="shared" si="172"/>
        <v>-741.16599461881879</v>
      </c>
      <c r="G206" s="313">
        <f t="shared" si="173"/>
        <v>349.21940692277673</v>
      </c>
      <c r="H206" s="313">
        <f t="shared" si="174"/>
        <v>-6695.463791044489</v>
      </c>
      <c r="I206" s="313">
        <f t="shared" si="175"/>
        <v>5513.5487947333295</v>
      </c>
      <c r="J206" s="313">
        <f t="shared" si="176"/>
        <v>5046.1431837314203</v>
      </c>
      <c r="K206" s="313">
        <f t="shared" si="177"/>
        <v>3840.9950673405078</v>
      </c>
      <c r="L206" s="314">
        <f t="shared" si="178"/>
        <v>3399.1575655167539</v>
      </c>
    </row>
    <row r="207" spans="1:12" x14ac:dyDescent="0.2">
      <c r="A207" s="297">
        <f t="shared" si="158"/>
        <v>2009</v>
      </c>
      <c r="C207" s="313">
        <f t="shared" si="169"/>
        <v>-9872.3498402483674</v>
      </c>
      <c r="D207" s="313">
        <f t="shared" si="170"/>
        <v>-236.6801152973247</v>
      </c>
      <c r="E207" s="313">
        <f t="shared" si="171"/>
        <v>-662.87312276179262</v>
      </c>
      <c r="F207" s="313">
        <f t="shared" si="172"/>
        <v>-186.01000078398957</v>
      </c>
      <c r="G207" s="313">
        <f t="shared" si="173"/>
        <v>-585.0543982564011</v>
      </c>
      <c r="H207" s="313">
        <f t="shared" si="174"/>
        <v>-5539.3009476929992</v>
      </c>
      <c r="I207" s="313">
        <f t="shared" si="175"/>
        <v>52.381095650044237</v>
      </c>
      <c r="J207" s="313">
        <f t="shared" si="176"/>
        <v>8398.2432798168265</v>
      </c>
      <c r="K207" s="313">
        <f t="shared" si="177"/>
        <v>12118.054168568829</v>
      </c>
      <c r="L207" s="314">
        <f t="shared" si="178"/>
        <v>3486.4101189948269</v>
      </c>
    </row>
    <row r="208" spans="1:12" ht="13.5" thickBot="1" x14ac:dyDescent="0.25">
      <c r="A208" s="297">
        <f t="shared" si="158"/>
        <v>2010</v>
      </c>
      <c r="C208" s="313">
        <f t="shared" si="169"/>
        <v>-926.57375293227085</v>
      </c>
      <c r="D208" s="313">
        <f t="shared" si="170"/>
        <v>237.90413506973368</v>
      </c>
      <c r="E208" s="313">
        <f t="shared" si="171"/>
        <v>-4012.4164979847001</v>
      </c>
      <c r="F208" s="313">
        <f t="shared" si="172"/>
        <v>-526.66739794902321</v>
      </c>
      <c r="G208" s="313">
        <f t="shared" si="173"/>
        <v>100.67628481590469</v>
      </c>
      <c r="H208" s="313">
        <f t="shared" si="174"/>
        <v>-462.87101336114966</v>
      </c>
      <c r="I208" s="313">
        <f t="shared" si="175"/>
        <v>1222.2753925504041</v>
      </c>
      <c r="J208" s="313">
        <f t="shared" si="176"/>
        <v>-1104.548236857526</v>
      </c>
      <c r="K208" s="313">
        <f t="shared" si="177"/>
        <v>3908.8623773058703</v>
      </c>
      <c r="L208" s="315">
        <f t="shared" si="178"/>
        <v>-1563.3587093427564</v>
      </c>
    </row>
    <row r="209" spans="1:12" x14ac:dyDescent="0.2">
      <c r="C209" s="313"/>
      <c r="D209" s="313"/>
      <c r="E209" s="313"/>
      <c r="F209" s="313"/>
      <c r="G209" s="313"/>
      <c r="H209" s="313"/>
      <c r="I209" s="313"/>
      <c r="J209" s="313"/>
      <c r="K209" s="313"/>
      <c r="L209" s="313"/>
    </row>
    <row r="210" spans="1:12" x14ac:dyDescent="0.2">
      <c r="A210" s="312" t="s">
        <v>28</v>
      </c>
      <c r="C210" s="300">
        <f>AVERAGE(C194:C208)</f>
        <v>-3900.0671448927383</v>
      </c>
      <c r="D210" s="300">
        <f t="shared" ref="D210:K210" si="179">AVERAGE(D194:D208)</f>
        <v>-259.58319093392026</v>
      </c>
      <c r="E210" s="300">
        <f t="shared" si="179"/>
        <v>-5823.0499391924386</v>
      </c>
      <c r="F210" s="300">
        <f t="shared" si="179"/>
        <v>-257.86652841259257</v>
      </c>
      <c r="G210" s="300">
        <f t="shared" si="179"/>
        <v>680.27201920989603</v>
      </c>
      <c r="H210" s="300">
        <f t="shared" si="179"/>
        <v>1845.7907526457736</v>
      </c>
      <c r="I210" s="300">
        <f t="shared" si="179"/>
        <v>-1070.9434251050111</v>
      </c>
      <c r="J210" s="300">
        <f t="shared" si="179"/>
        <v>4756.7741664414816</v>
      </c>
      <c r="K210" s="300">
        <f t="shared" si="179"/>
        <v>2495.2952412912418</v>
      </c>
      <c r="L210" s="300">
        <f>AVERAGE(L194:L208)</f>
        <v>-1533.3780489483058</v>
      </c>
    </row>
    <row r="211" spans="1:12" x14ac:dyDescent="0.2">
      <c r="A211" s="312" t="s">
        <v>374</v>
      </c>
      <c r="C211" s="300">
        <f>C208-C194</f>
        <v>-926.57375293227085</v>
      </c>
      <c r="D211" s="300">
        <f t="shared" ref="D211:K211" si="180">D208-D194</f>
        <v>237.90413506973368</v>
      </c>
      <c r="E211" s="300">
        <f t="shared" si="180"/>
        <v>-4012.4164979847001</v>
      </c>
      <c r="F211" s="300">
        <f t="shared" si="180"/>
        <v>-526.66739794902321</v>
      </c>
      <c r="G211" s="300">
        <f t="shared" si="180"/>
        <v>100.67628481590469</v>
      </c>
      <c r="H211" s="300">
        <f t="shared" si="180"/>
        <v>-462.87101336114966</v>
      </c>
      <c r="I211" s="300">
        <f t="shared" si="180"/>
        <v>1222.2753925504041</v>
      </c>
      <c r="J211" s="300">
        <f t="shared" si="180"/>
        <v>-1104.548236857526</v>
      </c>
      <c r="K211" s="300">
        <f t="shared" si="180"/>
        <v>3908.8623773058703</v>
      </c>
      <c r="L211" s="300">
        <f>L208-L194</f>
        <v>-1563.3587093427564</v>
      </c>
    </row>
    <row r="212" spans="1:12" x14ac:dyDescent="0.2">
      <c r="A212" s="312" t="s">
        <v>375</v>
      </c>
      <c r="C212" s="300">
        <f>STDEV(C194:C208)</f>
        <v>5621.4014922998294</v>
      </c>
      <c r="D212" s="300">
        <f t="shared" ref="D212:K212" si="181">STDEV(D194:D208)</f>
        <v>514.79854679044479</v>
      </c>
      <c r="E212" s="300">
        <f t="shared" si="181"/>
        <v>6016.5528293972911</v>
      </c>
      <c r="F212" s="300">
        <f t="shared" si="181"/>
        <v>210.1295439262037</v>
      </c>
      <c r="G212" s="300">
        <f t="shared" si="181"/>
        <v>2805.0882592476646</v>
      </c>
      <c r="H212" s="300">
        <f t="shared" si="181"/>
        <v>5656.1761848963461</v>
      </c>
      <c r="I212" s="300">
        <f t="shared" si="181"/>
        <v>2590.79704102597</v>
      </c>
      <c r="J212" s="300">
        <f t="shared" si="181"/>
        <v>3023.1052868361053</v>
      </c>
      <c r="K212" s="300">
        <f t="shared" si="181"/>
        <v>8097.775400318058</v>
      </c>
      <c r="L212" s="300">
        <f>STDEV(L194:L208)</f>
        <v>3756.9628511264345</v>
      </c>
    </row>
    <row r="214" spans="1:12" ht="13.5" thickBot="1" x14ac:dyDescent="0.25"/>
    <row r="215" spans="1:12" ht="51" x14ac:dyDescent="0.2">
      <c r="A215" s="304" t="s">
        <v>385</v>
      </c>
      <c r="C215" s="295" t="s">
        <v>1</v>
      </c>
      <c r="D215" s="295" t="s">
        <v>2</v>
      </c>
      <c r="E215" s="295" t="s">
        <v>4</v>
      </c>
      <c r="F215" s="295" t="s">
        <v>5</v>
      </c>
      <c r="G215" s="295" t="s">
        <v>6</v>
      </c>
      <c r="H215" s="295" t="s">
        <v>8</v>
      </c>
      <c r="I215" s="295" t="s">
        <v>9</v>
      </c>
      <c r="J215" s="295" t="s">
        <v>10</v>
      </c>
      <c r="K215" s="306" t="s">
        <v>371</v>
      </c>
      <c r="L215" s="309" t="s">
        <v>165</v>
      </c>
    </row>
    <row r="216" spans="1:12" x14ac:dyDescent="0.2">
      <c r="A216" s="297" t="str">
        <f>A194</f>
        <v>1996</v>
      </c>
      <c r="L216" s="310"/>
    </row>
    <row r="217" spans="1:12" x14ac:dyDescent="0.2">
      <c r="A217" s="297">
        <f t="shared" ref="A217:A230" si="182">A195</f>
        <v>1997</v>
      </c>
      <c r="C217" s="307">
        <f t="shared" ref="C217:C227" si="183">C4*((C5/C4)-(B5/B4))</f>
        <v>154.03874319381751</v>
      </c>
      <c r="D217" s="307">
        <f t="shared" ref="D217:D227" si="184">E4*((E5/E4)-(D5/D4))</f>
        <v>-1645.6355076992568</v>
      </c>
      <c r="E217" s="307">
        <f t="shared" ref="E217:E227" si="185">G4*((G5/G4)-(F5/F4))</f>
        <v>-892.2739850723309</v>
      </c>
      <c r="F217" s="307">
        <f t="shared" ref="F217:F227" si="186">I4*((I5/I4)-(H5/H4))</f>
        <v>27.482729557707927</v>
      </c>
      <c r="G217" s="307">
        <f t="shared" ref="G217:G227" si="187">K4*((K5/K4)-(J5/J4))</f>
        <v>26.53525291743161</v>
      </c>
      <c r="H217" s="307">
        <f t="shared" ref="H217:H227" si="188">M4*((M5/M4)-(L5/L4))</f>
        <v>112.52924344860772</v>
      </c>
      <c r="I217" s="307">
        <f t="shared" ref="I217:I227" si="189">O4*((O5/O4)-(N5/N4))</f>
        <v>195.21169233407937</v>
      </c>
      <c r="J217" s="307">
        <f t="shared" ref="J217:J227" si="190">Q4*((Q5/Q4)-(P5/P4))</f>
        <v>348.44834824753269</v>
      </c>
      <c r="K217" s="307">
        <f t="shared" ref="K217:K227" si="191">S4*((S5/S4)-(R5/R4))</f>
        <v>1201.0194745887113</v>
      </c>
      <c r="L217" s="314">
        <f>SUM(C217:K217)</f>
        <v>-472.64400848369974</v>
      </c>
    </row>
    <row r="218" spans="1:12" x14ac:dyDescent="0.2">
      <c r="A218" s="297">
        <f t="shared" si="182"/>
        <v>1998</v>
      </c>
      <c r="C218" s="307">
        <f t="shared" si="183"/>
        <v>39.642452665254702</v>
      </c>
      <c r="D218" s="307">
        <f t="shared" si="184"/>
        <v>463.88794310054215</v>
      </c>
      <c r="E218" s="307">
        <f t="shared" si="185"/>
        <v>-2363.7227494192398</v>
      </c>
      <c r="F218" s="307">
        <f t="shared" si="186"/>
        <v>-124.41529823409878</v>
      </c>
      <c r="G218" s="307">
        <f t="shared" si="187"/>
        <v>-306.46502019372366</v>
      </c>
      <c r="H218" s="307">
        <f t="shared" si="188"/>
        <v>-1143.4663482048854</v>
      </c>
      <c r="I218" s="307">
        <f t="shared" si="189"/>
        <v>-142.31391422572025</v>
      </c>
      <c r="J218" s="307">
        <f t="shared" si="190"/>
        <v>-1542.6046289378169</v>
      </c>
      <c r="K218" s="307">
        <f t="shared" si="191"/>
        <v>78.590550554087116</v>
      </c>
      <c r="L218" s="314">
        <f t="shared" ref="L218:L227" si="192">SUM(C218:K218)</f>
        <v>-5040.867012895601</v>
      </c>
    </row>
    <row r="219" spans="1:12" x14ac:dyDescent="0.2">
      <c r="A219" s="297">
        <f t="shared" si="182"/>
        <v>1999</v>
      </c>
      <c r="C219" s="307">
        <f t="shared" si="183"/>
        <v>45.67901274062406</v>
      </c>
      <c r="D219" s="307">
        <f t="shared" si="184"/>
        <v>-1592.6683408329354</v>
      </c>
      <c r="E219" s="307">
        <f t="shared" si="185"/>
        <v>-1472.4296341608299</v>
      </c>
      <c r="F219" s="307">
        <f t="shared" si="186"/>
        <v>-105.70890265104215</v>
      </c>
      <c r="G219" s="307">
        <f t="shared" si="187"/>
        <v>-794.55379084659853</v>
      </c>
      <c r="H219" s="307">
        <f t="shared" si="188"/>
        <v>-2991.3878499475509</v>
      </c>
      <c r="I219" s="307">
        <f t="shared" si="189"/>
        <v>-1537.3411601606902</v>
      </c>
      <c r="J219" s="307">
        <f t="shared" si="190"/>
        <v>-2843.4234908119065</v>
      </c>
      <c r="K219" s="307">
        <f t="shared" si="191"/>
        <v>-78.215729898026098</v>
      </c>
      <c r="L219" s="314">
        <f t="shared" si="192"/>
        <v>-11370.049886568955</v>
      </c>
    </row>
    <row r="220" spans="1:12" x14ac:dyDescent="0.2">
      <c r="A220" s="297">
        <f t="shared" si="182"/>
        <v>2000</v>
      </c>
      <c r="C220" s="307">
        <f t="shared" si="183"/>
        <v>170.93001821833491</v>
      </c>
      <c r="D220" s="307">
        <f t="shared" si="184"/>
        <v>-685.85172083996758</v>
      </c>
      <c r="E220" s="307">
        <f t="shared" si="185"/>
        <v>-1.7327935814226749</v>
      </c>
      <c r="F220" s="307">
        <f t="shared" si="186"/>
        <v>-64.152639918187361</v>
      </c>
      <c r="G220" s="307">
        <f t="shared" si="187"/>
        <v>-390.47391921584955</v>
      </c>
      <c r="H220" s="307">
        <f t="shared" si="188"/>
        <v>-1865.0682590715624</v>
      </c>
      <c r="I220" s="307">
        <f t="shared" si="189"/>
        <v>-1637.1821204201613</v>
      </c>
      <c r="J220" s="307">
        <f t="shared" si="190"/>
        <v>-1101.7858323161827</v>
      </c>
      <c r="K220" s="307">
        <f t="shared" si="191"/>
        <v>63.993480403899653</v>
      </c>
      <c r="L220" s="314">
        <f t="shared" si="192"/>
        <v>-5511.323786741099</v>
      </c>
    </row>
    <row r="221" spans="1:12" x14ac:dyDescent="0.2">
      <c r="A221" s="297">
        <f t="shared" si="182"/>
        <v>2001</v>
      </c>
      <c r="C221" s="307">
        <f t="shared" si="183"/>
        <v>-1208.2687433441713</v>
      </c>
      <c r="D221" s="307">
        <f t="shared" si="184"/>
        <v>-400.08493030963126</v>
      </c>
      <c r="E221" s="307">
        <f t="shared" si="185"/>
        <v>-275.80866462259331</v>
      </c>
      <c r="F221" s="307">
        <f t="shared" si="186"/>
        <v>-82.279595588036813</v>
      </c>
      <c r="G221" s="307">
        <f t="shared" si="187"/>
        <v>189.77809698607027</v>
      </c>
      <c r="H221" s="307">
        <f t="shared" si="188"/>
        <v>442.92159213030828</v>
      </c>
      <c r="I221" s="307">
        <f t="shared" si="189"/>
        <v>-383.0903504843497</v>
      </c>
      <c r="J221" s="307">
        <f t="shared" si="190"/>
        <v>-1004.6742138700437</v>
      </c>
      <c r="K221" s="307">
        <f t="shared" si="191"/>
        <v>-2667.5158590450715</v>
      </c>
      <c r="L221" s="314">
        <f t="shared" si="192"/>
        <v>-5389.0226681475197</v>
      </c>
    </row>
    <row r="222" spans="1:12" x14ac:dyDescent="0.2">
      <c r="A222" s="297">
        <f t="shared" si="182"/>
        <v>2002</v>
      </c>
      <c r="C222" s="307">
        <f t="shared" si="183"/>
        <v>27.273444498493919</v>
      </c>
      <c r="D222" s="307">
        <f t="shared" si="184"/>
        <v>-109.40025486398383</v>
      </c>
      <c r="E222" s="307">
        <f t="shared" si="185"/>
        <v>-630.32291048958734</v>
      </c>
      <c r="F222" s="307">
        <f t="shared" si="186"/>
        <v>93.369179635277064</v>
      </c>
      <c r="G222" s="307">
        <f t="shared" si="187"/>
        <v>-137.06152423244308</v>
      </c>
      <c r="H222" s="307">
        <f t="shared" si="188"/>
        <v>-372.54596185170578</v>
      </c>
      <c r="I222" s="307">
        <f t="shared" si="189"/>
        <v>-1129.0938216053614</v>
      </c>
      <c r="J222" s="307">
        <f t="shared" si="190"/>
        <v>-1460.3819120240212</v>
      </c>
      <c r="K222" s="307">
        <f t="shared" si="191"/>
        <v>-2498.2254440584115</v>
      </c>
      <c r="L222" s="314">
        <f t="shared" si="192"/>
        <v>-6216.3892049917431</v>
      </c>
    </row>
    <row r="223" spans="1:12" x14ac:dyDescent="0.2">
      <c r="A223" s="297">
        <f t="shared" si="182"/>
        <v>2003</v>
      </c>
      <c r="C223" s="307">
        <f t="shared" si="183"/>
        <v>520.15547590103984</v>
      </c>
      <c r="D223" s="307">
        <f t="shared" si="184"/>
        <v>353.71310832758985</v>
      </c>
      <c r="E223" s="307">
        <f t="shared" si="185"/>
        <v>-76.526480350244967</v>
      </c>
      <c r="F223" s="307">
        <f t="shared" si="186"/>
        <v>-149.5258167111686</v>
      </c>
      <c r="G223" s="307">
        <f t="shared" si="187"/>
        <v>-253.29230556661511</v>
      </c>
      <c r="H223" s="307">
        <f t="shared" si="188"/>
        <v>-594.19454592299974</v>
      </c>
      <c r="I223" s="307">
        <f t="shared" si="189"/>
        <v>81.337654717776729</v>
      </c>
      <c r="J223" s="307">
        <f t="shared" si="190"/>
        <v>-1372.8154627694739</v>
      </c>
      <c r="K223" s="307">
        <f t="shared" si="191"/>
        <v>-4625.4680618241191</v>
      </c>
      <c r="L223" s="314">
        <f t="shared" si="192"/>
        <v>-6116.6164341982148</v>
      </c>
    </row>
    <row r="224" spans="1:12" x14ac:dyDescent="0.2">
      <c r="A224" s="297">
        <f t="shared" si="182"/>
        <v>2004</v>
      </c>
      <c r="C224" s="307">
        <f t="shared" si="183"/>
        <v>-1629.0374880862873</v>
      </c>
      <c r="D224" s="307">
        <f t="shared" si="184"/>
        <v>1240.5948551981135</v>
      </c>
      <c r="E224" s="307">
        <f t="shared" si="185"/>
        <v>-4681.7577545689983</v>
      </c>
      <c r="F224" s="307">
        <f t="shared" si="186"/>
        <v>-108.34779554226094</v>
      </c>
      <c r="G224" s="307">
        <f t="shared" si="187"/>
        <v>-242.56915978338003</v>
      </c>
      <c r="H224" s="307">
        <f t="shared" si="188"/>
        <v>-278.13227276089697</v>
      </c>
      <c r="I224" s="307">
        <f t="shared" si="189"/>
        <v>297.92231385242991</v>
      </c>
      <c r="J224" s="307">
        <f t="shared" si="190"/>
        <v>-1087.0173767310519</v>
      </c>
      <c r="K224" s="307">
        <f t="shared" si="191"/>
        <v>1884.8371237774711</v>
      </c>
      <c r="L224" s="314">
        <f t="shared" si="192"/>
        <v>-4603.5075546448606</v>
      </c>
    </row>
    <row r="225" spans="1:12" x14ac:dyDescent="0.2">
      <c r="A225" s="297">
        <f t="shared" si="182"/>
        <v>2005</v>
      </c>
      <c r="C225" s="307">
        <f t="shared" si="183"/>
        <v>-965.60644539119414</v>
      </c>
      <c r="D225" s="307">
        <f t="shared" si="184"/>
        <v>283.88896818656502</v>
      </c>
      <c r="E225" s="307">
        <f t="shared" si="185"/>
        <v>-5857.2628581479594</v>
      </c>
      <c r="F225" s="307">
        <f t="shared" si="186"/>
        <v>-138.19975100013858</v>
      </c>
      <c r="G225" s="307">
        <f t="shared" si="187"/>
        <v>-499.7092394147038</v>
      </c>
      <c r="H225" s="307">
        <f t="shared" si="188"/>
        <v>-1145.6838905676771</v>
      </c>
      <c r="I225" s="307">
        <f t="shared" si="189"/>
        <v>-364.69055429354177</v>
      </c>
      <c r="J225" s="307">
        <f t="shared" si="190"/>
        <v>-1745.612420374026</v>
      </c>
      <c r="K225" s="307">
        <f t="shared" si="191"/>
        <v>892.78391470947213</v>
      </c>
      <c r="L225" s="314">
        <f t="shared" si="192"/>
        <v>-9540.0922762932023</v>
      </c>
    </row>
    <row r="226" spans="1:12" x14ac:dyDescent="0.2">
      <c r="A226" s="297">
        <f t="shared" si="182"/>
        <v>2006</v>
      </c>
      <c r="C226" s="307">
        <f t="shared" si="183"/>
        <v>450.80316603012284</v>
      </c>
      <c r="D226" s="307">
        <f t="shared" si="184"/>
        <v>1511.1554535913845</v>
      </c>
      <c r="E226" s="307">
        <f t="shared" si="185"/>
        <v>-1971.1430702903147</v>
      </c>
      <c r="F226" s="307">
        <f t="shared" si="186"/>
        <v>-113.90207431868896</v>
      </c>
      <c r="G226" s="307">
        <f t="shared" si="187"/>
        <v>-62.028408391870364</v>
      </c>
      <c r="H226" s="307">
        <f t="shared" si="188"/>
        <v>177.3097552476614</v>
      </c>
      <c r="I226" s="307">
        <f t="shared" si="189"/>
        <v>-61.523110992340854</v>
      </c>
      <c r="J226" s="307">
        <f t="shared" si="190"/>
        <v>-280.61169906305059</v>
      </c>
      <c r="K226" s="307">
        <f t="shared" si="191"/>
        <v>2112.2481927368144</v>
      </c>
      <c r="L226" s="314">
        <f t="shared" si="192"/>
        <v>1762.3082045497176</v>
      </c>
    </row>
    <row r="227" spans="1:12" x14ac:dyDescent="0.2">
      <c r="A227" s="297">
        <f t="shared" si="182"/>
        <v>2007</v>
      </c>
      <c r="C227" s="307">
        <f t="shared" si="183"/>
        <v>399.1560671032961</v>
      </c>
      <c r="D227" s="307">
        <f t="shared" si="184"/>
        <v>-272.51997911726517</v>
      </c>
      <c r="E227" s="307">
        <f t="shared" si="185"/>
        <v>-2773.5723423485983</v>
      </c>
      <c r="F227" s="307">
        <f t="shared" si="186"/>
        <v>-12.136275360339193</v>
      </c>
      <c r="G227" s="307">
        <f t="shared" si="187"/>
        <v>226.02168583233458</v>
      </c>
      <c r="H227" s="307">
        <f t="shared" si="188"/>
        <v>1112.1306455190354</v>
      </c>
      <c r="I227" s="307">
        <f t="shared" si="189"/>
        <v>-241.93633702929253</v>
      </c>
      <c r="J227" s="307">
        <f t="shared" si="190"/>
        <v>550.55467043157932</v>
      </c>
      <c r="K227" s="307">
        <f t="shared" si="191"/>
        <v>3154.1782654099179</v>
      </c>
      <c r="L227" s="314">
        <f t="shared" si="192"/>
        <v>2141.876400440668</v>
      </c>
    </row>
    <row r="228" spans="1:12" x14ac:dyDescent="0.2">
      <c r="A228" s="297">
        <f t="shared" si="182"/>
        <v>2008</v>
      </c>
      <c r="C228" s="307">
        <f t="shared" ref="C228:C230" si="193">C15*((C16/C15)-(B16/B15))</f>
        <v>480.76148513229441</v>
      </c>
      <c r="D228" s="307">
        <f t="shared" ref="D228:D230" si="194">E15*((E16/E15)-(D16/D15))</f>
        <v>391.02002085350068</v>
      </c>
      <c r="E228" s="307">
        <f t="shared" ref="E228:E230" si="195">G15*((G16/G15)-(F16/F15))</f>
        <v>2234.7739450079885</v>
      </c>
      <c r="F228" s="307">
        <f t="shared" ref="F228:F230" si="196">I15*((I16/I15)-(H16/H15))</f>
        <v>86.359673299618109</v>
      </c>
      <c r="G228" s="307">
        <f t="shared" ref="G228:G230" si="197">K15*((K16/K15)-(J16/J15))</f>
        <v>910.45174631595239</v>
      </c>
      <c r="H228" s="307">
        <f t="shared" ref="H228:H230" si="198">M15*((M16/M15)-(L16/L15))</f>
        <v>2881.729817528178</v>
      </c>
      <c r="I228" s="307">
        <f t="shared" ref="I228:I230" si="199">O15*((O16/O15)-(N16/N15))</f>
        <v>1398.0544098387097</v>
      </c>
      <c r="J228" s="307">
        <f t="shared" ref="J228:J230" si="200">Q15*((Q16/Q15)-(P16/P15))</f>
        <v>2605.4254451708352</v>
      </c>
      <c r="K228" s="307">
        <f t="shared" ref="K228:K230" si="201">S15*((S16/S15)-(R16/R15))</f>
        <v>6819.9423550355004</v>
      </c>
      <c r="L228" s="314">
        <f t="shared" ref="L228:L230" si="202">SUM(C228:K228)</f>
        <v>17808.518898182578</v>
      </c>
    </row>
    <row r="229" spans="1:12" x14ac:dyDescent="0.2">
      <c r="A229" s="297">
        <f t="shared" si="182"/>
        <v>2009</v>
      </c>
      <c r="C229" s="307">
        <f t="shared" si="193"/>
        <v>-205.17972174785183</v>
      </c>
      <c r="D229" s="307">
        <f t="shared" si="194"/>
        <v>611.41441494524122</v>
      </c>
      <c r="E229" s="307">
        <f t="shared" si="195"/>
        <v>11019.30284961124</v>
      </c>
      <c r="F229" s="307">
        <f t="shared" si="196"/>
        <v>81.511013408955009</v>
      </c>
      <c r="G229" s="307">
        <f t="shared" si="197"/>
        <v>903.26106550957172</v>
      </c>
      <c r="H229" s="307">
        <f t="shared" si="198"/>
        <v>2787.9349918578364</v>
      </c>
      <c r="I229" s="307">
        <f t="shared" si="199"/>
        <v>405.6014924179463</v>
      </c>
      <c r="J229" s="307">
        <f t="shared" si="200"/>
        <v>2616.0918558456792</v>
      </c>
      <c r="K229" s="307">
        <f t="shared" si="201"/>
        <v>5313.4340879310876</v>
      </c>
      <c r="L229" s="314">
        <f t="shared" si="202"/>
        <v>23533.372049779708</v>
      </c>
    </row>
    <row r="230" spans="1:12" ht="13.5" thickBot="1" x14ac:dyDescent="0.25">
      <c r="A230" s="297">
        <f t="shared" si="182"/>
        <v>2010</v>
      </c>
      <c r="C230" s="307">
        <f t="shared" si="193"/>
        <v>553.41730947023075</v>
      </c>
      <c r="D230" s="307">
        <f t="shared" si="194"/>
        <v>-6.2747097847937434</v>
      </c>
      <c r="E230" s="307">
        <f t="shared" si="195"/>
        <v>4000.59934176552</v>
      </c>
      <c r="F230" s="307">
        <f t="shared" si="196"/>
        <v>127.34025683708359</v>
      </c>
      <c r="G230" s="307">
        <f t="shared" si="197"/>
        <v>828.6425871384896</v>
      </c>
      <c r="H230" s="307">
        <f t="shared" si="198"/>
        <v>1956.4488827959083</v>
      </c>
      <c r="I230" s="307">
        <f t="shared" si="199"/>
        <v>964.92958343465148</v>
      </c>
      <c r="J230" s="307">
        <f t="shared" si="200"/>
        <v>2302.3304484429555</v>
      </c>
      <c r="K230" s="307">
        <f t="shared" si="201"/>
        <v>5650.3183401593651</v>
      </c>
      <c r="L230" s="315">
        <f t="shared" si="202"/>
        <v>16377.752040259411</v>
      </c>
    </row>
    <row r="232" spans="1:12" x14ac:dyDescent="0.2">
      <c r="A232" s="312" t="s">
        <v>28</v>
      </c>
      <c r="C232" s="307">
        <f>AVERAGE(C216:C230)</f>
        <v>-83.302515972571115</v>
      </c>
      <c r="D232" s="307">
        <f t="shared" ref="D232:K232" si="203">AVERAGE(D216:D230)</f>
        <v>10.231380053935956</v>
      </c>
      <c r="E232" s="307">
        <f t="shared" si="203"/>
        <v>-267.27693619052644</v>
      </c>
      <c r="F232" s="307">
        <f t="shared" si="203"/>
        <v>-34.471806898951407</v>
      </c>
      <c r="G232" s="307">
        <f t="shared" si="203"/>
        <v>28.466933361047559</v>
      </c>
      <c r="H232" s="307">
        <f t="shared" si="203"/>
        <v>77.180414300018342</v>
      </c>
      <c r="I232" s="307">
        <f t="shared" si="203"/>
        <v>-153.86530161541882</v>
      </c>
      <c r="J232" s="307">
        <f t="shared" si="203"/>
        <v>-286.86259062564233</v>
      </c>
      <c r="K232" s="307">
        <f t="shared" si="203"/>
        <v>1235.8514778914785</v>
      </c>
      <c r="L232" s="307">
        <f>AVERAGE(L216:L230)</f>
        <v>525.95105430337094</v>
      </c>
    </row>
    <row r="233" spans="1:12" x14ac:dyDescent="0.2">
      <c r="A233" s="312" t="s">
        <v>374</v>
      </c>
      <c r="C233" s="307">
        <f>C230-C216</f>
        <v>553.41730947023075</v>
      </c>
      <c r="D233" s="307">
        <f t="shared" ref="D233:K233" si="204">D230-D216</f>
        <v>-6.2747097847937434</v>
      </c>
      <c r="E233" s="307">
        <f t="shared" si="204"/>
        <v>4000.59934176552</v>
      </c>
      <c r="F233" s="307">
        <f t="shared" si="204"/>
        <v>127.34025683708359</v>
      </c>
      <c r="G233" s="307">
        <f t="shared" si="204"/>
        <v>828.6425871384896</v>
      </c>
      <c r="H233" s="307">
        <f t="shared" si="204"/>
        <v>1956.4488827959083</v>
      </c>
      <c r="I233" s="307">
        <f t="shared" si="204"/>
        <v>964.92958343465148</v>
      </c>
      <c r="J233" s="307">
        <f t="shared" si="204"/>
        <v>2302.3304484429555</v>
      </c>
      <c r="K233" s="307">
        <f t="shared" si="204"/>
        <v>5650.3183401593651</v>
      </c>
      <c r="L233" s="307">
        <f>L230-L216</f>
        <v>16377.752040259411</v>
      </c>
    </row>
    <row r="234" spans="1:12" x14ac:dyDescent="0.2">
      <c r="A234" s="312" t="s">
        <v>375</v>
      </c>
      <c r="C234" s="307">
        <f>STDEV(C216:C230)</f>
        <v>691.64690508509568</v>
      </c>
      <c r="D234" s="307">
        <f t="shared" ref="D234:K234" si="205">STDEV(D216:D230)</f>
        <v>908.51811588377473</v>
      </c>
      <c r="E234" s="307">
        <f t="shared" si="205"/>
        <v>4097.4574081322544</v>
      </c>
      <c r="F234" s="307">
        <f t="shared" si="205"/>
        <v>98.843620148703423</v>
      </c>
      <c r="G234" s="307">
        <f t="shared" si="205"/>
        <v>532.1189793963573</v>
      </c>
      <c r="H234" s="307">
        <f t="shared" si="205"/>
        <v>1685.1058791474402</v>
      </c>
      <c r="I234" s="307">
        <f t="shared" si="205"/>
        <v>856.3410733879324</v>
      </c>
      <c r="J234" s="307">
        <f t="shared" si="205"/>
        <v>1736.8895060481639</v>
      </c>
      <c r="K234" s="307">
        <f t="shared" si="205"/>
        <v>3284.6772329309147</v>
      </c>
      <c r="L234" s="307">
        <f>STDEV(L216:L230)</f>
        <v>10903.790748226047</v>
      </c>
    </row>
    <row r="236" spans="1:12" ht="13.5" thickBot="1" x14ac:dyDescent="0.25"/>
    <row r="237" spans="1:12" ht="16.5" thickBot="1" x14ac:dyDescent="0.3">
      <c r="A237" s="440" t="s">
        <v>386</v>
      </c>
      <c r="B237" s="441"/>
      <c r="C237" s="442"/>
    </row>
    <row r="239" spans="1:12" x14ac:dyDescent="0.2">
      <c r="A239" s="297" t="str">
        <f>A216</f>
        <v>1996</v>
      </c>
    </row>
    <row r="240" spans="1:12" x14ac:dyDescent="0.2">
      <c r="A240" s="297">
        <f t="shared" ref="A240:A253" si="206">A217</f>
        <v>1997</v>
      </c>
      <c r="B240" s="300">
        <f t="shared" ref="B240:B246" si="207">L173+L195+L217</f>
        <v>11859.345107673338</v>
      </c>
      <c r="C240" s="300">
        <f t="shared" ref="C240:C246" si="208">Z5-Z4</f>
        <v>11859.345107673085</v>
      </c>
    </row>
    <row r="241" spans="1:3" x14ac:dyDescent="0.2">
      <c r="A241" s="297">
        <f t="shared" si="206"/>
        <v>1998</v>
      </c>
      <c r="B241" s="300">
        <f t="shared" si="207"/>
        <v>-1064.8937149792073</v>
      </c>
      <c r="C241" s="300">
        <f t="shared" si="208"/>
        <v>-1064.8937149789417</v>
      </c>
    </row>
    <row r="242" spans="1:3" x14ac:dyDescent="0.2">
      <c r="A242" s="297">
        <f t="shared" si="206"/>
        <v>1999</v>
      </c>
      <c r="B242" s="300">
        <f t="shared" si="207"/>
        <v>6922.6373405867998</v>
      </c>
      <c r="C242" s="300">
        <f t="shared" si="208"/>
        <v>6922.6373405866325</v>
      </c>
    </row>
    <row r="243" spans="1:3" x14ac:dyDescent="0.2">
      <c r="A243" s="297">
        <f t="shared" si="206"/>
        <v>2000</v>
      </c>
      <c r="B243" s="300">
        <f t="shared" si="207"/>
        <v>2455.6030361060893</v>
      </c>
      <c r="C243" s="300">
        <f t="shared" si="208"/>
        <v>2455.6030361063313</v>
      </c>
    </row>
    <row r="244" spans="1:3" x14ac:dyDescent="0.2">
      <c r="A244" s="297">
        <f t="shared" si="206"/>
        <v>2001</v>
      </c>
      <c r="B244" s="300">
        <f t="shared" si="207"/>
        <v>1493.2134769863169</v>
      </c>
      <c r="C244" s="300">
        <f t="shared" si="208"/>
        <v>1493.2134769862751</v>
      </c>
    </row>
    <row r="245" spans="1:3" x14ac:dyDescent="0.2">
      <c r="A245" s="297">
        <f t="shared" si="206"/>
        <v>2002</v>
      </c>
      <c r="B245" s="300">
        <f t="shared" si="207"/>
        <v>18092.478539328549</v>
      </c>
      <c r="C245" s="300">
        <f t="shared" si="208"/>
        <v>18092.478539328557</v>
      </c>
    </row>
    <row r="246" spans="1:3" x14ac:dyDescent="0.2">
      <c r="A246" s="297">
        <f t="shared" si="206"/>
        <v>2003</v>
      </c>
      <c r="B246" s="300">
        <f t="shared" si="207"/>
        <v>10933.908608709768</v>
      </c>
      <c r="C246" s="300">
        <f t="shared" si="208"/>
        <v>10933.908608709578</v>
      </c>
    </row>
    <row r="247" spans="1:3" x14ac:dyDescent="0.2">
      <c r="A247" s="297">
        <f t="shared" si="206"/>
        <v>2004</v>
      </c>
      <c r="B247" s="300">
        <f t="shared" ref="B247:B253" si="209">L180+L202+L224</f>
        <v>22391.023269923546</v>
      </c>
      <c r="C247" s="300">
        <f t="shared" ref="C247:C253" si="210">Z12-Z11</f>
        <v>22391.023269923753</v>
      </c>
    </row>
    <row r="248" spans="1:3" x14ac:dyDescent="0.2">
      <c r="A248" s="297">
        <f t="shared" si="206"/>
        <v>2005</v>
      </c>
      <c r="B248" s="300">
        <f t="shared" si="209"/>
        <v>22001.569235042589</v>
      </c>
      <c r="C248" s="300">
        <f t="shared" si="210"/>
        <v>22001.569235042436</v>
      </c>
    </row>
    <row r="249" spans="1:3" x14ac:dyDescent="0.2">
      <c r="A249" s="297">
        <f t="shared" si="206"/>
        <v>2006</v>
      </c>
      <c r="B249" s="300">
        <f t="shared" si="209"/>
        <v>41795.644847154879</v>
      </c>
      <c r="C249" s="300">
        <f t="shared" si="210"/>
        <v>41795.644847155083</v>
      </c>
    </row>
    <row r="250" spans="1:3" x14ac:dyDescent="0.2">
      <c r="A250" s="297">
        <f t="shared" si="206"/>
        <v>2007</v>
      </c>
      <c r="B250" s="300">
        <f t="shared" si="209"/>
        <v>52652.834058753557</v>
      </c>
      <c r="C250" s="300">
        <f t="shared" si="210"/>
        <v>52652.83405875368</v>
      </c>
    </row>
    <row r="251" spans="1:3" x14ac:dyDescent="0.2">
      <c r="A251" s="297">
        <f t="shared" si="206"/>
        <v>2008</v>
      </c>
      <c r="B251" s="300">
        <f t="shared" si="209"/>
        <v>71937.286453335706</v>
      </c>
      <c r="C251" s="300">
        <f t="shared" si="210"/>
        <v>71937.286453335546</v>
      </c>
    </row>
    <row r="252" spans="1:3" x14ac:dyDescent="0.2">
      <c r="A252" s="297">
        <f t="shared" si="206"/>
        <v>2009</v>
      </c>
      <c r="B252" s="300">
        <f t="shared" si="209"/>
        <v>-3305.8782967126135</v>
      </c>
      <c r="C252" s="300">
        <f t="shared" si="210"/>
        <v>-3305.8782967124134</v>
      </c>
    </row>
    <row r="253" spans="1:3" x14ac:dyDescent="0.2">
      <c r="A253" s="297">
        <f t="shared" si="206"/>
        <v>2010</v>
      </c>
      <c r="B253" s="300">
        <f t="shared" si="209"/>
        <v>3207.1553664343173</v>
      </c>
      <c r="C253" s="300">
        <f t="shared" si="210"/>
        <v>3207.15536643425</v>
      </c>
    </row>
    <row r="255" spans="1:3" ht="13.5" thickBot="1" x14ac:dyDescent="0.25"/>
    <row r="256" spans="1:3" ht="13.5" thickBot="1" x14ac:dyDescent="0.25">
      <c r="A256" s="294" t="s">
        <v>387</v>
      </c>
    </row>
    <row r="257" spans="1:12" ht="51" x14ac:dyDescent="0.2">
      <c r="A257" s="304" t="s">
        <v>388</v>
      </c>
      <c r="C257" s="295" t="s">
        <v>1</v>
      </c>
      <c r="D257" s="295" t="s">
        <v>2</v>
      </c>
      <c r="E257" s="295" t="s">
        <v>4</v>
      </c>
      <c r="F257" s="295" t="s">
        <v>5</v>
      </c>
      <c r="G257" s="295" t="s">
        <v>6</v>
      </c>
      <c r="H257" s="295" t="s">
        <v>8</v>
      </c>
      <c r="I257" s="295" t="s">
        <v>9</v>
      </c>
      <c r="J257" s="295" t="s">
        <v>10</v>
      </c>
      <c r="K257" s="306" t="s">
        <v>371</v>
      </c>
      <c r="L257" s="309" t="s">
        <v>28</v>
      </c>
    </row>
    <row r="258" spans="1:12" x14ac:dyDescent="0.2">
      <c r="A258" s="297" t="str">
        <f>A239</f>
        <v>1996</v>
      </c>
      <c r="C258" s="295"/>
      <c r="D258" s="307"/>
      <c r="E258" s="307"/>
      <c r="F258" s="307"/>
      <c r="G258" s="307"/>
      <c r="H258" s="307"/>
      <c r="I258" s="307"/>
      <c r="J258" s="307"/>
      <c r="K258" s="307"/>
      <c r="L258" s="310"/>
    </row>
    <row r="259" spans="1:12" x14ac:dyDescent="0.2">
      <c r="A259" s="297">
        <f t="shared" ref="A259:A287" si="211">A240</f>
        <v>1997</v>
      </c>
      <c r="C259" s="307">
        <f t="shared" ref="C259:C265" si="212">LOG(C5/C$4)-LOG(B5/B$4)</f>
        <v>5.6116442598054279E-4</v>
      </c>
      <c r="D259" s="307">
        <f t="shared" ref="D259:D265" si="213">LOG(E5/E$4)-LOG(D5/D$4)</f>
        <v>-6.195816933311573E-2</v>
      </c>
      <c r="E259" s="307">
        <f t="shared" ref="E259:E265" si="214">LOG(G5/G$4)-LOG(F5/F$4)</f>
        <v>-1.3572148954799808E-3</v>
      </c>
      <c r="F259" s="307">
        <f t="shared" ref="F259:F265" si="215">LOG(I5/I$4)-LOG(H5/H$4)</f>
        <v>1.2551988336106409E-3</v>
      </c>
      <c r="G259" s="307">
        <f t="shared" ref="G259:G265" si="216">LOG(K5/K$4)-LOG(J5/J$4)</f>
        <v>3.0054867544446542E-4</v>
      </c>
      <c r="H259" s="307">
        <f t="shared" ref="H259:H265" si="217">LOG(M5/M$4)-LOG(L5/L$4)</f>
        <v>4.2718721686934268E-4</v>
      </c>
      <c r="I259" s="307">
        <f t="shared" ref="I259:I265" si="218">LOG(O5/O$4)-LOG(N5/N$4)</f>
        <v>1.12328609234891E-3</v>
      </c>
      <c r="J259" s="307">
        <f t="shared" ref="J259:J265" si="219">LOG(Q5/Q$4)-LOG(P5/P$4)</f>
        <v>1.5509854701625872E-3</v>
      </c>
      <c r="K259" s="307">
        <f t="shared" ref="K259:K265" si="220">LOG(S5/S$4)-LOG(R5/R$4)</f>
        <v>2.1142814101162456E-3</v>
      </c>
      <c r="L259" s="316">
        <f t="shared" ref="L259:L265" si="221">AVERAGE(C259:K259)</f>
        <v>-6.2203035671181094E-3</v>
      </c>
    </row>
    <row r="260" spans="1:12" x14ac:dyDescent="0.2">
      <c r="A260" s="297">
        <f t="shared" si="211"/>
        <v>1998</v>
      </c>
      <c r="C260" s="307">
        <f t="shared" si="212"/>
        <v>7.0779910714099947E-4</v>
      </c>
      <c r="D260" s="307">
        <f t="shared" si="213"/>
        <v>-4.0255747898503835E-2</v>
      </c>
      <c r="E260" s="307">
        <f t="shared" si="214"/>
        <v>-5.0959658199731458E-3</v>
      </c>
      <c r="F260" s="307">
        <f t="shared" si="215"/>
        <v>-4.613717649059889E-3</v>
      </c>
      <c r="G260" s="307">
        <f t="shared" si="216"/>
        <v>-3.4024780566445541E-3</v>
      </c>
      <c r="H260" s="307">
        <f t="shared" si="217"/>
        <v>-3.6786871080362535E-3</v>
      </c>
      <c r="I260" s="307">
        <f t="shared" si="218"/>
        <v>2.5886810377671182E-4</v>
      </c>
      <c r="J260" s="307">
        <f t="shared" si="219"/>
        <v>-5.1279819901141367E-3</v>
      </c>
      <c r="K260" s="307">
        <f t="shared" si="220"/>
        <v>2.2453902354465441E-3</v>
      </c>
      <c r="L260" s="316">
        <f t="shared" si="221"/>
        <v>-6.5513912306630609E-3</v>
      </c>
    </row>
    <row r="261" spans="1:12" x14ac:dyDescent="0.2">
      <c r="A261" s="297">
        <f t="shared" si="211"/>
        <v>1999</v>
      </c>
      <c r="C261" s="307">
        <f t="shared" si="212"/>
        <v>8.7698485856802129E-4</v>
      </c>
      <c r="D261" s="307">
        <f t="shared" si="213"/>
        <v>-0.12575679227601327</v>
      </c>
      <c r="E261" s="307">
        <f t="shared" si="214"/>
        <v>-7.5039875715699547E-3</v>
      </c>
      <c r="F261" s="307">
        <f t="shared" si="215"/>
        <v>-9.7198647003165495E-3</v>
      </c>
      <c r="G261" s="307">
        <f t="shared" si="216"/>
        <v>-1.3288486678712564E-2</v>
      </c>
      <c r="H261" s="307">
        <f t="shared" si="217"/>
        <v>-1.3606712520351227E-2</v>
      </c>
      <c r="I261" s="307">
        <f t="shared" si="218"/>
        <v>-9.1569578998041221E-3</v>
      </c>
      <c r="J261" s="307">
        <f t="shared" si="219"/>
        <v>-1.7103495951325438E-2</v>
      </c>
      <c r="K261" s="307">
        <f t="shared" si="220"/>
        <v>2.1195189108498547E-3</v>
      </c>
      <c r="L261" s="316">
        <f t="shared" si="221"/>
        <v>-2.1459977092075026E-2</v>
      </c>
    </row>
    <row r="262" spans="1:12" x14ac:dyDescent="0.2">
      <c r="A262" s="297">
        <f t="shared" si="211"/>
        <v>2000</v>
      </c>
      <c r="C262" s="307">
        <f t="shared" si="212"/>
        <v>1.5166957771395283E-3</v>
      </c>
      <c r="D262" s="307">
        <f t="shared" si="213"/>
        <v>-0.17048238856345849</v>
      </c>
      <c r="E262" s="307">
        <f t="shared" si="214"/>
        <v>-7.5068721512512038E-3</v>
      </c>
      <c r="F262" s="307">
        <f t="shared" si="215"/>
        <v>-1.284785094121293E-2</v>
      </c>
      <c r="G262" s="307">
        <f t="shared" si="216"/>
        <v>-1.7964888613245123E-2</v>
      </c>
      <c r="H262" s="307">
        <f t="shared" si="217"/>
        <v>-1.9950058783200199E-2</v>
      </c>
      <c r="I262" s="307">
        <f t="shared" si="218"/>
        <v>-1.9544337285263971E-2</v>
      </c>
      <c r="J262" s="307">
        <f t="shared" si="219"/>
        <v>-2.1611787784125286E-2</v>
      </c>
      <c r="K262" s="307">
        <f t="shared" si="220"/>
        <v>2.2194651365979451E-3</v>
      </c>
      <c r="L262" s="316">
        <f t="shared" si="221"/>
        <v>-2.9574669245335528E-2</v>
      </c>
    </row>
    <row r="263" spans="1:12" x14ac:dyDescent="0.2">
      <c r="A263" s="297">
        <f t="shared" si="211"/>
        <v>2001</v>
      </c>
      <c r="C263" s="307">
        <f t="shared" si="212"/>
        <v>-2.7284926048707428E-3</v>
      </c>
      <c r="D263" s="307">
        <f t="shared" si="213"/>
        <v>-0.19967023778549881</v>
      </c>
      <c r="E263" s="307">
        <f t="shared" si="214"/>
        <v>-7.9784653227727501E-3</v>
      </c>
      <c r="F263" s="307">
        <f t="shared" si="215"/>
        <v>-1.6903443446692753E-2</v>
      </c>
      <c r="G263" s="307">
        <f t="shared" si="216"/>
        <v>-1.5590302823734838E-2</v>
      </c>
      <c r="H263" s="307">
        <f t="shared" si="217"/>
        <v>-1.8457170725897115E-2</v>
      </c>
      <c r="I263" s="307">
        <f t="shared" si="218"/>
        <v>-2.2104496058348751E-2</v>
      </c>
      <c r="J263" s="307">
        <f t="shared" si="219"/>
        <v>-2.5410817515243142E-2</v>
      </c>
      <c r="K263" s="307">
        <f t="shared" si="220"/>
        <v>-1.9965833477782469E-3</v>
      </c>
      <c r="L263" s="316">
        <f t="shared" si="221"/>
        <v>-3.4537778847870793E-2</v>
      </c>
    </row>
    <row r="264" spans="1:12" x14ac:dyDescent="0.2">
      <c r="A264" s="297">
        <f t="shared" si="211"/>
        <v>2002</v>
      </c>
      <c r="C264" s="307">
        <f t="shared" si="212"/>
        <v>-2.6340307032593664E-3</v>
      </c>
      <c r="D264" s="307">
        <f t="shared" si="213"/>
        <v>-0.20781317368740793</v>
      </c>
      <c r="E264" s="307">
        <f t="shared" si="214"/>
        <v>-9.0513269205741431E-3</v>
      </c>
      <c r="F264" s="307">
        <f t="shared" si="215"/>
        <v>-1.2346135186997554E-2</v>
      </c>
      <c r="G264" s="307">
        <f t="shared" si="216"/>
        <v>-1.7306235748364446E-2</v>
      </c>
      <c r="H264" s="307">
        <f t="shared" si="217"/>
        <v>-1.9711485384327071E-2</v>
      </c>
      <c r="I264" s="307">
        <f t="shared" si="218"/>
        <v>-2.9629728747003828E-2</v>
      </c>
      <c r="J264" s="307">
        <f t="shared" si="219"/>
        <v>-3.0557208887143486E-2</v>
      </c>
      <c r="K264" s="307">
        <f t="shared" si="220"/>
        <v>-5.8481829081798997E-3</v>
      </c>
      <c r="L264" s="316">
        <f t="shared" si="221"/>
        <v>-3.7210834241473076E-2</v>
      </c>
    </row>
    <row r="265" spans="1:12" x14ac:dyDescent="0.2">
      <c r="A265" s="297">
        <f t="shared" si="211"/>
        <v>2003</v>
      </c>
      <c r="C265" s="307">
        <f t="shared" si="212"/>
        <v>-7.7889349334555377E-4</v>
      </c>
      <c r="D265" s="307">
        <f t="shared" si="213"/>
        <v>-0.18303289297479708</v>
      </c>
      <c r="E265" s="307">
        <f t="shared" si="214"/>
        <v>-9.1850926822709539E-3</v>
      </c>
      <c r="F265" s="307">
        <f t="shared" si="215"/>
        <v>-1.9991564525891677E-2</v>
      </c>
      <c r="G265" s="307">
        <f t="shared" si="216"/>
        <v>-2.0170879105517368E-2</v>
      </c>
      <c r="H265" s="307">
        <f t="shared" si="217"/>
        <v>-2.1584256185549378E-2</v>
      </c>
      <c r="I265" s="307">
        <f t="shared" si="218"/>
        <v>-2.905547005985594E-2</v>
      </c>
      <c r="J265" s="307">
        <f t="shared" si="219"/>
        <v>-3.5363671852288739E-2</v>
      </c>
      <c r="K265" s="307">
        <f t="shared" si="220"/>
        <v>-1.2698085996173294E-2</v>
      </c>
      <c r="L265" s="316">
        <f t="shared" si="221"/>
        <v>-3.6873422986187766E-2</v>
      </c>
    </row>
    <row r="266" spans="1:12" x14ac:dyDescent="0.2">
      <c r="A266" s="297">
        <f t="shared" si="211"/>
        <v>2004</v>
      </c>
      <c r="C266" s="307">
        <f>LOG(C12/C$4)-LOG(B12/B$4)</f>
        <v>-7.1950459181597745E-3</v>
      </c>
      <c r="D266" s="307">
        <f>LOG(E12/E$4)-LOG(D12/D$4)</f>
        <v>-0.10921680907669151</v>
      </c>
      <c r="E266" s="307">
        <f>LOG(G12/G$4)-LOG(F12/F$4)</f>
        <v>-1.7089873776780062E-2</v>
      </c>
      <c r="F266" s="307">
        <f>LOG(I12/I$4)-LOG(H12/H$4)</f>
        <v>-2.5569228447085746E-2</v>
      </c>
      <c r="G266" s="307">
        <f>LOG(K12/K$4)-LOG(J12/J$4)</f>
        <v>-2.2485306908188202E-2</v>
      </c>
      <c r="H266" s="307">
        <f>LOG(M12/M$4)-LOG(L12/L$4)</f>
        <v>-2.2419125815840782E-2</v>
      </c>
      <c r="I266" s="307">
        <f>LOG(O12/O$4)-LOG(N12/N$4)</f>
        <v>-2.7022352374194723E-2</v>
      </c>
      <c r="J266" s="307">
        <f>LOG(Q12/Q$4)-LOG(P12/P$4)</f>
        <v>-3.892096441692805E-2</v>
      </c>
      <c r="K266" s="307">
        <f>LOG(S12/S$4)-LOG(R12/R$4)</f>
        <v>-9.8926171396989532E-3</v>
      </c>
      <c r="L266" s="316">
        <f t="shared" ref="L266:L267" si="222">AVERAGE(C266:K266)</f>
        <v>-3.1090147097063092E-2</v>
      </c>
    </row>
    <row r="267" spans="1:12" x14ac:dyDescent="0.2">
      <c r="A267" s="297">
        <f t="shared" si="211"/>
        <v>2005</v>
      </c>
      <c r="C267" s="307">
        <f>LOG(C13/C$4)-LOG(B13/B$4)</f>
        <v>-1.1284610314707302E-2</v>
      </c>
      <c r="D267" s="307">
        <f>LOG(E13/E$4)-LOG(D13/D$4)</f>
        <v>-9.3544928425524185E-2</v>
      </c>
      <c r="E267" s="307">
        <f>LOG(G13/G$4)-LOG(F13/F$4)</f>
        <v>-2.7031485255184347E-2</v>
      </c>
      <c r="F267" s="307">
        <f>LOG(I13/I$4)-LOG(H13/H$4)</f>
        <v>-3.2624311206590415E-2</v>
      </c>
      <c r="G267" s="307">
        <f>LOG(K13/K$4)-LOG(J13/J$4)</f>
        <v>-2.655480454765366E-2</v>
      </c>
      <c r="H267" s="307">
        <f>LOG(M13/M$4)-LOG(L13/L$4)</f>
        <v>-2.5553011777193546E-2</v>
      </c>
      <c r="I267" s="307">
        <f>LOG(O13/O$4)-LOG(N13/N$4)</f>
        <v>-2.9446648460072625E-2</v>
      </c>
      <c r="J267" s="307">
        <f>LOG(Q13/Q$4)-LOG(P13/P$4)</f>
        <v>-4.4224419086499156E-2</v>
      </c>
      <c r="K267" s="307">
        <f>LOG(S13/S$4)-LOG(R13/R$4)</f>
        <v>-8.5595862734392514E-3</v>
      </c>
      <c r="L267" s="316">
        <f t="shared" si="222"/>
        <v>-3.32026450385405E-2</v>
      </c>
    </row>
    <row r="268" spans="1:12" x14ac:dyDescent="0.2">
      <c r="A268" s="297">
        <f t="shared" si="211"/>
        <v>2006</v>
      </c>
      <c r="C268" s="307">
        <f t="shared" ref="C268:C272" si="223">LOG(C14/C$4)-LOG(B14/B$4)</f>
        <v>-9.3289707934866711E-3</v>
      </c>
      <c r="D268" s="307">
        <f t="shared" ref="D268:D272" si="224">LOG(E14/E$4)-LOG(D14/D$4)</f>
        <v>-2.0797282633341491E-2</v>
      </c>
      <c r="E268" s="307">
        <f t="shared" ref="E268:E272" si="225">LOG(G14/G$4)-LOG(F14/F$4)</f>
        <v>-3.0287825509421173E-2</v>
      </c>
      <c r="F268" s="307">
        <f t="shared" ref="F268:F272" si="226">LOG(I14/I$4)-LOG(H14/H$4)</f>
        <v>-3.8431615754809426E-2</v>
      </c>
      <c r="G268" s="307">
        <f t="shared" ref="G268:G272" si="227">LOG(K14/K$4)-LOG(J14/J$4)</f>
        <v>-2.7056309308865656E-2</v>
      </c>
      <c r="H268" s="307">
        <f t="shared" ref="H268:H272" si="228">LOG(M14/M$4)-LOG(L14/L$4)</f>
        <v>-2.5108700163790215E-2</v>
      </c>
      <c r="I268" s="307">
        <f t="shared" ref="I268:I272" si="229">LOG(O14/O$4)-LOG(N14/N$4)</f>
        <v>-2.986243228786617E-2</v>
      </c>
      <c r="J268" s="307">
        <f t="shared" ref="J268:J272" si="230">LOG(Q14/Q$4)-LOG(P14/P$4)</f>
        <v>-4.5019595369011678E-2</v>
      </c>
      <c r="K268" s="307">
        <f t="shared" ref="K268:K272" si="231">LOG(S14/S$4)-LOG(R14/R$4)</f>
        <v>-5.4717097889515065E-3</v>
      </c>
      <c r="L268" s="316">
        <f t="shared" ref="L268:L272" si="232">AVERAGE(C268:K268)</f>
        <v>-2.5707160178838218E-2</v>
      </c>
    </row>
    <row r="269" spans="1:12" x14ac:dyDescent="0.2">
      <c r="A269" s="297">
        <f t="shared" si="211"/>
        <v>2007</v>
      </c>
      <c r="C269" s="307">
        <f t="shared" si="223"/>
        <v>-7.7316979522825471E-3</v>
      </c>
      <c r="D269" s="307">
        <f t="shared" si="224"/>
        <v>-3.2124055863465097E-2</v>
      </c>
      <c r="E269" s="307">
        <f t="shared" si="225"/>
        <v>-3.4822559716314941E-2</v>
      </c>
      <c r="F269" s="307">
        <f t="shared" si="226"/>
        <v>-3.9036954972814376E-2</v>
      </c>
      <c r="G269" s="307">
        <f t="shared" si="227"/>
        <v>-2.5283235371523965E-2</v>
      </c>
      <c r="H269" s="307">
        <f t="shared" si="228"/>
        <v>-2.2405057786580251E-2</v>
      </c>
      <c r="I269" s="307">
        <f t="shared" si="229"/>
        <v>-3.1497350739869673E-2</v>
      </c>
      <c r="J269" s="307">
        <f t="shared" si="230"/>
        <v>-4.3592906481530358E-2</v>
      </c>
      <c r="K269" s="307">
        <f t="shared" si="231"/>
        <v>-1.1294490179460104E-3</v>
      </c>
      <c r="L269" s="316">
        <f t="shared" si="232"/>
        <v>-2.6402585322480802E-2</v>
      </c>
    </row>
    <row r="270" spans="1:12" x14ac:dyDescent="0.2">
      <c r="A270" s="297">
        <f t="shared" si="211"/>
        <v>2008</v>
      </c>
      <c r="B270" s="307"/>
      <c r="C270" s="307">
        <f t="shared" si="223"/>
        <v>-5.7917908903031765E-3</v>
      </c>
      <c r="D270" s="307">
        <f t="shared" si="224"/>
        <v>-1.6586140099278612E-2</v>
      </c>
      <c r="E270" s="307">
        <f t="shared" si="225"/>
        <v>-3.1342639055655055E-2</v>
      </c>
      <c r="F270" s="307">
        <f t="shared" si="226"/>
        <v>-3.4560471549061222E-2</v>
      </c>
      <c r="G270" s="307">
        <f t="shared" si="227"/>
        <v>-1.8543936655532417E-2</v>
      </c>
      <c r="H270" s="307">
        <f t="shared" si="228"/>
        <v>-1.5516289651873905E-2</v>
      </c>
      <c r="I270" s="307">
        <f t="shared" si="229"/>
        <v>-2.3194140127201019E-2</v>
      </c>
      <c r="J270" s="307">
        <f t="shared" si="230"/>
        <v>-3.7357152855087117E-2</v>
      </c>
      <c r="K270" s="307">
        <f t="shared" si="231"/>
        <v>7.6343277934666776E-3</v>
      </c>
      <c r="L270" s="316">
        <f t="shared" si="232"/>
        <v>-1.9473137010058428E-2</v>
      </c>
    </row>
    <row r="271" spans="1:12" x14ac:dyDescent="0.2">
      <c r="A271" s="297">
        <f t="shared" si="211"/>
        <v>2009</v>
      </c>
      <c r="B271" s="307"/>
      <c r="C271" s="307">
        <f t="shared" si="223"/>
        <v>-6.7270805149433482E-3</v>
      </c>
      <c r="D271" s="307">
        <f t="shared" si="224"/>
        <v>7.7264148728079102E-3</v>
      </c>
      <c r="E271" s="307">
        <f t="shared" si="225"/>
        <v>-1.4129603744862728E-2</v>
      </c>
      <c r="F271" s="307">
        <f t="shared" si="226"/>
        <v>-3.0174741082865539E-2</v>
      </c>
      <c r="G271" s="307">
        <f t="shared" si="227"/>
        <v>-1.1728296879167183E-2</v>
      </c>
      <c r="H271" s="307">
        <f t="shared" si="228"/>
        <v>-8.5784925695185088E-3</v>
      </c>
      <c r="I271" s="307">
        <f t="shared" si="229"/>
        <v>-2.075729345677764E-2</v>
      </c>
      <c r="J271" s="307">
        <f t="shared" si="230"/>
        <v>-3.1314549556758664E-2</v>
      </c>
      <c r="K271" s="307">
        <f t="shared" si="231"/>
        <v>1.4268051053456132E-2</v>
      </c>
      <c r="L271" s="316">
        <f t="shared" si="232"/>
        <v>-1.1268399097625508E-2</v>
      </c>
    </row>
    <row r="272" spans="1:12" ht="13.5" thickBot="1" x14ac:dyDescent="0.25">
      <c r="A272" s="297">
        <f t="shared" si="211"/>
        <v>2010</v>
      </c>
      <c r="B272" s="307"/>
      <c r="C272" s="307">
        <f t="shared" si="223"/>
        <v>-4.1601902464711293E-3</v>
      </c>
      <c r="D272" s="307">
        <f t="shared" si="224"/>
        <v>7.4865370597873987E-3</v>
      </c>
      <c r="E272" s="307">
        <f t="shared" si="225"/>
        <v>-7.900154505540543E-3</v>
      </c>
      <c r="F272" s="307">
        <f t="shared" si="226"/>
        <v>-2.2872603031912742E-2</v>
      </c>
      <c r="G272" s="307">
        <f t="shared" si="227"/>
        <v>-5.5216063360498668E-3</v>
      </c>
      <c r="H272" s="307">
        <f t="shared" si="228"/>
        <v>-3.7173828181087942E-3</v>
      </c>
      <c r="I272" s="307">
        <f t="shared" si="229"/>
        <v>-1.5057046597797979E-2</v>
      </c>
      <c r="J272" s="307">
        <f t="shared" si="230"/>
        <v>-2.5985023949693931E-2</v>
      </c>
      <c r="K272" s="307">
        <f t="shared" si="231"/>
        <v>2.1200397650542407E-2</v>
      </c>
      <c r="L272" s="317">
        <f t="shared" si="232"/>
        <v>-6.2807858639161319E-3</v>
      </c>
    </row>
    <row r="273" spans="1:12" ht="13.5" hidden="1" thickBot="1" x14ac:dyDescent="0.25">
      <c r="A273" s="297">
        <f t="shared" si="211"/>
        <v>0</v>
      </c>
      <c r="B273" s="307"/>
      <c r="C273" s="307" t="e">
        <f t="shared" ref="C273:C287" si="233">LOG(C20/C$4)-LOG(B20/B$4)</f>
        <v>#NUM!</v>
      </c>
      <c r="D273" s="307" t="e">
        <f t="shared" ref="D273:D287" si="234">LOG(E20/E$4)-LOG(D20/D$4)</f>
        <v>#NUM!</v>
      </c>
      <c r="E273" s="307" t="e">
        <f t="shared" ref="E273:E287" si="235">LOG(G20/G$4)-LOG(F20/F$4)</f>
        <v>#NUM!</v>
      </c>
      <c r="F273" s="307" t="e">
        <f t="shared" ref="F273:F287" si="236">LOG(I20/I$4)-LOG(H20/H$4)</f>
        <v>#NUM!</v>
      </c>
      <c r="G273" s="307" t="e">
        <f t="shared" ref="G273:G287" si="237">LOG(K20/K$4)-LOG(J20/J$4)</f>
        <v>#NUM!</v>
      </c>
      <c r="H273" s="307" t="e">
        <f t="shared" ref="H273:H287" si="238">LOG(M20/M$4)-LOG(L20/L$4)</f>
        <v>#NUM!</v>
      </c>
      <c r="I273" s="307" t="e">
        <f t="shared" ref="I273:I287" si="239">LOG(O20/O$4)-LOG(N20/N$4)</f>
        <v>#NUM!</v>
      </c>
      <c r="J273" s="307" t="e">
        <f t="shared" ref="J273:J287" si="240">LOG(Q20/Q$4)-LOG(P20/P$4)</f>
        <v>#NUM!</v>
      </c>
      <c r="K273" s="307" t="e">
        <f t="shared" ref="K273:K287" si="241">LOG(S20/S$4)-LOG(R20/R$4)</f>
        <v>#NUM!</v>
      </c>
      <c r="L273" s="317" t="e">
        <f t="shared" ref="L273:L287" si="242">AVERAGE(C273:K273)</f>
        <v>#NUM!</v>
      </c>
    </row>
    <row r="274" spans="1:12" ht="13.5" hidden="1" thickBot="1" x14ac:dyDescent="0.25">
      <c r="A274" s="297">
        <f t="shared" si="211"/>
        <v>0</v>
      </c>
      <c r="B274" s="307"/>
      <c r="C274" s="307" t="e">
        <f t="shared" si="233"/>
        <v>#VALUE!</v>
      </c>
      <c r="D274" s="307" t="e">
        <f t="shared" si="234"/>
        <v>#VALUE!</v>
      </c>
      <c r="E274" s="307" t="e">
        <f t="shared" si="235"/>
        <v>#VALUE!</v>
      </c>
      <c r="F274" s="307" t="e">
        <f t="shared" si="236"/>
        <v>#VALUE!</v>
      </c>
      <c r="G274" s="307" t="e">
        <f t="shared" si="237"/>
        <v>#VALUE!</v>
      </c>
      <c r="H274" s="307" t="e">
        <f t="shared" si="238"/>
        <v>#VALUE!</v>
      </c>
      <c r="I274" s="307" t="e">
        <f t="shared" si="239"/>
        <v>#VALUE!</v>
      </c>
      <c r="J274" s="307" t="e">
        <f t="shared" si="240"/>
        <v>#VALUE!</v>
      </c>
      <c r="K274" s="307" t="e">
        <f t="shared" si="241"/>
        <v>#VALUE!</v>
      </c>
      <c r="L274" s="317" t="e">
        <f t="shared" si="242"/>
        <v>#VALUE!</v>
      </c>
    </row>
    <row r="275" spans="1:12" ht="13.5" hidden="1" thickBot="1" x14ac:dyDescent="0.25">
      <c r="A275" s="297" t="str">
        <f t="shared" si="211"/>
        <v>Model</v>
      </c>
      <c r="B275" s="307"/>
      <c r="C275" s="307">
        <f t="shared" si="233"/>
        <v>0.3370074342050946</v>
      </c>
      <c r="D275" s="307">
        <f t="shared" si="234"/>
        <v>0.437565648467102</v>
      </c>
      <c r="E275" s="307">
        <f t="shared" si="235"/>
        <v>1.1244917843448388E-2</v>
      </c>
      <c r="F275" s="307">
        <f t="shared" si="236"/>
        <v>0.15313186734577</v>
      </c>
      <c r="G275" s="307">
        <f t="shared" si="237"/>
        <v>0.21010796771841367</v>
      </c>
      <c r="H275" s="307">
        <f t="shared" si="238"/>
        <v>0.19717861375182277</v>
      </c>
      <c r="I275" s="307">
        <f t="shared" si="239"/>
        <v>0.17111016225400988</v>
      </c>
      <c r="J275" s="307">
        <f t="shared" si="240"/>
        <v>3.085303733941247E-2</v>
      </c>
      <c r="K275" s="307">
        <f t="shared" si="241"/>
        <v>1.5475983751414013E-3</v>
      </c>
      <c r="L275" s="317">
        <f t="shared" si="242"/>
        <v>0.1721941385889128</v>
      </c>
    </row>
    <row r="276" spans="1:12" ht="13.5" hidden="1" thickBot="1" x14ac:dyDescent="0.25">
      <c r="A276" s="297" t="str">
        <f t="shared" si="211"/>
        <v>Y</v>
      </c>
      <c r="B276" s="307"/>
      <c r="C276" s="307">
        <f t="shared" si="233"/>
        <v>0.33166658702158447</v>
      </c>
      <c r="D276" s="307">
        <f t="shared" si="234"/>
        <v>0.43499102589811312</v>
      </c>
      <c r="E276" s="307">
        <f t="shared" si="235"/>
        <v>1.1026544451703923E-2</v>
      </c>
      <c r="F276" s="307">
        <f t="shared" si="236"/>
        <v>0.15119200287390822</v>
      </c>
      <c r="G276" s="307">
        <f t="shared" si="237"/>
        <v>0.21951644934234205</v>
      </c>
      <c r="H276" s="307">
        <f t="shared" si="238"/>
        <v>0.1977987724598691</v>
      </c>
      <c r="I276" s="307">
        <f t="shared" si="239"/>
        <v>0.16278924781790272</v>
      </c>
      <c r="J276" s="307">
        <f t="shared" si="240"/>
        <v>2.8900870525097933E-2</v>
      </c>
      <c r="K276" s="307">
        <f t="shared" si="241"/>
        <v>-8.5394506034215389E-3</v>
      </c>
      <c r="L276" s="317">
        <f t="shared" si="242"/>
        <v>0.1699268944207889</v>
      </c>
    </row>
    <row r="277" spans="1:12" ht="13.5" hidden="1" thickBot="1" x14ac:dyDescent="0.25">
      <c r="A277" s="297" t="str">
        <f t="shared" si="211"/>
        <v>1996</v>
      </c>
      <c r="B277" s="307"/>
      <c r="C277" s="307">
        <f t="shared" si="233"/>
        <v>0.3591552922190886</v>
      </c>
      <c r="D277" s="307">
        <f t="shared" si="234"/>
        <v>0.42952954769417184</v>
      </c>
      <c r="E277" s="307">
        <f t="shared" si="235"/>
        <v>9.9203526496740579E-3</v>
      </c>
      <c r="F277" s="307">
        <f t="shared" si="236"/>
        <v>0.15208994719389279</v>
      </c>
      <c r="G277" s="307">
        <f t="shared" si="237"/>
        <v>0.19409585040823885</v>
      </c>
      <c r="H277" s="307">
        <f t="shared" si="238"/>
        <v>0.19589711775219953</v>
      </c>
      <c r="I277" s="307">
        <f t="shared" si="239"/>
        <v>0.15874466465578729</v>
      </c>
      <c r="J277" s="307">
        <f t="shared" si="240"/>
        <v>2.9395424750823462E-2</v>
      </c>
      <c r="K277" s="307">
        <f t="shared" si="241"/>
        <v>5.1805073436472782E-4</v>
      </c>
      <c r="L277" s="317">
        <f t="shared" si="242"/>
        <v>0.16992736089536012</v>
      </c>
    </row>
    <row r="278" spans="1:12" ht="13.5" hidden="1" thickBot="1" x14ac:dyDescent="0.25">
      <c r="A278" s="297">
        <f t="shared" si="211"/>
        <v>1997</v>
      </c>
      <c r="B278" s="307"/>
      <c r="C278" s="307">
        <f t="shared" si="233"/>
        <v>0.32171903460474716</v>
      </c>
      <c r="D278" s="307">
        <f t="shared" si="234"/>
        <v>0.29587874807956949</v>
      </c>
      <c r="E278" s="307">
        <f t="shared" si="235"/>
        <v>1.421663398245343E-2</v>
      </c>
      <c r="F278" s="307">
        <f t="shared" si="236"/>
        <v>0.15463763643913975</v>
      </c>
      <c r="G278" s="307">
        <f t="shared" si="237"/>
        <v>0.17461038877280588</v>
      </c>
      <c r="H278" s="307">
        <f t="shared" si="238"/>
        <v>0.19401719634296999</v>
      </c>
      <c r="I278" s="307">
        <f t="shared" si="239"/>
        <v>0.15189007238924024</v>
      </c>
      <c r="J278" s="307">
        <f t="shared" si="240"/>
        <v>3.3370839213517023E-2</v>
      </c>
      <c r="K278" s="307">
        <f t="shared" si="241"/>
        <v>-6.9344874078396401E-3</v>
      </c>
      <c r="L278" s="317">
        <f t="shared" si="242"/>
        <v>0.14815622915740037</v>
      </c>
    </row>
    <row r="279" spans="1:12" ht="13.5" hidden="1" thickBot="1" x14ac:dyDescent="0.25">
      <c r="A279" s="297">
        <f t="shared" si="211"/>
        <v>1998</v>
      </c>
      <c r="B279" s="307"/>
      <c r="C279" s="307">
        <f t="shared" si="233"/>
        <v>0.31754104934041139</v>
      </c>
      <c r="D279" s="307">
        <f t="shared" si="234"/>
        <v>0.28931918782117094</v>
      </c>
      <c r="E279" s="307">
        <f t="shared" si="235"/>
        <v>1.6220094522673811E-2</v>
      </c>
      <c r="F279" s="307">
        <f t="shared" si="236"/>
        <v>0.16618236928835373</v>
      </c>
      <c r="G279" s="307">
        <f t="shared" si="237"/>
        <v>0.16757761756590517</v>
      </c>
      <c r="H279" s="307">
        <f t="shared" si="238"/>
        <v>0.194789851070444</v>
      </c>
      <c r="I279" s="307">
        <f t="shared" si="239"/>
        <v>0.14445111780030917</v>
      </c>
      <c r="J279" s="307">
        <f t="shared" si="240"/>
        <v>2.4979014999464422E-2</v>
      </c>
      <c r="K279" s="307">
        <f t="shared" si="241"/>
        <v>-4.1226378507230876E-3</v>
      </c>
      <c r="L279" s="317">
        <f t="shared" si="242"/>
        <v>0.14632640717311218</v>
      </c>
    </row>
    <row r="280" spans="1:12" ht="13.5" hidden="1" thickBot="1" x14ac:dyDescent="0.25">
      <c r="A280" s="297">
        <f t="shared" si="211"/>
        <v>1999</v>
      </c>
      <c r="B280" s="307"/>
      <c r="C280" s="307">
        <f t="shared" si="233"/>
        <v>0.3313067908664713</v>
      </c>
      <c r="D280" s="307">
        <f t="shared" si="234"/>
        <v>0.26702801500736273</v>
      </c>
      <c r="E280" s="307">
        <f t="shared" si="235"/>
        <v>1.5263235011965914E-2</v>
      </c>
      <c r="F280" s="307">
        <f t="shared" si="236"/>
        <v>0.18179322451065261</v>
      </c>
      <c r="G280" s="307">
        <f t="shared" si="237"/>
        <v>0.27404020037423971</v>
      </c>
      <c r="H280" s="307">
        <f t="shared" si="238"/>
        <v>0.21896398498403258</v>
      </c>
      <c r="I280" s="307">
        <f t="shared" si="239"/>
        <v>0.13788904773201827</v>
      </c>
      <c r="J280" s="307">
        <f t="shared" si="240"/>
        <v>1.5000056190139777E-2</v>
      </c>
      <c r="K280" s="307">
        <f t="shared" si="241"/>
        <v>1.9068242463036178E-3</v>
      </c>
      <c r="L280" s="317">
        <f t="shared" si="242"/>
        <v>0.16035459765813184</v>
      </c>
    </row>
    <row r="281" spans="1:12" ht="13.5" hidden="1" thickBot="1" x14ac:dyDescent="0.25">
      <c r="A281" s="297">
        <f t="shared" si="211"/>
        <v>2000</v>
      </c>
      <c r="B281" s="307"/>
      <c r="C281" s="307">
        <f t="shared" si="233"/>
        <v>0.32300192622386459</v>
      </c>
      <c r="D281" s="307">
        <f t="shared" si="234"/>
        <v>0.2138150908834362</v>
      </c>
      <c r="E281" s="307">
        <f t="shared" si="235"/>
        <v>1.4562342332685052E-2</v>
      </c>
      <c r="F281" s="307">
        <f t="shared" si="236"/>
        <v>0.20678479902815594</v>
      </c>
      <c r="G281" s="307">
        <f t="shared" si="237"/>
        <v>0.14720523720994527</v>
      </c>
      <c r="H281" s="307">
        <f t="shared" si="238"/>
        <v>0.21961179099063477</v>
      </c>
      <c r="I281" s="307">
        <f t="shared" si="239"/>
        <v>0.13930378359353579</v>
      </c>
      <c r="J281" s="307">
        <f t="shared" si="240"/>
        <v>9.9861383776125301E-3</v>
      </c>
      <c r="K281" s="307">
        <f t="shared" si="241"/>
        <v>1.2460095510542502E-3</v>
      </c>
      <c r="L281" s="317">
        <f t="shared" si="242"/>
        <v>0.14172412424343606</v>
      </c>
    </row>
    <row r="282" spans="1:12" ht="13.5" hidden="1" thickBot="1" x14ac:dyDescent="0.25">
      <c r="A282" s="297">
        <f t="shared" si="211"/>
        <v>2001</v>
      </c>
      <c r="B282" s="307"/>
      <c r="C282" s="307">
        <f t="shared" si="233"/>
        <v>0.34179391719149255</v>
      </c>
      <c r="D282" s="307">
        <f t="shared" si="234"/>
        <v>0.22395023547061932</v>
      </c>
      <c r="E282" s="307">
        <f t="shared" si="235"/>
        <v>1.7141997063384373E-2</v>
      </c>
      <c r="F282" s="307">
        <f t="shared" si="236"/>
        <v>0.14120110614037351</v>
      </c>
      <c r="G282" s="307">
        <f t="shared" si="237"/>
        <v>0.1354153997423202</v>
      </c>
      <c r="H282" s="307">
        <f t="shared" si="238"/>
        <v>0.22291428363694354</v>
      </c>
      <c r="I282" s="307">
        <f t="shared" si="239"/>
        <v>0.14190535295104301</v>
      </c>
      <c r="J282" s="307">
        <f t="shared" si="240"/>
        <v>1.3239222345593049E-2</v>
      </c>
      <c r="K282" s="307">
        <f t="shared" si="241"/>
        <v>5.2440947437837337E-5</v>
      </c>
      <c r="L282" s="317">
        <f t="shared" si="242"/>
        <v>0.13751266172102306</v>
      </c>
    </row>
    <row r="283" spans="1:12" ht="13.5" hidden="1" thickBot="1" x14ac:dyDescent="0.25">
      <c r="A283" s="297">
        <f t="shared" si="211"/>
        <v>2002</v>
      </c>
      <c r="B283" s="307"/>
      <c r="C283" s="307">
        <f t="shared" si="233"/>
        <v>0.3394742382947169</v>
      </c>
      <c r="D283" s="307">
        <f t="shared" si="234"/>
        <v>0.22603705275339081</v>
      </c>
      <c r="E283" s="307">
        <f t="shared" si="235"/>
        <v>1.6325541096313234E-2</v>
      </c>
      <c r="F283" s="307">
        <f t="shared" si="236"/>
        <v>0.14332583025122503</v>
      </c>
      <c r="G283" s="307">
        <f t="shared" si="237"/>
        <v>0.13647671748555656</v>
      </c>
      <c r="H283" s="307">
        <f t="shared" si="238"/>
        <v>0.22300566774471298</v>
      </c>
      <c r="I283" s="307">
        <f t="shared" si="239"/>
        <v>0.14019837109227806</v>
      </c>
      <c r="J283" s="307">
        <f t="shared" si="240"/>
        <v>1.3926963942486381E-2</v>
      </c>
      <c r="K283" s="307">
        <f t="shared" si="241"/>
        <v>-1.5055200697462467E-3</v>
      </c>
      <c r="L283" s="317">
        <f t="shared" si="242"/>
        <v>0.13747387362121485</v>
      </c>
    </row>
    <row r="284" spans="1:12" ht="13.5" hidden="1" thickBot="1" x14ac:dyDescent="0.25">
      <c r="A284" s="297">
        <f t="shared" si="211"/>
        <v>2003</v>
      </c>
      <c r="B284" s="307"/>
      <c r="C284" s="307">
        <f t="shared" si="233"/>
        <v>0.30122472939120071</v>
      </c>
      <c r="D284" s="307">
        <f t="shared" si="234"/>
        <v>0.19352875498295452</v>
      </c>
      <c r="E284" s="307">
        <f t="shared" si="235"/>
        <v>1.6153871868135106E-2</v>
      </c>
      <c r="F284" s="307">
        <f t="shared" si="236"/>
        <v>0.14803314127285061</v>
      </c>
      <c r="G284" s="307">
        <f t="shared" si="237"/>
        <v>0.14271091383559487</v>
      </c>
      <c r="H284" s="307">
        <f t="shared" si="238"/>
        <v>0.22057070335201345</v>
      </c>
      <c r="I284" s="307">
        <f t="shared" si="239"/>
        <v>0.14273913056621002</v>
      </c>
      <c r="J284" s="307">
        <f t="shared" si="240"/>
        <v>3.345353236373505E-2</v>
      </c>
      <c r="K284" s="307">
        <f t="shared" si="241"/>
        <v>-1.6369358907333265E-3</v>
      </c>
      <c r="L284" s="317">
        <f t="shared" si="242"/>
        <v>0.13297531574910679</v>
      </c>
    </row>
    <row r="285" spans="1:12" ht="13.5" hidden="1" thickBot="1" x14ac:dyDescent="0.25">
      <c r="A285" s="297">
        <f t="shared" si="211"/>
        <v>2004</v>
      </c>
      <c r="B285" s="307"/>
      <c r="C285" s="307">
        <f t="shared" si="233"/>
        <v>0.32839228411109644</v>
      </c>
      <c r="D285" s="307">
        <f t="shared" si="234"/>
        <v>0.1813374144325941</v>
      </c>
      <c r="E285" s="307">
        <f t="shared" si="235"/>
        <v>1.4496027686448976E-2</v>
      </c>
      <c r="F285" s="307">
        <f t="shared" si="236"/>
        <v>0.14751186613727363</v>
      </c>
      <c r="G285" s="307">
        <f t="shared" si="237"/>
        <v>0.13140745605149284</v>
      </c>
      <c r="H285" s="307">
        <f t="shared" si="238"/>
        <v>0.22227671450523756</v>
      </c>
      <c r="I285" s="307">
        <f t="shared" si="239"/>
        <v>0.14307517949164694</v>
      </c>
      <c r="J285" s="307">
        <f t="shared" si="240"/>
        <v>2.5591054476328701E-2</v>
      </c>
      <c r="K285" s="307">
        <f t="shared" si="241"/>
        <v>-1.4149515423942383E-3</v>
      </c>
      <c r="L285" s="317">
        <f t="shared" si="242"/>
        <v>0.13251922726108056</v>
      </c>
    </row>
    <row r="286" spans="1:12" ht="13.5" hidden="1" thickBot="1" x14ac:dyDescent="0.25">
      <c r="A286" s="297">
        <f t="shared" si="211"/>
        <v>2005</v>
      </c>
      <c r="B286" s="307"/>
      <c r="C286" s="307">
        <f t="shared" si="233"/>
        <v>0.33427456101113107</v>
      </c>
      <c r="D286" s="307">
        <f t="shared" si="234"/>
        <v>0.1921358671154656</v>
      </c>
      <c r="E286" s="307">
        <f t="shared" si="235"/>
        <v>1.4713432121348902E-2</v>
      </c>
      <c r="F286" s="307">
        <f t="shared" si="236"/>
        <v>0.14728045579013616</v>
      </c>
      <c r="G286" s="307">
        <f t="shared" si="237"/>
        <v>0.12917374094903078</v>
      </c>
      <c r="H286" s="307">
        <f t="shared" si="238"/>
        <v>0.22335804816469151</v>
      </c>
      <c r="I286" s="307">
        <f t="shared" si="239"/>
        <v>0.1452057363519077</v>
      </c>
      <c r="J286" s="307">
        <f t="shared" si="240"/>
        <v>2.5127780836729841E-2</v>
      </c>
      <c r="K286" s="307">
        <f t="shared" si="241"/>
        <v>-6.6422277296762644E-4</v>
      </c>
      <c r="L286" s="317">
        <f t="shared" si="242"/>
        <v>0.13451171106305265</v>
      </c>
    </row>
    <row r="287" spans="1:12" ht="13.5" hidden="1" thickBot="1" x14ac:dyDescent="0.25">
      <c r="A287" s="297">
        <f t="shared" si="211"/>
        <v>2006</v>
      </c>
      <c r="B287" s="307"/>
      <c r="C287" s="307">
        <f t="shared" si="233"/>
        <v>0.32811098027794827</v>
      </c>
      <c r="D287" s="307">
        <f t="shared" si="234"/>
        <v>0.18825143805273203</v>
      </c>
      <c r="E287" s="307">
        <f t="shared" si="235"/>
        <v>1.4353609530156852E-2</v>
      </c>
      <c r="F287" s="307">
        <f t="shared" si="236"/>
        <v>0.1432074591456507</v>
      </c>
      <c r="G287" s="307">
        <f t="shared" si="237"/>
        <v>0.12945865113519384</v>
      </c>
      <c r="H287" s="307">
        <f t="shared" si="238"/>
        <v>0.22356916882084521</v>
      </c>
      <c r="I287" s="307">
        <f t="shared" si="239"/>
        <v>0.1466345512912075</v>
      </c>
      <c r="J287" s="307">
        <f t="shared" si="240"/>
        <v>2.500461062365078E-2</v>
      </c>
      <c r="K287" s="307">
        <f t="shared" si="241"/>
        <v>2.3403232685126341E-7</v>
      </c>
      <c r="L287" s="317">
        <f t="shared" si="242"/>
        <v>0.13317674476774577</v>
      </c>
    </row>
    <row r="290" spans="1:15" hidden="1" x14ac:dyDescent="0.2"/>
    <row r="291" spans="1:15" hidden="1" x14ac:dyDescent="0.2">
      <c r="A291" s="325" t="s">
        <v>402</v>
      </c>
      <c r="B291" s="318" t="s">
        <v>277</v>
      </c>
      <c r="C291" s="318" t="s">
        <v>280</v>
      </c>
      <c r="D291" s="318" t="s">
        <v>18</v>
      </c>
      <c r="E291" s="318" t="s">
        <v>363</v>
      </c>
      <c r="F291" s="318" t="s">
        <v>365</v>
      </c>
      <c r="G291" s="318" t="s">
        <v>366</v>
      </c>
      <c r="H291" s="318" t="s">
        <v>367</v>
      </c>
      <c r="I291" s="318" t="s">
        <v>368</v>
      </c>
      <c r="J291" s="318">
        <v>2009</v>
      </c>
      <c r="K291" s="319"/>
      <c r="L291" s="319"/>
      <c r="M291" s="319"/>
      <c r="N291" s="319"/>
      <c r="O291" s="319"/>
    </row>
    <row r="292" spans="1:15" hidden="1" x14ac:dyDescent="0.2">
      <c r="A292" s="321" t="s">
        <v>391</v>
      </c>
      <c r="B292" s="319"/>
      <c r="C292" s="319"/>
      <c r="D292" s="319"/>
      <c r="E292" s="319"/>
      <c r="F292" s="319"/>
      <c r="G292" s="319"/>
      <c r="H292" s="319"/>
      <c r="I292" s="319"/>
      <c r="J292" s="319"/>
      <c r="K292" s="319"/>
      <c r="L292" s="319"/>
      <c r="M292" s="319"/>
      <c r="N292" s="319"/>
      <c r="O292" s="319"/>
    </row>
    <row r="293" spans="1:15" hidden="1" x14ac:dyDescent="0.2">
      <c r="A293" s="321" t="s">
        <v>393</v>
      </c>
      <c r="B293" s="302">
        <v>0.97258475612515694</v>
      </c>
      <c r="C293" s="302">
        <v>0.99183534538010509</v>
      </c>
      <c r="D293" s="302">
        <v>1.0039346275228893</v>
      </c>
      <c r="E293" s="302">
        <v>1.0205804567863117</v>
      </c>
      <c r="F293" s="302">
        <v>1.0175802290498082</v>
      </c>
      <c r="G293" s="302">
        <v>1.0235518733146196</v>
      </c>
      <c r="H293" s="302">
        <v>1.0267615095480365</v>
      </c>
      <c r="I293" s="302">
        <v>1.0138628217620365</v>
      </c>
      <c r="J293" s="302">
        <v>0.98958535883134569</v>
      </c>
      <c r="K293" s="326"/>
      <c r="L293" s="326"/>
      <c r="M293" s="326"/>
      <c r="N293" s="326"/>
      <c r="O293" s="326"/>
    </row>
    <row r="294" spans="1:15" hidden="1" x14ac:dyDescent="0.2">
      <c r="A294" s="321" t="s">
        <v>394</v>
      </c>
      <c r="B294" s="302">
        <v>0.16137512420212141</v>
      </c>
      <c r="C294" s="302">
        <v>0.12294611260468939</v>
      </c>
      <c r="D294" s="302">
        <v>0.10385773136024244</v>
      </c>
      <c r="E294" s="302">
        <v>0.11130080619322726</v>
      </c>
      <c r="F294" s="302">
        <v>0.13971396878633524</v>
      </c>
      <c r="G294" s="302">
        <v>0.16542210092401485</v>
      </c>
      <c r="H294" s="302">
        <v>0.1610565193948143</v>
      </c>
      <c r="I294" s="302">
        <v>0.16411154560048696</v>
      </c>
      <c r="J294" s="302">
        <v>0.16453531860943998</v>
      </c>
      <c r="K294" s="326"/>
      <c r="L294" s="326"/>
      <c r="M294" s="326"/>
      <c r="N294" s="326"/>
      <c r="O294" s="326"/>
    </row>
    <row r="295" spans="1:15" hidden="1" x14ac:dyDescent="0.2">
      <c r="A295" s="324" t="s">
        <v>63</v>
      </c>
      <c r="B295" s="302"/>
      <c r="C295" s="302"/>
      <c r="D295" s="302"/>
      <c r="E295" s="302"/>
      <c r="F295" s="302"/>
      <c r="G295" s="302"/>
      <c r="H295" s="302"/>
      <c r="I295" s="302"/>
      <c r="J295" s="302"/>
      <c r="K295" s="326"/>
      <c r="L295" s="326"/>
      <c r="M295" s="326"/>
      <c r="N295" s="326"/>
      <c r="O295" s="326"/>
    </row>
    <row r="296" spans="1:15" hidden="1" x14ac:dyDescent="0.2">
      <c r="A296" s="321" t="s">
        <v>395</v>
      </c>
      <c r="B296" s="302">
        <v>1.4744370192694616</v>
      </c>
      <c r="C296" s="302">
        <v>1.4748921383483744</v>
      </c>
      <c r="D296" s="302">
        <v>1.4997370542689068</v>
      </c>
      <c r="E296" s="302">
        <v>1.5176272044733021</v>
      </c>
      <c r="F296" s="302">
        <v>1.4877649608926242</v>
      </c>
      <c r="G296" s="302">
        <v>1.478501401368395</v>
      </c>
      <c r="H296" s="302">
        <v>1.4616913325133916</v>
      </c>
      <c r="I296" s="302">
        <v>1.4477591955701583</v>
      </c>
      <c r="J296" s="302">
        <v>1.4719371394810514</v>
      </c>
      <c r="K296" s="326"/>
      <c r="L296" s="326"/>
      <c r="M296" s="326"/>
      <c r="N296" s="326"/>
      <c r="O296" s="326"/>
    </row>
    <row r="297" spans="1:15" hidden="1" x14ac:dyDescent="0.2">
      <c r="A297" s="321" t="s">
        <v>396</v>
      </c>
      <c r="B297" s="302">
        <v>0.88344502644116729</v>
      </c>
      <c r="C297" s="302">
        <v>0.87921885616701045</v>
      </c>
      <c r="D297" s="302">
        <v>0.89178979750839338</v>
      </c>
      <c r="E297" s="302">
        <v>0.8869416227443252</v>
      </c>
      <c r="F297" s="302">
        <v>0.88003467966994675</v>
      </c>
      <c r="G297" s="302">
        <v>0.86952722433536722</v>
      </c>
      <c r="H297" s="302">
        <v>0.86769965903731472</v>
      </c>
      <c r="I297" s="302">
        <v>0.86173086570062607</v>
      </c>
      <c r="J297" s="302">
        <v>0.85113994149162875</v>
      </c>
      <c r="K297" s="326"/>
      <c r="L297" s="326"/>
      <c r="M297" s="326"/>
      <c r="N297" s="326"/>
      <c r="O297" s="326"/>
    </row>
    <row r="298" spans="1:15" hidden="1" x14ac:dyDescent="0.2">
      <c r="A298" s="321" t="s">
        <v>397</v>
      </c>
      <c r="B298" s="302">
        <v>0.77149198552647202</v>
      </c>
      <c r="C298" s="302">
        <v>0.76151992395829782</v>
      </c>
      <c r="D298" s="302">
        <v>0.76995612141116598</v>
      </c>
      <c r="E298" s="302">
        <v>0.77424859935434565</v>
      </c>
      <c r="F298" s="302">
        <v>0.77923201271272757</v>
      </c>
      <c r="G298" s="302">
        <v>0.77924934257569367</v>
      </c>
      <c r="H298" s="302">
        <v>0.78168842635512592</v>
      </c>
      <c r="I298" s="302">
        <v>0.7802729667389573</v>
      </c>
      <c r="J298" s="302">
        <v>0.7751498391798971</v>
      </c>
      <c r="K298" s="326"/>
      <c r="L298" s="326"/>
      <c r="M298" s="326"/>
      <c r="N298" s="326"/>
      <c r="O298" s="326"/>
    </row>
    <row r="299" spans="1:15" hidden="1" x14ac:dyDescent="0.2">
      <c r="A299" s="324" t="s">
        <v>392</v>
      </c>
      <c r="B299" s="302"/>
      <c r="C299" s="302"/>
      <c r="D299" s="302"/>
      <c r="E299" s="302"/>
      <c r="F299" s="302"/>
      <c r="G299" s="302"/>
      <c r="H299" s="302"/>
      <c r="I299" s="302"/>
      <c r="J299" s="302"/>
      <c r="K299" s="326"/>
      <c r="L299" s="326"/>
      <c r="M299" s="326"/>
      <c r="N299" s="326"/>
      <c r="O299" s="326"/>
    </row>
    <row r="300" spans="1:15" hidden="1" x14ac:dyDescent="0.2">
      <c r="A300" s="321" t="s">
        <v>398</v>
      </c>
      <c r="B300" s="302">
        <v>0.73482134576373459</v>
      </c>
      <c r="C300" s="302">
        <v>0.7247925163013631</v>
      </c>
      <c r="D300" s="302">
        <v>0.72930660365738353</v>
      </c>
      <c r="E300" s="302">
        <v>0.735040882120785</v>
      </c>
      <c r="F300" s="302">
        <v>0.74387608494558999</v>
      </c>
      <c r="G300" s="302">
        <v>0.74551731667546484</v>
      </c>
      <c r="H300" s="302">
        <v>0.74949976488858183</v>
      </c>
      <c r="I300" s="302">
        <v>0.74850724028722571</v>
      </c>
      <c r="J300" s="302">
        <v>0.74392721536945883</v>
      </c>
      <c r="K300" s="326"/>
      <c r="L300" s="326"/>
      <c r="M300" s="326"/>
      <c r="N300" s="326"/>
      <c r="O300" s="326"/>
    </row>
    <row r="301" spans="1:15" hidden="1" x14ac:dyDescent="0.2">
      <c r="A301" s="321" t="s">
        <v>399</v>
      </c>
      <c r="B301" s="302">
        <v>1.1146716728129447</v>
      </c>
      <c r="C301" s="302">
        <v>1.1097788780255704</v>
      </c>
      <c r="D301" s="302">
        <v>1.0754015428073711</v>
      </c>
      <c r="E301" s="302">
        <v>1.095961304135644</v>
      </c>
      <c r="F301" s="302">
        <v>1.1183138570834168</v>
      </c>
      <c r="G301" s="302">
        <v>1.1186516394747901</v>
      </c>
      <c r="H301" s="302">
        <v>1.113580153501168</v>
      </c>
      <c r="I301" s="302">
        <v>1.1159207264088982</v>
      </c>
      <c r="J301" s="302">
        <v>1.0870638920164284</v>
      </c>
      <c r="K301" s="326"/>
      <c r="L301" s="326"/>
      <c r="M301" s="326"/>
      <c r="N301" s="326"/>
      <c r="O301" s="326"/>
    </row>
    <row r="302" spans="1:15" hidden="1" x14ac:dyDescent="0.2">
      <c r="A302" s="321" t="s">
        <v>400</v>
      </c>
      <c r="B302" s="302">
        <v>0.93753491543905321</v>
      </c>
      <c r="C302" s="302">
        <v>0.91732570488469833</v>
      </c>
      <c r="D302" s="302">
        <v>0.90756483796010623</v>
      </c>
      <c r="E302" s="302">
        <v>0.90854647134957689</v>
      </c>
      <c r="F302" s="302">
        <v>0.90919806587658225</v>
      </c>
      <c r="G302" s="302">
        <v>0.90866082947102644</v>
      </c>
      <c r="H302" s="302">
        <v>0.91080083943735135</v>
      </c>
      <c r="I302" s="302">
        <v>0.90799758801090547</v>
      </c>
      <c r="J302" s="302">
        <v>0.90028683558566724</v>
      </c>
      <c r="K302" s="326"/>
      <c r="L302" s="326"/>
      <c r="M302" s="326"/>
      <c r="N302" s="326"/>
      <c r="O302" s="326"/>
    </row>
    <row r="303" spans="1:15" hidden="1" x14ac:dyDescent="0.2">
      <c r="A303" s="322" t="s">
        <v>401</v>
      </c>
      <c r="B303" s="323">
        <v>1.0524250694774702</v>
      </c>
      <c r="C303" s="323">
        <v>1.0763399609124646</v>
      </c>
      <c r="D303" s="323">
        <v>1.0783957606700736</v>
      </c>
      <c r="E303" s="323">
        <v>1.0744954902662327</v>
      </c>
      <c r="F303" s="323">
        <v>1.1079979007240524</v>
      </c>
      <c r="G303" s="323">
        <v>1.1172875605514296</v>
      </c>
      <c r="H303" s="323">
        <v>1.1276405342762406</v>
      </c>
      <c r="I303" s="323">
        <v>1.1308827107407144</v>
      </c>
      <c r="J303" s="323">
        <v>1.1236761697126401</v>
      </c>
      <c r="K303" s="326"/>
      <c r="L303" s="326"/>
      <c r="M303" s="326"/>
      <c r="N303" s="326"/>
      <c r="O303" s="326"/>
    </row>
    <row r="304" spans="1:15" hidden="1" x14ac:dyDescent="0.2"/>
    <row r="305" spans="1:25" hidden="1" x14ac:dyDescent="0.2">
      <c r="A305" s="325" t="s">
        <v>402</v>
      </c>
      <c r="B305" s="318" t="s">
        <v>277</v>
      </c>
      <c r="C305" s="318" t="s">
        <v>280</v>
      </c>
      <c r="D305" s="318" t="s">
        <v>18</v>
      </c>
      <c r="E305" s="318" t="s">
        <v>363</v>
      </c>
      <c r="F305" s="318" t="s">
        <v>365</v>
      </c>
      <c r="G305" s="318" t="s">
        <v>366</v>
      </c>
      <c r="H305" s="318" t="s">
        <v>367</v>
      </c>
      <c r="I305" s="318" t="s">
        <v>368</v>
      </c>
      <c r="J305" s="318">
        <v>2009</v>
      </c>
    </row>
    <row r="306" spans="1:25" hidden="1" x14ac:dyDescent="0.2">
      <c r="A306" s="321" t="s">
        <v>391</v>
      </c>
      <c r="B306" s="319"/>
      <c r="C306" s="319"/>
      <c r="D306" s="319"/>
      <c r="E306" s="319"/>
      <c r="F306" s="319"/>
      <c r="G306" s="319"/>
      <c r="H306" s="319"/>
      <c r="I306" s="319"/>
      <c r="J306" s="319"/>
      <c r="L306" s="300"/>
      <c r="M306" s="300"/>
      <c r="N306" s="300"/>
      <c r="O306" s="300"/>
      <c r="P306" s="300"/>
      <c r="Q306" s="300"/>
      <c r="R306" s="300"/>
      <c r="S306" s="300"/>
      <c r="T306" s="300"/>
      <c r="U306" s="300"/>
      <c r="V306" s="300"/>
      <c r="W306" s="300"/>
      <c r="X306" s="300"/>
      <c r="Y306" s="300"/>
    </row>
    <row r="307" spans="1:25" hidden="1" x14ac:dyDescent="0.2">
      <c r="A307" s="321" t="s">
        <v>393</v>
      </c>
      <c r="B307" s="300">
        <v>-3380.7552760143685</v>
      </c>
      <c r="C307" s="300">
        <v>-965.4337561004603</v>
      </c>
      <c r="D307" s="300">
        <v>491.50061601637833</v>
      </c>
      <c r="E307" s="300">
        <v>2460.8345716076578</v>
      </c>
      <c r="F307" s="300">
        <v>1762.9405378980612</v>
      </c>
      <c r="G307" s="300">
        <v>2307.9100853462705</v>
      </c>
      <c r="H307" s="300">
        <v>2834.1853614603647</v>
      </c>
      <c r="I307" s="300">
        <v>1476.2386080584261</v>
      </c>
      <c r="J307" s="300">
        <v>-1006.2565651259214</v>
      </c>
      <c r="L307" s="300"/>
      <c r="M307" s="300"/>
      <c r="N307" s="300"/>
      <c r="O307" s="300"/>
      <c r="P307" s="300"/>
      <c r="Q307" s="300"/>
      <c r="R307" s="300"/>
      <c r="S307" s="300"/>
      <c r="T307" s="300"/>
      <c r="U307" s="300"/>
      <c r="V307" s="300"/>
      <c r="W307" s="300"/>
      <c r="X307" s="300"/>
      <c r="Y307" s="300"/>
    </row>
    <row r="308" spans="1:25" hidden="1" x14ac:dyDescent="0.2">
      <c r="A308" s="321" t="s">
        <v>394</v>
      </c>
      <c r="B308" s="300">
        <v>-66218.378783438733</v>
      </c>
      <c r="C308" s="300">
        <v>-52215.606725788581</v>
      </c>
      <c r="D308" s="300">
        <v>-49876.545073907437</v>
      </c>
      <c r="E308" s="300">
        <v>-50923.570257189</v>
      </c>
      <c r="F308" s="300">
        <v>-49314.002016913873</v>
      </c>
      <c r="G308" s="300">
        <v>-49419.719881394711</v>
      </c>
      <c r="H308" s="300">
        <v>-53726.431562886886</v>
      </c>
      <c r="I308" s="300">
        <v>-56701.988822680214</v>
      </c>
      <c r="J308" s="300">
        <v>-55495.386294965283</v>
      </c>
      <c r="L308" s="300"/>
      <c r="M308" s="300"/>
      <c r="N308" s="300"/>
      <c r="O308" s="300"/>
      <c r="P308" s="300"/>
      <c r="Q308" s="300"/>
      <c r="R308" s="300"/>
      <c r="S308" s="300"/>
      <c r="T308" s="300"/>
      <c r="U308" s="300"/>
      <c r="V308" s="300"/>
      <c r="W308" s="300"/>
      <c r="X308" s="300"/>
      <c r="Y308" s="300"/>
    </row>
    <row r="309" spans="1:25" hidden="1" x14ac:dyDescent="0.2">
      <c r="A309" s="324" t="s">
        <v>63</v>
      </c>
      <c r="B309" s="302"/>
      <c r="C309" s="302"/>
      <c r="D309" s="302"/>
      <c r="E309" s="300"/>
      <c r="F309" s="300"/>
      <c r="G309" s="300"/>
      <c r="H309" s="300"/>
      <c r="I309" s="300"/>
      <c r="J309" s="300"/>
      <c r="L309" s="300"/>
      <c r="M309" s="300"/>
      <c r="N309" s="300"/>
      <c r="O309" s="300"/>
      <c r="P309" s="300"/>
      <c r="Q309" s="300"/>
      <c r="R309" s="300"/>
      <c r="S309" s="300"/>
      <c r="T309" s="300"/>
      <c r="U309" s="300"/>
      <c r="V309" s="300"/>
      <c r="W309" s="300"/>
      <c r="X309" s="300"/>
      <c r="Y309" s="300"/>
    </row>
    <row r="310" spans="1:25" hidden="1" x14ac:dyDescent="0.2">
      <c r="A310" s="321" t="s">
        <v>395</v>
      </c>
      <c r="B310" s="300">
        <v>96016.562414275817</v>
      </c>
      <c r="C310" s="300">
        <v>85269.538109363013</v>
      </c>
      <c r="D310" s="300">
        <v>84924.468655364588</v>
      </c>
      <c r="E310" s="300">
        <v>84735.900122243314</v>
      </c>
      <c r="F310" s="300">
        <v>82918.753489029943</v>
      </c>
      <c r="G310" s="300">
        <v>84726.703273370746</v>
      </c>
      <c r="H310" s="300">
        <v>83429.139145583627</v>
      </c>
      <c r="I310" s="300">
        <v>86593.687583886538</v>
      </c>
      <c r="J310" s="300">
        <v>91160.456014566807</v>
      </c>
      <c r="L310" s="300"/>
      <c r="M310" s="300"/>
      <c r="N310" s="300"/>
      <c r="O310" s="300"/>
      <c r="P310" s="300"/>
      <c r="Q310" s="300"/>
      <c r="R310" s="300"/>
      <c r="S310" s="300"/>
      <c r="T310" s="300"/>
      <c r="U310" s="300"/>
      <c r="V310" s="300"/>
      <c r="W310" s="300"/>
      <c r="X310" s="300"/>
      <c r="Y310" s="300"/>
    </row>
    <row r="311" spans="1:25" hidden="1" x14ac:dyDescent="0.2">
      <c r="A311" s="321" t="s">
        <v>396</v>
      </c>
      <c r="B311" s="300">
        <v>-1245.3710984792488</v>
      </c>
      <c r="C311" s="300">
        <v>-1227.8738123337557</v>
      </c>
      <c r="D311" s="300">
        <v>-1085.4003262795743</v>
      </c>
      <c r="E311" s="300">
        <v>-1073.2289117713635</v>
      </c>
      <c r="F311" s="300">
        <v>-1150.1450045331533</v>
      </c>
      <c r="G311" s="300">
        <v>-1269.2244908197031</v>
      </c>
      <c r="H311" s="300">
        <v>-1326.8593189298856</v>
      </c>
      <c r="I311" s="300">
        <v>-1351.5405632688298</v>
      </c>
      <c r="J311" s="300">
        <v>-1430.6583514877711</v>
      </c>
      <c r="L311" s="300"/>
      <c r="M311" s="300"/>
      <c r="N311" s="300"/>
      <c r="O311" s="300"/>
      <c r="P311" s="300"/>
      <c r="Q311" s="300"/>
      <c r="R311" s="300"/>
      <c r="S311" s="300"/>
      <c r="T311" s="300"/>
      <c r="U311" s="300"/>
      <c r="V311" s="300"/>
      <c r="W311" s="300"/>
      <c r="X311" s="300"/>
      <c r="Y311" s="300"/>
    </row>
    <row r="312" spans="1:25" hidden="1" x14ac:dyDescent="0.2">
      <c r="A312" s="321" t="s">
        <v>397</v>
      </c>
      <c r="B312" s="300">
        <v>-10975.474021572771</v>
      </c>
      <c r="C312" s="300">
        <v>-10807.138085764082</v>
      </c>
      <c r="D312" s="300">
        <v>-10344.888964974216</v>
      </c>
      <c r="E312" s="300">
        <v>-11160.402081372133</v>
      </c>
      <c r="F312" s="300">
        <v>-15034.153929584529</v>
      </c>
      <c r="G312" s="300">
        <v>-15198.754853274297</v>
      </c>
      <c r="H312" s="300">
        <v>-15484.224626956729</v>
      </c>
      <c r="I312" s="300">
        <v>-16650.442567200527</v>
      </c>
      <c r="J312" s="300">
        <v>-16847.682169840151</v>
      </c>
      <c r="L312" s="300"/>
      <c r="M312" s="300"/>
      <c r="N312" s="300"/>
      <c r="O312" s="300"/>
      <c r="P312" s="300"/>
      <c r="Q312" s="300"/>
      <c r="R312" s="300"/>
      <c r="S312" s="300"/>
      <c r="T312" s="300"/>
      <c r="U312" s="300"/>
      <c r="V312" s="300"/>
      <c r="W312" s="300"/>
      <c r="X312" s="300"/>
      <c r="Y312" s="300"/>
    </row>
    <row r="313" spans="1:25" hidden="1" x14ac:dyDescent="0.2">
      <c r="A313" s="324" t="s">
        <v>392</v>
      </c>
      <c r="B313" s="302"/>
      <c r="C313" s="302"/>
      <c r="D313" s="302"/>
      <c r="E313" s="300"/>
      <c r="F313" s="300"/>
      <c r="G313" s="300"/>
      <c r="H313" s="300"/>
      <c r="I313" s="300"/>
      <c r="J313" s="300"/>
      <c r="L313" s="300"/>
      <c r="M313" s="300"/>
      <c r="N313" s="300"/>
      <c r="O313" s="300"/>
      <c r="P313" s="300"/>
      <c r="Q313" s="300"/>
      <c r="R313" s="300"/>
      <c r="S313" s="300"/>
      <c r="T313" s="300"/>
      <c r="U313" s="300"/>
      <c r="V313" s="300"/>
      <c r="W313" s="300"/>
      <c r="X313" s="300"/>
      <c r="Y313" s="300"/>
    </row>
    <row r="314" spans="1:25" hidden="1" x14ac:dyDescent="0.2">
      <c r="A314" s="321" t="s">
        <v>398</v>
      </c>
      <c r="B314" s="300">
        <v>-39997.471335869559</v>
      </c>
      <c r="C314" s="300">
        <v>-49121.673901084869</v>
      </c>
      <c r="D314" s="300">
        <v>-47811.984722912355</v>
      </c>
      <c r="E314" s="300">
        <v>-49565.589070950104</v>
      </c>
      <c r="F314" s="300">
        <v>-54452.068250832555</v>
      </c>
      <c r="G314" s="300">
        <v>-59151.884861954721</v>
      </c>
      <c r="H314" s="300">
        <v>-59860.522374403634</v>
      </c>
      <c r="I314" s="300">
        <v>-61536.641530517387</v>
      </c>
      <c r="J314" s="300">
        <v>-57407.535284879064</v>
      </c>
      <c r="L314" s="300"/>
      <c r="M314" s="300"/>
      <c r="N314" s="300"/>
      <c r="O314" s="300"/>
      <c r="P314" s="300"/>
      <c r="Q314" s="300"/>
      <c r="R314" s="300"/>
      <c r="S314" s="300"/>
      <c r="T314" s="300"/>
      <c r="U314" s="300"/>
      <c r="V314" s="300"/>
      <c r="W314" s="300"/>
      <c r="X314" s="300"/>
      <c r="Y314" s="300"/>
    </row>
    <row r="315" spans="1:25" hidden="1" x14ac:dyDescent="0.2">
      <c r="A315" s="321" t="s">
        <v>399</v>
      </c>
      <c r="B315" s="300">
        <v>7636.7031620489679</v>
      </c>
      <c r="C315" s="300">
        <v>6952.1755690897289</v>
      </c>
      <c r="D315" s="300">
        <v>4587.1017475735362</v>
      </c>
      <c r="E315" s="300">
        <v>5389.7350549439534</v>
      </c>
      <c r="F315" s="300">
        <v>6890.3408652149956</v>
      </c>
      <c r="G315" s="300">
        <v>6808.7644640896106</v>
      </c>
      <c r="H315" s="300">
        <v>6540.207305412152</v>
      </c>
      <c r="I315" s="300">
        <v>7672.7939077701812</v>
      </c>
      <c r="J315" s="300">
        <v>5356.2125254570765</v>
      </c>
      <c r="L315" s="300"/>
      <c r="M315" s="300"/>
      <c r="N315" s="300"/>
      <c r="O315" s="300"/>
      <c r="P315" s="300"/>
      <c r="Q315" s="300"/>
      <c r="R315" s="300"/>
      <c r="S315" s="300"/>
      <c r="T315" s="300"/>
      <c r="U315" s="300"/>
      <c r="V315" s="300"/>
      <c r="W315" s="300"/>
      <c r="X315" s="300"/>
      <c r="Y315" s="300"/>
    </row>
    <row r="316" spans="1:25" hidden="1" x14ac:dyDescent="0.2">
      <c r="A316" s="321" t="s">
        <v>400</v>
      </c>
      <c r="B316" s="300">
        <v>-6186.8736858727816</v>
      </c>
      <c r="C316" s="300">
        <v>-9166.0877199357928</v>
      </c>
      <c r="D316" s="300">
        <v>-12478.9544194789</v>
      </c>
      <c r="E316" s="300">
        <v>-12417.935592917869</v>
      </c>
      <c r="F316" s="300">
        <v>-14185.539987653088</v>
      </c>
      <c r="G316" s="300">
        <v>-15383.325468778678</v>
      </c>
      <c r="H316" s="300">
        <v>-16432.435360507072</v>
      </c>
      <c r="I316" s="300">
        <v>-18518.03999247406</v>
      </c>
      <c r="J316" s="300">
        <v>-21041.200136232794</v>
      </c>
      <c r="L316" s="300"/>
      <c r="M316" s="300"/>
      <c r="N316" s="300"/>
      <c r="O316" s="300"/>
      <c r="P316" s="300"/>
      <c r="Q316" s="300"/>
      <c r="R316" s="300"/>
      <c r="S316" s="300"/>
      <c r="T316" s="300"/>
      <c r="U316" s="300"/>
      <c r="V316" s="300"/>
      <c r="W316" s="300"/>
      <c r="X316" s="300"/>
      <c r="Y316" s="300"/>
    </row>
    <row r="317" spans="1:25" hidden="1" x14ac:dyDescent="0.2">
      <c r="A317" s="322" t="s">
        <v>401</v>
      </c>
      <c r="B317" s="300">
        <v>11491.740536153031</v>
      </c>
      <c r="C317" s="300">
        <v>19138.028029028916</v>
      </c>
      <c r="D317" s="300">
        <v>20389.012297019835</v>
      </c>
      <c r="E317" s="300">
        <v>20172.990840786035</v>
      </c>
      <c r="F317" s="300">
        <v>28388.044686561494</v>
      </c>
      <c r="G317" s="300">
        <v>31280.72739223604</v>
      </c>
      <c r="H317" s="300">
        <v>35877.14871344393</v>
      </c>
      <c r="I317" s="300">
        <v>39522.366185645507</v>
      </c>
      <c r="J317" s="300">
        <v>38752.665874441336</v>
      </c>
    </row>
    <row r="318" spans="1:25" hidden="1" x14ac:dyDescent="0.2"/>
    <row r="319" spans="1:25" hidden="1" x14ac:dyDescent="0.2">
      <c r="A319" s="325" t="s">
        <v>402</v>
      </c>
      <c r="B319" s="318" t="s">
        <v>277</v>
      </c>
      <c r="C319" s="318" t="s">
        <v>280</v>
      </c>
      <c r="D319" s="318" t="s">
        <v>18</v>
      </c>
      <c r="E319" s="318" t="s">
        <v>363</v>
      </c>
      <c r="F319" s="318" t="s">
        <v>365</v>
      </c>
      <c r="G319" s="318" t="s">
        <v>366</v>
      </c>
      <c r="H319" s="318" t="s">
        <v>367</v>
      </c>
      <c r="I319" s="318" t="s">
        <v>368</v>
      </c>
      <c r="J319" s="318">
        <v>2009</v>
      </c>
      <c r="K319" s="300"/>
      <c r="L319" s="300"/>
      <c r="M319" s="300"/>
      <c r="N319" s="300"/>
      <c r="O319" s="300"/>
      <c r="P319" s="300"/>
      <c r="Q319" s="300"/>
      <c r="R319" s="300"/>
      <c r="S319" s="300"/>
      <c r="T319" s="300"/>
      <c r="U319" s="300"/>
      <c r="V319" s="300"/>
      <c r="W319" s="300"/>
      <c r="X319" s="300"/>
      <c r="Y319" s="300"/>
    </row>
    <row r="320" spans="1:25" hidden="1" x14ac:dyDescent="0.2">
      <c r="A320" s="321" t="s">
        <v>391</v>
      </c>
      <c r="B320" s="319"/>
      <c r="C320" s="319"/>
      <c r="D320" s="319"/>
      <c r="E320" s="319"/>
      <c r="F320" s="319"/>
      <c r="G320" s="319"/>
      <c r="H320" s="319"/>
      <c r="I320" s="319"/>
      <c r="J320" s="319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302"/>
      <c r="W320" s="302"/>
      <c r="X320" s="302"/>
      <c r="Y320" s="302"/>
    </row>
    <row r="321" spans="1:25" hidden="1" x14ac:dyDescent="0.2">
      <c r="A321" s="321" t="s">
        <v>393</v>
      </c>
      <c r="B321" s="302">
        <v>0.11756954861043931</v>
      </c>
      <c r="C321" s="302">
        <v>0.11349173956387305</v>
      </c>
      <c r="D321" s="302">
        <v>0.12054657903492361</v>
      </c>
      <c r="E321" s="302">
        <v>0.11537180343110633</v>
      </c>
      <c r="F321" s="302">
        <v>9.1415365971227819E-2</v>
      </c>
      <c r="G321" s="302">
        <v>8.6182628745772497E-2</v>
      </c>
      <c r="H321" s="302">
        <v>8.8778387595169483E-2</v>
      </c>
      <c r="I321" s="302">
        <v>8.2117584645891237E-2</v>
      </c>
      <c r="J321" s="302">
        <v>7.2958219552221662E-2</v>
      </c>
      <c r="L321" s="302"/>
      <c r="M321" s="302"/>
      <c r="N321" s="302"/>
      <c r="O321" s="302"/>
      <c r="P321" s="302"/>
      <c r="Q321" s="302"/>
      <c r="R321" s="302"/>
      <c r="S321" s="302"/>
      <c r="T321" s="302"/>
      <c r="U321" s="302"/>
      <c r="V321" s="302"/>
      <c r="W321" s="302"/>
      <c r="X321" s="302"/>
      <c r="Y321" s="302"/>
    </row>
    <row r="322" spans="1:25" hidden="1" x14ac:dyDescent="0.2">
      <c r="A322" s="321" t="s">
        <v>394</v>
      </c>
      <c r="B322" s="302">
        <v>1.1303162464722599E-2</v>
      </c>
      <c r="C322" s="302">
        <v>6.4019656453377831E-3</v>
      </c>
      <c r="D322" s="302">
        <v>4.9832901409647967E-3</v>
      </c>
      <c r="E322" s="302">
        <v>5.4352791119587672E-3</v>
      </c>
      <c r="F322" s="302">
        <v>6.617271101516697E-3</v>
      </c>
      <c r="G322" s="302">
        <v>7.8094229551265151E-3</v>
      </c>
      <c r="H322" s="302">
        <v>7.7944613465319506E-3</v>
      </c>
      <c r="I322" s="302">
        <v>7.8863904838534678E-3</v>
      </c>
      <c r="J322" s="302">
        <v>7.8334018640491086E-3</v>
      </c>
    </row>
    <row r="323" spans="1:25" hidden="1" x14ac:dyDescent="0.2">
      <c r="A323" s="324" t="s">
        <v>63</v>
      </c>
      <c r="L323" s="302"/>
      <c r="M323" s="302"/>
      <c r="N323" s="302"/>
      <c r="O323" s="302"/>
      <c r="P323" s="302"/>
      <c r="Q323" s="302"/>
      <c r="R323" s="302"/>
      <c r="S323" s="302"/>
      <c r="T323" s="302"/>
      <c r="U323" s="302"/>
      <c r="V323" s="302"/>
      <c r="W323" s="302"/>
      <c r="X323" s="302"/>
      <c r="Y323" s="302"/>
    </row>
    <row r="324" spans="1:25" hidden="1" x14ac:dyDescent="0.2">
      <c r="A324" s="321" t="s">
        <v>395</v>
      </c>
      <c r="B324" s="302">
        <v>0.35453073014328207</v>
      </c>
      <c r="C324" s="302">
        <v>0.29895543485026826</v>
      </c>
      <c r="D324" s="302">
        <v>0.27979992111048319</v>
      </c>
      <c r="E324" s="302">
        <v>0.26675568340623795</v>
      </c>
      <c r="F324" s="302">
        <v>0.26198621900482838</v>
      </c>
      <c r="G324" s="302">
        <v>0.26118727400484493</v>
      </c>
      <c r="H324" s="302">
        <v>0.24697996648418941</v>
      </c>
      <c r="I324" s="302">
        <v>0.24501328505147577</v>
      </c>
      <c r="J324" s="302">
        <v>0.25345004007670696</v>
      </c>
      <c r="L324" s="302"/>
      <c r="M324" s="302"/>
      <c r="N324" s="302"/>
      <c r="O324" s="302"/>
      <c r="P324" s="302"/>
      <c r="Q324" s="302"/>
      <c r="R324" s="302"/>
      <c r="S324" s="302"/>
      <c r="T324" s="302"/>
      <c r="U324" s="302"/>
      <c r="V324" s="302"/>
      <c r="W324" s="302"/>
      <c r="X324" s="302"/>
      <c r="Y324" s="302"/>
    </row>
    <row r="325" spans="1:25" hidden="1" x14ac:dyDescent="0.2">
      <c r="A325" s="321" t="s">
        <v>396</v>
      </c>
      <c r="B325" s="302">
        <v>8.3489055082661481E-3</v>
      </c>
      <c r="C325" s="302">
        <v>7.8287304056700747E-3</v>
      </c>
      <c r="D325" s="302">
        <v>7.7326556519682343E-3</v>
      </c>
      <c r="E325" s="302">
        <v>7.1878747936640263E-3</v>
      </c>
      <c r="F325" s="302">
        <v>6.9736818323297839E-3</v>
      </c>
      <c r="G325" s="302">
        <v>6.7364504130391443E-3</v>
      </c>
      <c r="H325" s="302">
        <v>6.5683631654634388E-3</v>
      </c>
      <c r="I325" s="302">
        <v>5.9556879546379905E-3</v>
      </c>
      <c r="J325" s="302">
        <v>5.8514880446424045E-3</v>
      </c>
      <c r="L325" s="302"/>
      <c r="M325" s="302"/>
      <c r="N325" s="302"/>
      <c r="O325" s="302"/>
      <c r="P325" s="302"/>
      <c r="Q325" s="302"/>
      <c r="R325" s="302"/>
      <c r="S325" s="302"/>
      <c r="T325" s="302"/>
      <c r="U325" s="302"/>
      <c r="V325" s="302"/>
      <c r="W325" s="302"/>
      <c r="X325" s="302"/>
      <c r="Y325" s="302"/>
    </row>
    <row r="326" spans="1:25" hidden="1" x14ac:dyDescent="0.2">
      <c r="A326" s="321" t="s">
        <v>397</v>
      </c>
      <c r="B326" s="302">
        <v>3.3595018747750005E-2</v>
      </c>
      <c r="C326" s="302">
        <v>3.0918411722294318E-2</v>
      </c>
      <c r="D326" s="302">
        <v>3.0610817350286007E-2</v>
      </c>
      <c r="E326" s="302">
        <v>3.3531971998288806E-2</v>
      </c>
      <c r="F326" s="302">
        <v>4.5540509760357603E-2</v>
      </c>
      <c r="G326" s="302">
        <v>4.4323185683164817E-2</v>
      </c>
      <c r="H326" s="302">
        <v>4.3377903482371055E-2</v>
      </c>
      <c r="I326" s="302">
        <v>4.3361182782283646E-2</v>
      </c>
      <c r="J326" s="302">
        <v>4.3084996032124866E-2</v>
      </c>
    </row>
    <row r="327" spans="1:25" hidden="1" x14ac:dyDescent="0.2">
      <c r="A327" s="324" t="s">
        <v>392</v>
      </c>
      <c r="L327" s="302"/>
      <c r="M327" s="302"/>
      <c r="N327" s="302"/>
      <c r="O327" s="302"/>
      <c r="P327" s="302"/>
      <c r="Q327" s="302"/>
      <c r="R327" s="302"/>
      <c r="S327" s="302"/>
      <c r="T327" s="302"/>
      <c r="U327" s="302"/>
      <c r="V327" s="302"/>
      <c r="W327" s="302"/>
      <c r="X327" s="302"/>
      <c r="Y327" s="302"/>
    </row>
    <row r="328" spans="1:25" hidden="1" x14ac:dyDescent="0.2">
      <c r="A328" s="321" t="s">
        <v>398</v>
      </c>
      <c r="B328" s="302">
        <v>0.1076872003640883</v>
      </c>
      <c r="C328" s="302">
        <v>0.12667085084377708</v>
      </c>
      <c r="D328" s="302">
        <v>0.12422904906133504</v>
      </c>
      <c r="E328" s="302">
        <v>0.13192802902248393</v>
      </c>
      <c r="F328" s="302">
        <v>0.14917591222153553</v>
      </c>
      <c r="G328" s="302">
        <v>0.15885919486524819</v>
      </c>
      <c r="H328" s="302">
        <v>0.15513803568376608</v>
      </c>
      <c r="I328" s="302">
        <v>0.14775066999419612</v>
      </c>
      <c r="J328" s="302">
        <v>0.13456743604236709</v>
      </c>
      <c r="L328" s="302"/>
      <c r="M328" s="302"/>
      <c r="N328" s="302"/>
      <c r="O328" s="302"/>
      <c r="P328" s="302"/>
      <c r="Q328" s="302"/>
      <c r="R328" s="302"/>
      <c r="S328" s="302"/>
      <c r="T328" s="302"/>
      <c r="U328" s="302"/>
      <c r="V328" s="302"/>
      <c r="W328" s="302"/>
      <c r="X328" s="302"/>
      <c r="Y328" s="302"/>
    </row>
    <row r="329" spans="1:25" hidden="1" x14ac:dyDescent="0.2">
      <c r="A329" s="321" t="s">
        <v>399</v>
      </c>
      <c r="B329" s="302">
        <v>6.9648029508097675E-2</v>
      </c>
      <c r="C329" s="302">
        <v>6.505225009068373E-2</v>
      </c>
      <c r="D329" s="302">
        <v>5.9458195165136438E-2</v>
      </c>
      <c r="E329" s="302">
        <v>5.5048338639123867E-2</v>
      </c>
      <c r="F329" s="302">
        <v>5.6477627964707906E-2</v>
      </c>
      <c r="G329" s="302">
        <v>5.3497895920997088E-2</v>
      </c>
      <c r="H329" s="302">
        <v>5.0511699055585425E-2</v>
      </c>
      <c r="I329" s="302">
        <v>5.4759147512381257E-2</v>
      </c>
      <c r="J329" s="302">
        <v>4.9935711280732473E-2</v>
      </c>
      <c r="L329" s="302"/>
      <c r="M329" s="302"/>
      <c r="N329" s="302"/>
      <c r="O329" s="302"/>
      <c r="P329" s="302"/>
      <c r="Q329" s="302"/>
      <c r="R329" s="302"/>
      <c r="S329" s="302"/>
      <c r="T329" s="302"/>
      <c r="U329" s="302"/>
      <c r="V329" s="302"/>
      <c r="W329" s="302"/>
      <c r="X329" s="302"/>
      <c r="Y329" s="302"/>
    </row>
    <row r="330" spans="1:25" hidden="1" x14ac:dyDescent="0.2">
      <c r="A330" s="321" t="s">
        <v>400</v>
      </c>
      <c r="B330" s="302">
        <v>8.8672695456232908E-2</v>
      </c>
      <c r="C330" s="302">
        <v>9.6957126562461138E-2</v>
      </c>
      <c r="D330" s="302">
        <v>0.1174478340988884</v>
      </c>
      <c r="E330" s="302">
        <v>0.1167801806016958</v>
      </c>
      <c r="F330" s="302">
        <v>0.13197561363928234</v>
      </c>
      <c r="G330" s="302">
        <v>0.13773693958605035</v>
      </c>
      <c r="H330" s="302">
        <v>0.14392744109251907</v>
      </c>
      <c r="I330" s="302">
        <v>0.14739044224802292</v>
      </c>
      <c r="J330" s="302">
        <v>0.15621022292182751</v>
      </c>
      <c r="L330" s="302"/>
      <c r="M330" s="302"/>
      <c r="N330" s="302"/>
      <c r="O330" s="302"/>
      <c r="P330" s="302"/>
      <c r="Q330" s="302"/>
      <c r="R330" s="302"/>
      <c r="S330" s="302"/>
      <c r="T330" s="302"/>
      <c r="U330" s="302"/>
      <c r="V330" s="302"/>
      <c r="W330" s="302"/>
      <c r="X330" s="302"/>
      <c r="Y330" s="302"/>
    </row>
    <row r="331" spans="1:25" hidden="1" x14ac:dyDescent="0.2">
      <c r="A331" s="322" t="s">
        <v>401</v>
      </c>
      <c r="B331" s="302">
        <v>0.25368707580066269</v>
      </c>
      <c r="C331" s="302">
        <v>0.30634022595414295</v>
      </c>
      <c r="D331" s="302">
        <v>0.31681491521034344</v>
      </c>
      <c r="E331" s="302">
        <v>0.32737338978046709</v>
      </c>
      <c r="F331" s="302">
        <v>0.31416361513156771</v>
      </c>
      <c r="G331" s="302">
        <v>0.30842751974137722</v>
      </c>
      <c r="H331" s="302">
        <v>0.3117736687927477</v>
      </c>
      <c r="I331" s="302">
        <v>0.315832123586549</v>
      </c>
      <c r="J331" s="302">
        <v>0.33404086580810644</v>
      </c>
    </row>
    <row r="332" spans="1:25" hidden="1" x14ac:dyDescent="0.2"/>
    <row r="333" spans="1:25" hidden="1" x14ac:dyDescent="0.2">
      <c r="A333" s="325" t="s">
        <v>402</v>
      </c>
      <c r="B333" s="318" t="s">
        <v>277</v>
      </c>
      <c r="C333" s="318" t="s">
        <v>280</v>
      </c>
      <c r="D333" s="318" t="s">
        <v>18</v>
      </c>
      <c r="E333" s="318" t="s">
        <v>363</v>
      </c>
      <c r="F333" s="318" t="s">
        <v>365</v>
      </c>
      <c r="G333" s="318" t="s">
        <v>366</v>
      </c>
      <c r="H333" s="318" t="s">
        <v>367</v>
      </c>
      <c r="I333" s="318" t="s">
        <v>368</v>
      </c>
      <c r="J333" s="318">
        <v>2009</v>
      </c>
    </row>
    <row r="334" spans="1:25" hidden="1" x14ac:dyDescent="0.2">
      <c r="A334" s="321" t="s">
        <v>391</v>
      </c>
      <c r="B334" s="319"/>
      <c r="C334" s="319"/>
      <c r="D334" s="319"/>
      <c r="E334" s="319"/>
      <c r="F334" s="319"/>
      <c r="G334" s="319"/>
      <c r="H334" s="319"/>
      <c r="I334" s="319"/>
      <c r="J334" s="319"/>
    </row>
    <row r="335" spans="1:25" hidden="1" x14ac:dyDescent="0.2">
      <c r="A335" s="321" t="s">
        <v>393</v>
      </c>
      <c r="B335" s="302">
        <v>1.7875773624801254</v>
      </c>
      <c r="C335" s="302">
        <v>1.807377212571355</v>
      </c>
      <c r="D335" s="302">
        <v>1.6652148441929198</v>
      </c>
      <c r="E335" s="302">
        <v>1.7282438775352005</v>
      </c>
      <c r="F335" s="302">
        <v>1.8981949787806782</v>
      </c>
      <c r="G335" s="302">
        <v>1.8003076764116932</v>
      </c>
      <c r="H335" s="302">
        <v>1.680639609019615</v>
      </c>
      <c r="I335" s="302">
        <v>1.9136762488830767</v>
      </c>
      <c r="J335" s="302">
        <v>1.8912243296342675</v>
      </c>
      <c r="L335" s="302"/>
      <c r="M335" s="302"/>
      <c r="N335" s="302"/>
      <c r="O335" s="302"/>
      <c r="P335" s="302"/>
      <c r="Q335" s="302"/>
      <c r="R335" s="302"/>
      <c r="S335" s="302"/>
      <c r="T335" s="302"/>
      <c r="U335" s="302"/>
      <c r="V335" s="302"/>
      <c r="W335" s="302"/>
      <c r="X335" s="302"/>
      <c r="Y335" s="302"/>
    </row>
    <row r="336" spans="1:25" hidden="1" x14ac:dyDescent="0.2">
      <c r="A336" s="321" t="s">
        <v>394</v>
      </c>
      <c r="B336" s="302">
        <v>2.5887317123194054</v>
      </c>
      <c r="C336" s="302">
        <v>3.0796666104974433</v>
      </c>
      <c r="D336" s="302">
        <v>2.8006393886606036</v>
      </c>
      <c r="E336" s="302">
        <v>2.8383359988395465</v>
      </c>
      <c r="F336" s="302">
        <v>2.213762309153962</v>
      </c>
      <c r="G336" s="302">
        <v>1.9001481556235811</v>
      </c>
      <c r="H336" s="302">
        <v>1.9734655917069064</v>
      </c>
      <c r="I336" s="302">
        <v>3.7885601095283965</v>
      </c>
      <c r="J336" s="302">
        <v>3.7198517952459271</v>
      </c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</row>
    <row r="337" spans="1:25" hidden="1" x14ac:dyDescent="0.2">
      <c r="A337" s="324" t="s">
        <v>63</v>
      </c>
    </row>
    <row r="338" spans="1:25" hidden="1" x14ac:dyDescent="0.2">
      <c r="A338" s="321" t="s">
        <v>395</v>
      </c>
      <c r="B338" s="302">
        <v>1.1298005232050905</v>
      </c>
      <c r="C338" s="302">
        <v>1.1570777520418765</v>
      </c>
      <c r="D338" s="302">
        <v>1.1433141976240246</v>
      </c>
      <c r="E338" s="302">
        <v>1.1253393424560694</v>
      </c>
      <c r="F338" s="302">
        <v>1.1741047387367904</v>
      </c>
      <c r="G338" s="302">
        <v>1.1961585993622648</v>
      </c>
      <c r="H338" s="302">
        <v>1.2293267421828109</v>
      </c>
      <c r="I338" s="302">
        <v>1.2141589723289401</v>
      </c>
      <c r="J338" s="302">
        <v>1.1964214667218156</v>
      </c>
      <c r="L338" s="302"/>
      <c r="M338" s="302"/>
      <c r="N338" s="302"/>
      <c r="O338" s="302"/>
      <c r="P338" s="302"/>
      <c r="Q338" s="302"/>
      <c r="R338" s="302"/>
      <c r="S338" s="302"/>
      <c r="T338" s="302"/>
      <c r="U338" s="302"/>
      <c r="V338" s="302"/>
      <c r="W338" s="302"/>
      <c r="X338" s="302"/>
      <c r="Y338" s="302"/>
    </row>
    <row r="339" spans="1:25" hidden="1" x14ac:dyDescent="0.2">
      <c r="A339" s="321" t="s">
        <v>396</v>
      </c>
      <c r="B339" s="302">
        <v>1.3638448483224612</v>
      </c>
      <c r="C339" s="302">
        <v>1.4245228616471377</v>
      </c>
      <c r="D339" s="302">
        <v>1.6093969050966832</v>
      </c>
      <c r="E339" s="302">
        <v>1.4033351332073054</v>
      </c>
      <c r="F339" s="302">
        <v>1.4781418330569915</v>
      </c>
      <c r="G339" s="302">
        <v>1.4966803867407317</v>
      </c>
      <c r="H339" s="302">
        <v>1.5186430254371286</v>
      </c>
      <c r="I339" s="302">
        <v>1.4727398507805731</v>
      </c>
      <c r="J339" s="302">
        <v>1.4480565780160386</v>
      </c>
      <c r="L339" s="302"/>
      <c r="M339" s="302"/>
      <c r="N339" s="302"/>
      <c r="O339" s="302"/>
      <c r="P339" s="302"/>
      <c r="Q339" s="302"/>
      <c r="R339" s="302"/>
      <c r="S339" s="302"/>
      <c r="T339" s="302"/>
      <c r="U339" s="302"/>
      <c r="V339" s="302"/>
      <c r="W339" s="302"/>
      <c r="X339" s="302"/>
      <c r="Y339" s="302"/>
    </row>
    <row r="340" spans="1:25" hidden="1" x14ac:dyDescent="0.2">
      <c r="A340" s="321" t="s">
        <v>397</v>
      </c>
      <c r="B340" s="302">
        <v>1.6369058253830939</v>
      </c>
      <c r="C340" s="302">
        <v>1.5507158253739026</v>
      </c>
      <c r="D340" s="302">
        <v>1.4456178816542848</v>
      </c>
      <c r="E340" s="302">
        <v>1.4430001207644589</v>
      </c>
      <c r="F340" s="302">
        <v>1.4877730260533959</v>
      </c>
      <c r="G340" s="302">
        <v>1.457445026556816</v>
      </c>
      <c r="H340" s="302">
        <v>1.4315342974527823</v>
      </c>
      <c r="I340" s="302">
        <v>1.4284699189873804</v>
      </c>
      <c r="J340" s="302">
        <v>1.3996980802863177</v>
      </c>
      <c r="L340" s="302"/>
      <c r="M340" s="302"/>
      <c r="N340" s="302"/>
      <c r="O340" s="302"/>
      <c r="P340" s="302"/>
      <c r="Q340" s="302"/>
      <c r="R340" s="302"/>
      <c r="S340" s="302"/>
      <c r="T340" s="302"/>
      <c r="U340" s="302"/>
      <c r="V340" s="302"/>
      <c r="W340" s="302"/>
      <c r="X340" s="302"/>
      <c r="Y340" s="302"/>
    </row>
    <row r="341" spans="1:25" hidden="1" x14ac:dyDescent="0.2">
      <c r="A341" s="324" t="s">
        <v>392</v>
      </c>
    </row>
    <row r="342" spans="1:25" hidden="1" x14ac:dyDescent="0.2">
      <c r="A342" s="321" t="s">
        <v>398</v>
      </c>
      <c r="B342" s="302">
        <v>1.5943946503211668</v>
      </c>
      <c r="C342" s="302">
        <v>1.6219073636324424</v>
      </c>
      <c r="D342" s="302">
        <v>1.7463310484075805</v>
      </c>
      <c r="E342" s="302">
        <v>1.7441251873978609</v>
      </c>
      <c r="F342" s="302">
        <v>1.7740997097093654</v>
      </c>
      <c r="G342" s="302">
        <v>1.7485498419997916</v>
      </c>
      <c r="H342" s="302">
        <v>1.7455319484220078</v>
      </c>
      <c r="I342" s="302">
        <v>1.6901425614068639</v>
      </c>
      <c r="J342" s="302">
        <v>1.6667837163978907</v>
      </c>
      <c r="L342" s="302"/>
      <c r="M342" s="302"/>
      <c r="N342" s="302"/>
      <c r="O342" s="302"/>
      <c r="P342" s="302"/>
      <c r="Q342" s="302"/>
      <c r="R342" s="302"/>
      <c r="S342" s="302"/>
      <c r="T342" s="302"/>
      <c r="U342" s="302"/>
      <c r="V342" s="302"/>
      <c r="W342" s="302"/>
      <c r="X342" s="302"/>
      <c r="Y342" s="302"/>
    </row>
    <row r="343" spans="1:25" hidden="1" x14ac:dyDescent="0.2">
      <c r="A343" s="321" t="s">
        <v>399</v>
      </c>
      <c r="B343" s="302">
        <v>1.5420171098888826</v>
      </c>
      <c r="C343" s="302">
        <v>1.4923476812468688</v>
      </c>
      <c r="D343" s="302">
        <v>1.5428256852764342</v>
      </c>
      <c r="E343" s="302">
        <v>1.5114822838481088</v>
      </c>
      <c r="F343" s="302">
        <v>1.4799431367791378</v>
      </c>
      <c r="G343" s="302">
        <v>1.5120170322384188</v>
      </c>
      <c r="H343" s="302">
        <v>1.5347143348484662</v>
      </c>
      <c r="I343" s="302">
        <v>1.5063638809931941</v>
      </c>
      <c r="J343" s="302">
        <v>1.5001033589908161</v>
      </c>
      <c r="L343" s="302"/>
      <c r="M343" s="302"/>
      <c r="N343" s="302"/>
      <c r="O343" s="302"/>
      <c r="P343" s="302"/>
      <c r="Q343" s="302"/>
      <c r="R343" s="302"/>
      <c r="S343" s="302"/>
      <c r="T343" s="302"/>
      <c r="U343" s="302"/>
      <c r="V343" s="302"/>
      <c r="W343" s="302"/>
      <c r="X343" s="302"/>
      <c r="Y343" s="302"/>
    </row>
    <row r="344" spans="1:25" hidden="1" x14ac:dyDescent="0.2">
      <c r="A344" s="321" t="s">
        <v>400</v>
      </c>
      <c r="B344" s="302">
        <v>1.1138578155817009</v>
      </c>
      <c r="C344" s="302">
        <v>1.1531642806705893</v>
      </c>
      <c r="D344" s="302">
        <v>1.1660441964913346</v>
      </c>
      <c r="E344" s="302">
        <v>1.2232409947609602</v>
      </c>
      <c r="F344" s="302">
        <v>1.2583649442307776</v>
      </c>
      <c r="G344" s="302">
        <v>1.258078481975226</v>
      </c>
      <c r="H344" s="302">
        <v>1.2154341412784697</v>
      </c>
      <c r="I344" s="302">
        <v>1.2162023048925523</v>
      </c>
      <c r="J344" s="302">
        <v>1.1840006585760781</v>
      </c>
      <c r="L344" s="302"/>
      <c r="M344" s="302"/>
      <c r="N344" s="302"/>
      <c r="O344" s="302"/>
      <c r="P344" s="302"/>
      <c r="Q344" s="302"/>
      <c r="R344" s="302"/>
      <c r="S344" s="302"/>
      <c r="T344" s="302"/>
      <c r="U344" s="302"/>
      <c r="V344" s="302"/>
      <c r="W344" s="302"/>
      <c r="X344" s="302"/>
      <c r="Y344" s="302"/>
    </row>
    <row r="345" spans="1:25" hidden="1" x14ac:dyDescent="0.2">
      <c r="A345" s="322" t="s">
        <v>401</v>
      </c>
      <c r="B345" s="302">
        <v>0.99395757609525159</v>
      </c>
      <c r="C345" s="302">
        <v>0.96020386317093143</v>
      </c>
      <c r="D345" s="302">
        <v>1.0040999136896969</v>
      </c>
      <c r="E345" s="302">
        <v>1.0166455116503617</v>
      </c>
      <c r="F345" s="302">
        <v>0.99470346631050854</v>
      </c>
      <c r="G345" s="302">
        <v>1.027295370306065</v>
      </c>
      <c r="H345" s="302">
        <v>1.0221280813163749</v>
      </c>
      <c r="I345" s="302">
        <v>1.0077452457491103</v>
      </c>
      <c r="J345" s="302">
        <v>0.98708892548824445</v>
      </c>
      <c r="L345" s="302"/>
      <c r="M345" s="302"/>
      <c r="N345" s="302"/>
      <c r="O345" s="302"/>
      <c r="P345" s="302"/>
      <c r="Q345" s="302"/>
      <c r="R345" s="302"/>
      <c r="S345" s="302"/>
      <c r="T345" s="302"/>
      <c r="U345" s="302"/>
      <c r="V345" s="302"/>
      <c r="W345" s="302"/>
      <c r="X345" s="302"/>
      <c r="Y345" s="302"/>
    </row>
    <row r="347" spans="1:25" x14ac:dyDescent="0.2">
      <c r="B347" s="293" t="str">
        <f>A39</f>
        <v>Location Quotients</v>
      </c>
      <c r="C347" s="293" t="str">
        <f>A90</f>
        <v>Diversity</v>
      </c>
      <c r="D347" s="293" t="str">
        <f>A131</f>
        <v>Competition</v>
      </c>
      <c r="E347" s="293" t="str">
        <f>L39</f>
        <v>Actual vs Necessary Employment</v>
      </c>
    </row>
    <row r="348" spans="1:25" x14ac:dyDescent="0.2">
      <c r="A348" s="293">
        <v>1996</v>
      </c>
      <c r="B348" s="307">
        <f t="shared" ref="B348:B356" si="243">AVERAGE(C40:K40)</f>
        <v>0.90030965753576886</v>
      </c>
      <c r="C348" s="307">
        <f t="shared" ref="C348:C356" si="244">L91</f>
        <v>0.11611581850512875</v>
      </c>
      <c r="D348" s="307">
        <f t="shared" ref="D348:D356" si="245">L132</f>
        <v>1.527898087554745</v>
      </c>
      <c r="E348" s="307">
        <f t="shared" ref="E348:E356" si="246">V40/1000</f>
        <v>-1.4288131153043397</v>
      </c>
    </row>
    <row r="349" spans="1:25" x14ac:dyDescent="0.2">
      <c r="A349" s="293">
        <f>A348+1</f>
        <v>1997</v>
      </c>
      <c r="B349" s="307">
        <f t="shared" si="243"/>
        <v>0.90226400129283058</v>
      </c>
      <c r="C349" s="307">
        <f t="shared" si="244"/>
        <v>0.11614638231334368</v>
      </c>
      <c r="D349" s="307">
        <f t="shared" si="245"/>
        <v>1.5885234004158775</v>
      </c>
      <c r="E349" s="307">
        <f t="shared" si="246"/>
        <v>-1.4538547106442659</v>
      </c>
    </row>
    <row r="350" spans="1:25" x14ac:dyDescent="0.2">
      <c r="A350" s="293">
        <f t="shared" ref="A350:A362" si="247">A349+1</f>
        <v>1998</v>
      </c>
      <c r="B350" s="307">
        <f t="shared" si="243"/>
        <v>0.89764852369358494</v>
      </c>
      <c r="C350" s="307">
        <f t="shared" si="244"/>
        <v>0.1165668047576628</v>
      </c>
      <c r="D350" s="307">
        <f t="shared" si="245"/>
        <v>1.5872795643725781</v>
      </c>
      <c r="E350" s="307">
        <f t="shared" si="246"/>
        <v>-1.3148677141207283</v>
      </c>
    </row>
    <row r="351" spans="1:25" x14ac:dyDescent="0.2">
      <c r="A351" s="293">
        <f t="shared" si="247"/>
        <v>1999</v>
      </c>
      <c r="B351" s="307">
        <f t="shared" si="243"/>
        <v>0.89548329523166581</v>
      </c>
      <c r="C351" s="307">
        <f t="shared" si="244"/>
        <v>0.11695931512436458</v>
      </c>
      <c r="D351" s="307">
        <f t="shared" si="245"/>
        <v>1.5828651462781398</v>
      </c>
      <c r="E351" s="307">
        <f t="shared" si="246"/>
        <v>-1.3487772557464159</v>
      </c>
    </row>
    <row r="352" spans="1:25" x14ac:dyDescent="0.2">
      <c r="A352" s="293">
        <f t="shared" si="247"/>
        <v>2000</v>
      </c>
      <c r="B352" s="307">
        <f t="shared" si="243"/>
        <v>0.89219058864371115</v>
      </c>
      <c r="C352" s="307">
        <f t="shared" si="244"/>
        <v>0.11759453463995634</v>
      </c>
      <c r="D352" s="307">
        <f t="shared" si="245"/>
        <v>1.6223579656135092</v>
      </c>
      <c r="E352" s="307">
        <f t="shared" si="246"/>
        <v>-1.2996236062843851</v>
      </c>
    </row>
    <row r="353" spans="1:5" x14ac:dyDescent="0.2">
      <c r="A353" s="293">
        <f t="shared" si="247"/>
        <v>2001</v>
      </c>
      <c r="B353" s="307">
        <f t="shared" si="243"/>
        <v>0.89457697581025697</v>
      </c>
      <c r="C353" s="307">
        <f t="shared" si="244"/>
        <v>0.11760653400257556</v>
      </c>
      <c r="D353" s="307">
        <f t="shared" si="245"/>
        <v>1.689089492115712</v>
      </c>
      <c r="E353" s="307">
        <f t="shared" si="246"/>
        <v>-1.2271699109226619</v>
      </c>
    </row>
    <row r="354" spans="1:5" x14ac:dyDescent="0.2">
      <c r="A354" s="293">
        <f t="shared" si="247"/>
        <v>2002</v>
      </c>
      <c r="B354" s="307">
        <f t="shared" si="243"/>
        <v>0.8959986659239243</v>
      </c>
      <c r="C354" s="307">
        <f t="shared" si="244"/>
        <v>0.11797089500061768</v>
      </c>
      <c r="D354" s="307">
        <f t="shared" si="245"/>
        <v>1.5684464336324595</v>
      </c>
      <c r="E354" s="307">
        <f t="shared" si="246"/>
        <v>-1.2418402105369464</v>
      </c>
    </row>
    <row r="355" spans="1:5" x14ac:dyDescent="0.2">
      <c r="A355" s="293">
        <f t="shared" si="247"/>
        <v>2003</v>
      </c>
      <c r="B355" s="307">
        <f t="shared" si="243"/>
        <v>0.90275153890235083</v>
      </c>
      <c r="C355" s="307">
        <f t="shared" si="244"/>
        <v>0.11771223136718187</v>
      </c>
      <c r="D355" s="307">
        <f t="shared" si="245"/>
        <v>1.5593606726789639</v>
      </c>
      <c r="E355" s="307">
        <f t="shared" si="246"/>
        <v>-1.3757612735425657</v>
      </c>
    </row>
    <row r="356" spans="1:5" x14ac:dyDescent="0.2">
      <c r="A356" s="293">
        <f t="shared" si="247"/>
        <v>2004</v>
      </c>
      <c r="B356" s="307">
        <f t="shared" si="243"/>
        <v>0.90637831926549262</v>
      </c>
      <c r="C356" s="307">
        <f t="shared" si="244"/>
        <v>0.11843315552029174</v>
      </c>
      <c r="D356" s="307">
        <f t="shared" si="245"/>
        <v>1.5402746461680534</v>
      </c>
      <c r="E356" s="307">
        <f t="shared" si="246"/>
        <v>-1.4186407813779709</v>
      </c>
    </row>
    <row r="357" spans="1:5" x14ac:dyDescent="0.2">
      <c r="A357" s="293">
        <f t="shared" si="247"/>
        <v>2005</v>
      </c>
      <c r="B357" s="307">
        <f t="shared" ref="B357:B362" si="248">AVERAGE(C49:K49)</f>
        <v>0.90930669603630754</v>
      </c>
      <c r="C357" s="307">
        <f t="shared" ref="C357:C362" si="249">L100</f>
        <v>0.11825904669778645</v>
      </c>
      <c r="D357" s="307">
        <f t="shared" ref="D357:D362" si="250">L141</f>
        <v>1.5284570939276145</v>
      </c>
      <c r="E357" s="307">
        <f t="shared" ref="E357:E362" si="251">V49/1000</f>
        <v>-1.5744363097597105</v>
      </c>
    </row>
    <row r="358" spans="1:5" x14ac:dyDescent="0.2">
      <c r="A358" s="293">
        <f t="shared" si="247"/>
        <v>2006</v>
      </c>
      <c r="B358" s="307">
        <f t="shared" si="248"/>
        <v>0.91181581718723415</v>
      </c>
      <c r="C358" s="307">
        <f t="shared" si="249"/>
        <v>0.11830906929630497</v>
      </c>
      <c r="D358" s="307">
        <f t="shared" si="250"/>
        <v>1.487824116448935</v>
      </c>
      <c r="E358" s="307">
        <f t="shared" si="251"/>
        <v>-1.6983248803922408</v>
      </c>
    </row>
    <row r="359" spans="1:5" x14ac:dyDescent="0.2">
      <c r="A359" s="293">
        <f t="shared" si="247"/>
        <v>2007</v>
      </c>
      <c r="B359" s="307">
        <f t="shared" si="248"/>
        <v>0.91114442503691917</v>
      </c>
      <c r="C359" s="307">
        <f t="shared" si="249"/>
        <v>0.11721071195455673</v>
      </c>
      <c r="D359" s="307">
        <f t="shared" si="250"/>
        <v>1.5022905852927426</v>
      </c>
      <c r="E359" s="307">
        <f t="shared" si="251"/>
        <v>-2.0125831549282611</v>
      </c>
    </row>
    <row r="360" spans="1:5" x14ac:dyDescent="0.2">
      <c r="A360" s="293">
        <f t="shared" si="247"/>
        <v>2008</v>
      </c>
      <c r="B360" s="307">
        <f t="shared" si="248"/>
        <v>0.90784715651813719</v>
      </c>
      <c r="C360" s="307">
        <f t="shared" si="249"/>
        <v>0.11668086753437645</v>
      </c>
      <c r="D360" s="307">
        <f t="shared" si="250"/>
        <v>1.4676847907923911</v>
      </c>
      <c r="E360" s="307">
        <f t="shared" si="251"/>
        <v>-2.1605465608197316</v>
      </c>
    </row>
    <row r="361" spans="1:5" x14ac:dyDescent="0.2">
      <c r="A361" s="293">
        <f t="shared" si="247"/>
        <v>2009</v>
      </c>
      <c r="B361" s="307">
        <f t="shared" si="248"/>
        <v>0.90381487264261784</v>
      </c>
      <c r="C361" s="307">
        <f t="shared" si="249"/>
        <v>0.11747222361958493</v>
      </c>
      <c r="D361" s="307">
        <f t="shared" si="250"/>
        <v>1.4565505910928689</v>
      </c>
      <c r="E361" s="307">
        <f t="shared" si="251"/>
        <v>-2.0046938709913382</v>
      </c>
    </row>
    <row r="362" spans="1:5" x14ac:dyDescent="0.2">
      <c r="A362" s="293">
        <f t="shared" si="247"/>
        <v>2010</v>
      </c>
      <c r="B362" s="307">
        <f t="shared" si="248"/>
        <v>0.90422560941052255</v>
      </c>
      <c r="C362" s="307">
        <f t="shared" si="249"/>
        <v>0.11779356014810254</v>
      </c>
      <c r="D362" s="307">
        <f t="shared" si="250"/>
        <v>1.4375441371608133</v>
      </c>
      <c r="E362" s="307">
        <f t="shared" si="251"/>
        <v>-2.0671791949531277</v>
      </c>
    </row>
    <row r="363" spans="1:5" x14ac:dyDescent="0.2">
      <c r="B363" s="307"/>
      <c r="C363" s="307"/>
    </row>
    <row r="364" spans="1:5" x14ac:dyDescent="0.2">
      <c r="B364" s="307" t="str">
        <f>A171</f>
        <v>National Share</v>
      </c>
      <c r="C364" s="307" t="str">
        <f>A193</f>
        <v>Industry Mix</v>
      </c>
      <c r="D364" s="293" t="str">
        <f>A215</f>
        <v>Regional Shift</v>
      </c>
      <c r="E364" s="293" t="str">
        <f>A237</f>
        <v>Total Employment Change</v>
      </c>
    </row>
    <row r="365" spans="1:5" x14ac:dyDescent="0.2">
      <c r="A365" s="293">
        <f t="shared" ref="A365:A371" si="252">A349</f>
        <v>1997</v>
      </c>
      <c r="B365" s="307">
        <f t="shared" ref="B365:B371" si="253">L173</f>
        <v>15283.269352746131</v>
      </c>
      <c r="C365" s="307">
        <f t="shared" ref="C365:C371" si="254">L195</f>
        <v>-2951.280236589093</v>
      </c>
      <c r="D365" s="300">
        <f t="shared" ref="D365:D371" si="255">L217</f>
        <v>-472.64400848369974</v>
      </c>
      <c r="E365" s="300">
        <f t="shared" ref="E365:E371" si="256">C240</f>
        <v>11859.345107673085</v>
      </c>
    </row>
    <row r="366" spans="1:5" x14ac:dyDescent="0.2">
      <c r="A366" s="293">
        <f t="shared" si="252"/>
        <v>1998</v>
      </c>
      <c r="B366" s="307">
        <f t="shared" si="253"/>
        <v>-1626.0882881975656</v>
      </c>
      <c r="C366" s="307">
        <f t="shared" si="254"/>
        <v>5602.0615861139595</v>
      </c>
      <c r="D366" s="300">
        <f t="shared" si="255"/>
        <v>-5040.867012895601</v>
      </c>
      <c r="E366" s="300">
        <f t="shared" si="256"/>
        <v>-1064.8937149789417</v>
      </c>
    </row>
    <row r="367" spans="1:5" x14ac:dyDescent="0.2">
      <c r="A367" s="293">
        <f t="shared" si="252"/>
        <v>1999</v>
      </c>
      <c r="B367" s="307">
        <f t="shared" si="253"/>
        <v>20823.782498081298</v>
      </c>
      <c r="C367" s="307">
        <f t="shared" si="254"/>
        <v>-2531.0952709255425</v>
      </c>
      <c r="D367" s="300">
        <f t="shared" si="255"/>
        <v>-11370.049886568955</v>
      </c>
      <c r="E367" s="300">
        <f t="shared" si="256"/>
        <v>6922.6373405866325</v>
      </c>
    </row>
    <row r="368" spans="1:5" x14ac:dyDescent="0.2">
      <c r="A368" s="293">
        <f t="shared" si="252"/>
        <v>2000</v>
      </c>
      <c r="B368" s="307">
        <f t="shared" si="253"/>
        <v>7201.6727320219461</v>
      </c>
      <c r="C368" s="307">
        <f t="shared" si="254"/>
        <v>765.2540908252422</v>
      </c>
      <c r="D368" s="300">
        <f t="shared" si="255"/>
        <v>-5511.323786741099</v>
      </c>
      <c r="E368" s="300">
        <f t="shared" si="256"/>
        <v>2455.6030361063313</v>
      </c>
    </row>
    <row r="369" spans="1:5" x14ac:dyDescent="0.2">
      <c r="A369" s="293">
        <f t="shared" si="252"/>
        <v>2001</v>
      </c>
      <c r="B369" s="307">
        <f t="shared" si="253"/>
        <v>9205.2186768226293</v>
      </c>
      <c r="C369" s="307">
        <f t="shared" si="254"/>
        <v>-2322.9825316887927</v>
      </c>
      <c r="D369" s="300">
        <f t="shared" si="255"/>
        <v>-5389.0226681475197</v>
      </c>
      <c r="E369" s="300">
        <f t="shared" si="256"/>
        <v>1493.2134769862751</v>
      </c>
    </row>
    <row r="370" spans="1:5" x14ac:dyDescent="0.2">
      <c r="A370" s="293">
        <f t="shared" si="252"/>
        <v>2002</v>
      </c>
      <c r="B370" s="307">
        <f t="shared" si="253"/>
        <v>24833.148552740946</v>
      </c>
      <c r="C370" s="307">
        <f t="shared" si="254"/>
        <v>-524.28080842065219</v>
      </c>
      <c r="D370" s="300">
        <f t="shared" si="255"/>
        <v>-6216.3892049917431</v>
      </c>
      <c r="E370" s="300">
        <f t="shared" si="256"/>
        <v>18092.478539328557</v>
      </c>
    </row>
    <row r="371" spans="1:5" x14ac:dyDescent="0.2">
      <c r="A371" s="293">
        <f t="shared" si="252"/>
        <v>2003</v>
      </c>
      <c r="B371" s="307">
        <f t="shared" si="253"/>
        <v>24946.443257789291</v>
      </c>
      <c r="C371" s="307">
        <f t="shared" si="254"/>
        <v>-7895.918214881307</v>
      </c>
      <c r="D371" s="300">
        <f t="shared" si="255"/>
        <v>-6116.6164341982148</v>
      </c>
      <c r="E371" s="300">
        <f t="shared" si="256"/>
        <v>10933.908608709578</v>
      </c>
    </row>
    <row r="372" spans="1:5" x14ac:dyDescent="0.2">
      <c r="A372" s="293">
        <f t="shared" ref="A372:A378" si="257">A356</f>
        <v>2004</v>
      </c>
      <c r="B372" s="307">
        <f t="shared" ref="B372:B378" si="258">L180</f>
        <v>31216.698117613756</v>
      </c>
      <c r="C372" s="307">
        <f t="shared" ref="C372:C378" si="259">L202</f>
        <v>-4222.1672930453487</v>
      </c>
      <c r="D372" s="300">
        <f t="shared" ref="D372:D378" si="260">L224</f>
        <v>-4603.5075546448606</v>
      </c>
      <c r="E372" s="300">
        <f t="shared" ref="E372:E378" si="261">C247</f>
        <v>22391.023269923753</v>
      </c>
    </row>
    <row r="373" spans="1:5" x14ac:dyDescent="0.2">
      <c r="A373" s="293">
        <f t="shared" si="257"/>
        <v>2005</v>
      </c>
      <c r="B373" s="307">
        <f t="shared" si="258"/>
        <v>37276.380278459379</v>
      </c>
      <c r="C373" s="307">
        <f t="shared" si="259"/>
        <v>-5734.7187671235888</v>
      </c>
      <c r="D373" s="300">
        <f t="shared" si="260"/>
        <v>-9540.0922762932023</v>
      </c>
      <c r="E373" s="300">
        <f t="shared" si="261"/>
        <v>22001.569235042436</v>
      </c>
    </row>
    <row r="374" spans="1:5" x14ac:dyDescent="0.2">
      <c r="A374" s="293">
        <f t="shared" si="257"/>
        <v>2006</v>
      </c>
      <c r="B374" s="307">
        <f t="shared" si="258"/>
        <v>43765.036375824769</v>
      </c>
      <c r="C374" s="307">
        <f t="shared" si="259"/>
        <v>-3731.6997332196142</v>
      </c>
      <c r="D374" s="300">
        <f t="shared" si="260"/>
        <v>1762.3082045497176</v>
      </c>
      <c r="E374" s="300">
        <f t="shared" si="261"/>
        <v>41795.644847155083</v>
      </c>
    </row>
    <row r="375" spans="1:5" x14ac:dyDescent="0.2">
      <c r="A375" s="293">
        <f t="shared" si="257"/>
        <v>2007</v>
      </c>
      <c r="B375" s="307">
        <f t="shared" si="258"/>
        <v>53753.63213980326</v>
      </c>
      <c r="C375" s="307">
        <f t="shared" si="259"/>
        <v>-3242.6744814903741</v>
      </c>
      <c r="D375" s="300">
        <f t="shared" si="260"/>
        <v>2141.876400440668</v>
      </c>
      <c r="E375" s="300">
        <f t="shared" si="261"/>
        <v>52652.83405875368</v>
      </c>
    </row>
    <row r="376" spans="1:5" x14ac:dyDescent="0.2">
      <c r="A376" s="293">
        <f t="shared" si="257"/>
        <v>2008</v>
      </c>
      <c r="B376" s="307">
        <f t="shared" si="258"/>
        <v>50729.609989636374</v>
      </c>
      <c r="C376" s="307">
        <f t="shared" si="259"/>
        <v>3399.1575655167539</v>
      </c>
      <c r="D376" s="300">
        <f t="shared" si="260"/>
        <v>17808.518898182578</v>
      </c>
      <c r="E376" s="300">
        <f t="shared" si="261"/>
        <v>71937.286453335546</v>
      </c>
    </row>
    <row r="377" spans="1:5" x14ac:dyDescent="0.2">
      <c r="A377" s="293">
        <f t="shared" si="257"/>
        <v>2009</v>
      </c>
      <c r="B377" s="307">
        <f t="shared" si="258"/>
        <v>-30325.660465487148</v>
      </c>
      <c r="C377" s="307">
        <f t="shared" si="259"/>
        <v>3486.4101189948269</v>
      </c>
      <c r="D377" s="300">
        <f t="shared" si="260"/>
        <v>23533.372049779708</v>
      </c>
      <c r="E377" s="300">
        <f t="shared" si="261"/>
        <v>-3305.8782967124134</v>
      </c>
    </row>
    <row r="378" spans="1:5" x14ac:dyDescent="0.2">
      <c r="A378" s="293">
        <f t="shared" si="257"/>
        <v>2010</v>
      </c>
      <c r="B378" s="307">
        <f t="shared" si="258"/>
        <v>-11607.237964482338</v>
      </c>
      <c r="C378" s="307">
        <f t="shared" si="259"/>
        <v>-1563.3587093427564</v>
      </c>
      <c r="D378" s="300">
        <f t="shared" si="260"/>
        <v>16377.752040259411</v>
      </c>
      <c r="E378" s="300">
        <f t="shared" si="261"/>
        <v>3207.15536643425</v>
      </c>
    </row>
    <row r="379" spans="1:5" x14ac:dyDescent="0.2">
      <c r="B379" s="366">
        <f>SUM(B365:B378)</f>
        <v>275475.90525337268</v>
      </c>
      <c r="C379" s="366">
        <f>SUM(C365:C378)</f>
        <v>-21467.292685276283</v>
      </c>
      <c r="D379" s="366">
        <f>SUM(D365:D378)</f>
        <v>7363.3147602471927</v>
      </c>
      <c r="E379" s="366">
        <f>SUM(E365:E378)</f>
        <v>261371.92732834385</v>
      </c>
    </row>
  </sheetData>
  <mergeCells count="35">
    <mergeCell ref="V2:W2"/>
    <mergeCell ref="Y2:Z2"/>
    <mergeCell ref="B2:C2"/>
    <mergeCell ref="D2:E2"/>
    <mergeCell ref="F2:G2"/>
    <mergeCell ref="H2:I2"/>
    <mergeCell ref="J2:K2"/>
    <mergeCell ref="L2:M2"/>
    <mergeCell ref="V112:W112"/>
    <mergeCell ref="A237:C237"/>
    <mergeCell ref="N20:O20"/>
    <mergeCell ref="P20:Q20"/>
    <mergeCell ref="R20:S20"/>
    <mergeCell ref="V20:W20"/>
    <mergeCell ref="B112:C112"/>
    <mergeCell ref="D112:E112"/>
    <mergeCell ref="F112:G112"/>
    <mergeCell ref="H112:I112"/>
    <mergeCell ref="J112:K112"/>
    <mergeCell ref="L112:M112"/>
    <mergeCell ref="B20:C20"/>
    <mergeCell ref="D20:E20"/>
    <mergeCell ref="F20:G20"/>
    <mergeCell ref="H20:I20"/>
    <mergeCell ref="A1:L1"/>
    <mergeCell ref="N112:O112"/>
    <mergeCell ref="P112:Q112"/>
    <mergeCell ref="R112:S112"/>
    <mergeCell ref="T112:U112"/>
    <mergeCell ref="J20:K20"/>
    <mergeCell ref="L20:M20"/>
    <mergeCell ref="N2:O2"/>
    <mergeCell ref="P2:Q2"/>
    <mergeCell ref="R2:S2"/>
    <mergeCell ref="T2:U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L1"/>
    </sheetView>
  </sheetViews>
  <sheetFormatPr defaultRowHeight="12.75" x14ac:dyDescent="0.2"/>
  <cols>
    <col min="1" max="1" width="45.25" customWidth="1"/>
    <col min="9" max="9" width="9.5" customWidth="1"/>
    <col min="10" max="10" width="11" customWidth="1"/>
  </cols>
  <sheetData>
    <row r="1" spans="1:12" ht="48" customHeight="1" thickBot="1" x14ac:dyDescent="0.25">
      <c r="A1" s="388" t="s">
        <v>336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90"/>
    </row>
    <row r="2" spans="1:12" ht="13.5" thickBot="1" x14ac:dyDescent="0.25"/>
    <row r="3" spans="1:12" ht="15" x14ac:dyDescent="0.2">
      <c r="A3" s="270" t="s">
        <v>337</v>
      </c>
    </row>
    <row r="4" spans="1:12" ht="15" x14ac:dyDescent="0.2">
      <c r="A4" s="271" t="s">
        <v>338</v>
      </c>
    </row>
    <row r="5" spans="1:12" ht="15.75" thickBot="1" x14ac:dyDescent="0.25">
      <c r="A5" s="272" t="s">
        <v>339</v>
      </c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1"/>
  <sheetViews>
    <sheetView workbookViewId="0">
      <selection sqref="A1:R1"/>
    </sheetView>
  </sheetViews>
  <sheetFormatPr defaultRowHeight="12.75" x14ac:dyDescent="0.2"/>
  <cols>
    <col min="1" max="1" width="35" customWidth="1"/>
    <col min="2" max="2" width="10.75" bestFit="1" customWidth="1"/>
    <col min="3" max="3" width="11.5" customWidth="1"/>
    <col min="4" max="14" width="10.75" bestFit="1" customWidth="1"/>
    <col min="15" max="15" width="11.25" customWidth="1"/>
    <col min="16" max="16" width="10.75" bestFit="1" customWidth="1"/>
    <col min="17" max="18" width="11" customWidth="1"/>
  </cols>
  <sheetData>
    <row r="1" spans="1:42" s="350" customFormat="1" ht="45" customHeight="1" thickBot="1" x14ac:dyDescent="0.25">
      <c r="A1" s="391" t="s">
        <v>206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3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</row>
    <row r="3" spans="1:42" ht="18" x14ac:dyDescent="0.25">
      <c r="A3" s="394" t="s">
        <v>211</v>
      </c>
      <c r="B3" s="394"/>
      <c r="C3" s="394"/>
      <c r="D3" s="394"/>
      <c r="E3" s="394"/>
      <c r="F3" s="394"/>
      <c r="G3" s="395"/>
      <c r="H3" s="395"/>
      <c r="I3" s="395"/>
      <c r="J3" s="395"/>
      <c r="K3" s="395"/>
      <c r="L3" s="395"/>
      <c r="M3" s="395"/>
      <c r="N3" s="395"/>
      <c r="O3" s="396"/>
      <c r="P3" s="396"/>
    </row>
    <row r="4" spans="1:42" x14ac:dyDescent="0.2">
      <c r="A4" s="1" t="s">
        <v>281</v>
      </c>
      <c r="B4" s="1"/>
      <c r="C4" s="1"/>
      <c r="D4" s="1"/>
      <c r="E4" s="1"/>
      <c r="F4" s="1"/>
      <c r="O4" s="7"/>
    </row>
    <row r="5" spans="1:42" ht="13.5" thickBot="1" x14ac:dyDescent="0.25">
      <c r="A5" s="109" t="s">
        <v>166</v>
      </c>
      <c r="B5" s="102" t="s">
        <v>276</v>
      </c>
      <c r="C5" s="103" t="s">
        <v>277</v>
      </c>
      <c r="D5" s="103" t="s">
        <v>278</v>
      </c>
      <c r="E5" s="103" t="s">
        <v>279</v>
      </c>
      <c r="F5" s="103" t="s">
        <v>280</v>
      </c>
      <c r="G5" s="103" t="s">
        <v>16</v>
      </c>
      <c r="H5" s="103" t="s">
        <v>17</v>
      </c>
      <c r="I5" s="103" t="s">
        <v>18</v>
      </c>
      <c r="J5" s="104">
        <v>2003</v>
      </c>
      <c r="K5" s="104">
        <v>2004</v>
      </c>
      <c r="L5" s="104">
        <v>2005</v>
      </c>
      <c r="M5" s="104">
        <v>2006</v>
      </c>
      <c r="N5" s="104">
        <v>2007</v>
      </c>
      <c r="O5" s="104">
        <v>2008</v>
      </c>
      <c r="P5" s="104">
        <v>2009</v>
      </c>
      <c r="Q5" s="104">
        <v>2010</v>
      </c>
      <c r="R5" s="104">
        <v>2011</v>
      </c>
    </row>
    <row r="6" spans="1:42" ht="13.5" thickTop="1" x14ac:dyDescent="0.2">
      <c r="A6" s="2" t="s">
        <v>0</v>
      </c>
      <c r="B6" s="105">
        <f t="shared" ref="B6:G6" si="0">SUM(B7:B8)</f>
        <v>127206.67651450721</v>
      </c>
      <c r="C6" s="99">
        <f t="shared" si="0"/>
        <v>132737.49384805028</v>
      </c>
      <c r="D6" s="99">
        <f t="shared" si="0"/>
        <v>134732.09241364076</v>
      </c>
      <c r="E6" s="99">
        <f t="shared" si="0"/>
        <v>132879.4345058109</v>
      </c>
      <c r="F6" s="99">
        <f t="shared" si="0"/>
        <v>133396.86389940526</v>
      </c>
      <c r="G6" s="99">
        <f t="shared" si="0"/>
        <v>133856.59529121331</v>
      </c>
      <c r="H6" s="99">
        <f t="shared" ref="H6:O6" si="1">SUM(H7:H8)</f>
        <v>132609.54120695521</v>
      </c>
      <c r="I6" s="99">
        <f t="shared" si="1"/>
        <v>135785.80563310927</v>
      </c>
      <c r="J6" s="99">
        <f t="shared" si="1"/>
        <v>139424.82024878415</v>
      </c>
      <c r="K6" s="99">
        <f t="shared" si="1"/>
        <v>141295.25672401552</v>
      </c>
      <c r="L6" s="99">
        <f t="shared" si="1"/>
        <v>143394.09999999998</v>
      </c>
      <c r="M6" s="99">
        <f t="shared" si="1"/>
        <v>140723.25534732643</v>
      </c>
      <c r="N6" s="99">
        <f t="shared" si="1"/>
        <v>141636.68150754264</v>
      </c>
      <c r="O6" s="99">
        <f t="shared" si="1"/>
        <v>141551.86712183765</v>
      </c>
      <c r="P6" s="99">
        <f>SUM(P7:P8)</f>
        <v>135553.49601765198</v>
      </c>
      <c r="Q6" s="99">
        <f>SUM(Q7:Q8)</f>
        <v>140923.71799438819</v>
      </c>
      <c r="R6" s="99">
        <f>SUM(R7:R8)</f>
        <v>140968</v>
      </c>
    </row>
    <row r="7" spans="1:42" x14ac:dyDescent="0.2">
      <c r="A7" s="3" t="s">
        <v>1</v>
      </c>
      <c r="B7" s="95">
        <v>26405.123974431965</v>
      </c>
      <c r="C7" s="96">
        <v>32742.353728295635</v>
      </c>
      <c r="D7" s="96">
        <v>33037.034911850293</v>
      </c>
      <c r="E7" s="96">
        <v>31286.072061522224</v>
      </c>
      <c r="F7" s="96">
        <v>33225.808529336602</v>
      </c>
      <c r="G7" s="96">
        <v>34787.421530215419</v>
      </c>
      <c r="H7" s="96">
        <v>33639.436619718312</v>
      </c>
      <c r="I7" s="96">
        <v>35826</v>
      </c>
      <c r="J7" s="96">
        <v>36070</v>
      </c>
      <c r="K7" s="96">
        <v>36380</v>
      </c>
      <c r="L7" s="96">
        <v>37402.199999999997</v>
      </c>
      <c r="M7" s="96">
        <v>35359</v>
      </c>
      <c r="N7" s="96">
        <v>36301</v>
      </c>
      <c r="O7" s="96">
        <v>42154</v>
      </c>
      <c r="P7" s="96">
        <v>41496.136634211551</v>
      </c>
      <c r="Q7" s="96">
        <v>41700.894318325838</v>
      </c>
      <c r="R7" s="96">
        <v>41553</v>
      </c>
    </row>
    <row r="8" spans="1:42" x14ac:dyDescent="0.2">
      <c r="A8" s="4" t="s">
        <v>2</v>
      </c>
      <c r="B8" s="97">
        <v>100801.55254007525</v>
      </c>
      <c r="C8" s="98">
        <v>99995.140119754651</v>
      </c>
      <c r="D8" s="98">
        <v>101695.05750179048</v>
      </c>
      <c r="E8" s="98">
        <v>101593.36244428869</v>
      </c>
      <c r="F8" s="98">
        <v>100171.05537006866</v>
      </c>
      <c r="G8" s="98">
        <v>99069.173760997903</v>
      </c>
      <c r="H8" s="98">
        <v>98970.1045872369</v>
      </c>
      <c r="I8" s="98">
        <v>99959.805633109267</v>
      </c>
      <c r="J8" s="98">
        <v>103354.82024878413</v>
      </c>
      <c r="K8" s="98">
        <v>104915.25672401552</v>
      </c>
      <c r="L8" s="98">
        <v>105991.9</v>
      </c>
      <c r="M8" s="98">
        <v>105364.25534732643</v>
      </c>
      <c r="N8" s="98">
        <v>105335.68150754264</v>
      </c>
      <c r="O8" s="98">
        <v>99397.867121837655</v>
      </c>
      <c r="P8" s="346">
        <v>94057.359383440416</v>
      </c>
      <c r="Q8" s="346">
        <v>99222.823676062369</v>
      </c>
      <c r="R8" s="96">
        <v>99415</v>
      </c>
    </row>
    <row r="9" spans="1:42" x14ac:dyDescent="0.2">
      <c r="A9" s="2" t="s">
        <v>3</v>
      </c>
      <c r="B9" s="100">
        <f t="shared" ref="B9:G9" si="2">SUM(B10:B12)</f>
        <v>248296.20182774015</v>
      </c>
      <c r="C9" s="101">
        <f t="shared" si="2"/>
        <v>254358.80340053869</v>
      </c>
      <c r="D9" s="101">
        <f t="shared" si="2"/>
        <v>261763.45735457528</v>
      </c>
      <c r="E9" s="101">
        <f t="shared" si="2"/>
        <v>257891.65472525253</v>
      </c>
      <c r="F9" s="101">
        <f t="shared" si="2"/>
        <v>258636.32625062697</v>
      </c>
      <c r="G9" s="101">
        <f t="shared" si="2"/>
        <v>277586.35629235965</v>
      </c>
      <c r="H9" s="101">
        <f t="shared" ref="H9:O9" si="3">SUM(H10:H12)</f>
        <v>284951.65795241651</v>
      </c>
      <c r="I9" s="101">
        <f t="shared" si="3"/>
        <v>293957</v>
      </c>
      <c r="J9" s="101">
        <f t="shared" si="3"/>
        <v>293500</v>
      </c>
      <c r="K9" s="101">
        <f t="shared" si="3"/>
        <v>309751</v>
      </c>
      <c r="L9" s="101">
        <f t="shared" si="3"/>
        <v>330669.2</v>
      </c>
      <c r="M9" s="101">
        <f t="shared" si="3"/>
        <v>352503.4</v>
      </c>
      <c r="N9" s="101">
        <f t="shared" si="3"/>
        <v>374511</v>
      </c>
      <c r="O9" s="101">
        <f t="shared" si="3"/>
        <v>385742</v>
      </c>
      <c r="P9" s="101">
        <f>SUM(P10:P12)</f>
        <v>358713.00075578969</v>
      </c>
      <c r="Q9" s="101">
        <f>SUM(Q10:Q12)</f>
        <v>374283.85518050299</v>
      </c>
      <c r="R9" s="101">
        <f>SUM(R10:R12)</f>
        <v>382005</v>
      </c>
    </row>
    <row r="10" spans="1:42" x14ac:dyDescent="0.2">
      <c r="A10" s="3" t="s">
        <v>4</v>
      </c>
      <c r="B10" s="95">
        <v>196934.25217656806</v>
      </c>
      <c r="C10" s="96">
        <v>199691.33170704002</v>
      </c>
      <c r="D10" s="96">
        <v>205082.99766313008</v>
      </c>
      <c r="E10" s="96">
        <v>204672.83166780381</v>
      </c>
      <c r="F10" s="96">
        <v>205900.86865781064</v>
      </c>
      <c r="G10" s="96">
        <v>222578.83901909328</v>
      </c>
      <c r="H10" s="96">
        <v>229701.36186770428</v>
      </c>
      <c r="I10" s="96">
        <v>236133</v>
      </c>
      <c r="J10" s="96">
        <v>232581</v>
      </c>
      <c r="K10" s="96">
        <v>243965</v>
      </c>
      <c r="L10" s="96">
        <v>259101</v>
      </c>
      <c r="M10" s="96">
        <v>275782.40000000002</v>
      </c>
      <c r="N10" s="96">
        <v>290246</v>
      </c>
      <c r="O10" s="96">
        <v>297900</v>
      </c>
      <c r="P10" s="96">
        <v>267722.5710311993</v>
      </c>
      <c r="Q10" s="96">
        <v>282215.34614226513</v>
      </c>
      <c r="R10" s="96">
        <v>289015</v>
      </c>
    </row>
    <row r="11" spans="1:42" x14ac:dyDescent="0.2">
      <c r="A11" s="3" t="s">
        <v>5</v>
      </c>
      <c r="B11" s="95">
        <v>25843.259651172088</v>
      </c>
      <c r="C11" s="96">
        <v>28634.331693498676</v>
      </c>
      <c r="D11" s="96">
        <v>29751.070629545124</v>
      </c>
      <c r="E11" s="96">
        <v>27876.753179883781</v>
      </c>
      <c r="F11" s="96">
        <v>27737.369413984361</v>
      </c>
      <c r="G11" s="96">
        <v>28597.227865817873</v>
      </c>
      <c r="H11" s="96">
        <v>27539.130434782612</v>
      </c>
      <c r="I11" s="96">
        <v>28503</v>
      </c>
      <c r="J11" s="96">
        <v>29344</v>
      </c>
      <c r="K11" s="96">
        <v>31335</v>
      </c>
      <c r="L11" s="96">
        <v>33010.199999999997</v>
      </c>
      <c r="M11" s="96">
        <v>34139</v>
      </c>
      <c r="N11" s="96">
        <v>35294</v>
      </c>
      <c r="O11" s="96">
        <v>34198</v>
      </c>
      <c r="P11" s="96">
        <v>33711.906071162302</v>
      </c>
      <c r="Q11" s="96">
        <v>34287.149109424674</v>
      </c>
      <c r="R11" s="96">
        <v>34749</v>
      </c>
    </row>
    <row r="12" spans="1:42" x14ac:dyDescent="0.2">
      <c r="A12" s="4" t="s">
        <v>6</v>
      </c>
      <c r="B12" s="97">
        <v>25518.69</v>
      </c>
      <c r="C12" s="98">
        <v>26033.14</v>
      </c>
      <c r="D12" s="98">
        <v>26929.389061900089</v>
      </c>
      <c r="E12" s="98">
        <v>25342.069877564951</v>
      </c>
      <c r="F12" s="98">
        <v>24998.08817883196</v>
      </c>
      <c r="G12" s="98">
        <v>26410.289407448487</v>
      </c>
      <c r="H12" s="98">
        <v>27711.165649929611</v>
      </c>
      <c r="I12" s="98">
        <v>29321</v>
      </c>
      <c r="J12" s="98">
        <v>31575</v>
      </c>
      <c r="K12" s="98">
        <v>34451</v>
      </c>
      <c r="L12" s="98">
        <v>38558</v>
      </c>
      <c r="M12" s="98">
        <v>42582</v>
      </c>
      <c r="N12" s="98">
        <v>48971</v>
      </c>
      <c r="O12" s="96">
        <v>53644</v>
      </c>
      <c r="P12" s="96">
        <v>57278.523653428099</v>
      </c>
      <c r="Q12" s="96">
        <v>57781.35992881321</v>
      </c>
      <c r="R12" s="96">
        <v>58241</v>
      </c>
    </row>
    <row r="13" spans="1:42" x14ac:dyDescent="0.2">
      <c r="A13" s="2" t="s">
        <v>7</v>
      </c>
      <c r="B13" s="100">
        <f t="shared" ref="B13:G13" si="4">SUM(B14:B18)</f>
        <v>636192.81696967315</v>
      </c>
      <c r="C13" s="101">
        <f t="shared" si="4"/>
        <v>662878.91217439901</v>
      </c>
      <c r="D13" s="101">
        <f t="shared" si="4"/>
        <v>679765.26874417928</v>
      </c>
      <c r="E13" s="101">
        <f t="shared" si="4"/>
        <v>693351.13252868131</v>
      </c>
      <c r="F13" s="101">
        <f t="shared" si="4"/>
        <v>719841.55890706903</v>
      </c>
      <c r="G13" s="101">
        <f t="shared" si="4"/>
        <v>748200.14841731801</v>
      </c>
      <c r="H13" s="101">
        <f t="shared" ref="H13:O13" si="5">SUM(H14:H18)</f>
        <v>774956.39073737175</v>
      </c>
      <c r="I13" s="101">
        <f t="shared" si="5"/>
        <v>806527.2</v>
      </c>
      <c r="J13" s="101">
        <f t="shared" si="5"/>
        <v>840204.2</v>
      </c>
      <c r="K13" s="101">
        <f t="shared" si="5"/>
        <v>879344</v>
      </c>
      <c r="L13" s="101">
        <f t="shared" si="5"/>
        <v>927003.59999999986</v>
      </c>
      <c r="M13" s="101">
        <f t="shared" si="5"/>
        <v>985265</v>
      </c>
      <c r="N13" s="101">
        <f t="shared" si="5"/>
        <v>1045262</v>
      </c>
      <c r="O13" s="101">
        <f t="shared" si="5"/>
        <v>1091881</v>
      </c>
      <c r="P13" s="101">
        <f>SUM(P14:P18)</f>
        <v>1103593.287160483</v>
      </c>
      <c r="Q13" s="101">
        <f>SUM(Q14:Q18)</f>
        <v>1128625.5134341319</v>
      </c>
      <c r="R13" s="101">
        <f>SUM(R14:R18)</f>
        <v>1169751</v>
      </c>
    </row>
    <row r="14" spans="1:42" x14ac:dyDescent="0.2">
      <c r="A14" s="3" t="s">
        <v>8</v>
      </c>
      <c r="B14" s="95">
        <v>131650.34352832573</v>
      </c>
      <c r="C14" s="96">
        <v>136521.40623887378</v>
      </c>
      <c r="D14" s="96">
        <v>137067.49186382929</v>
      </c>
      <c r="E14" s="96">
        <v>138849.36925805904</v>
      </c>
      <c r="F14" s="96">
        <v>149401.92132167154</v>
      </c>
      <c r="G14" s="96">
        <v>161503.47694872692</v>
      </c>
      <c r="H14" s="96">
        <v>164572.04301075271</v>
      </c>
      <c r="I14" s="96">
        <v>168357.2</v>
      </c>
      <c r="J14" s="96">
        <v>172845.2</v>
      </c>
      <c r="K14" s="96">
        <v>182175</v>
      </c>
      <c r="L14" s="96">
        <v>195012.2</v>
      </c>
      <c r="M14" s="96">
        <v>206636</v>
      </c>
      <c r="N14" s="96">
        <v>217607</v>
      </c>
      <c r="O14" s="96">
        <v>219359</v>
      </c>
      <c r="P14" s="96">
        <v>217073.9231972642</v>
      </c>
      <c r="Q14" s="96">
        <v>224653.47535510806</v>
      </c>
      <c r="R14" s="96">
        <v>234630</v>
      </c>
    </row>
    <row r="15" spans="1:42" x14ac:dyDescent="0.2">
      <c r="A15" s="3" t="s">
        <v>9</v>
      </c>
      <c r="B15" s="95">
        <v>74969.254413377654</v>
      </c>
      <c r="C15" s="96">
        <v>79542.378932593681</v>
      </c>
      <c r="D15" s="96">
        <v>85587.599731470807</v>
      </c>
      <c r="E15" s="96">
        <v>90294.91771670169</v>
      </c>
      <c r="F15" s="96">
        <v>94990.253437970183</v>
      </c>
      <c r="G15" s="96">
        <v>102874.44447332171</v>
      </c>
      <c r="H15" s="96">
        <v>108944.03669724769</v>
      </c>
      <c r="I15" s="96">
        <v>118749</v>
      </c>
      <c r="J15" s="96">
        <v>126287</v>
      </c>
      <c r="K15" s="96">
        <v>132459</v>
      </c>
      <c r="L15" s="96">
        <v>139471.79999999999</v>
      </c>
      <c r="M15" s="96">
        <v>146607</v>
      </c>
      <c r="N15" s="96">
        <v>156289</v>
      </c>
      <c r="O15" s="96">
        <v>161672</v>
      </c>
      <c r="P15" s="96">
        <v>163999.44443334406</v>
      </c>
      <c r="Q15" s="96">
        <v>167282.89174469403</v>
      </c>
      <c r="R15" s="96">
        <v>172733</v>
      </c>
    </row>
    <row r="16" spans="1:42" x14ac:dyDescent="0.2">
      <c r="A16" s="3" t="s">
        <v>10</v>
      </c>
      <c r="B16" s="95">
        <v>174720</v>
      </c>
      <c r="C16" s="96">
        <v>186575.4</v>
      </c>
      <c r="D16" s="96">
        <v>195355.8</v>
      </c>
      <c r="E16" s="96">
        <v>199853</v>
      </c>
      <c r="F16" s="96">
        <v>210066.6</v>
      </c>
      <c r="G16" s="96">
        <v>216747.2</v>
      </c>
      <c r="H16" s="96">
        <v>234450.1</v>
      </c>
      <c r="I16" s="96">
        <v>249165</v>
      </c>
      <c r="J16" s="96">
        <v>261123</v>
      </c>
      <c r="K16" s="96">
        <v>279544</v>
      </c>
      <c r="L16" s="96">
        <v>295504.09999999998</v>
      </c>
      <c r="M16" s="96">
        <v>324002</v>
      </c>
      <c r="N16" s="96">
        <v>349501</v>
      </c>
      <c r="O16" s="96">
        <v>375090</v>
      </c>
      <c r="P16" s="96">
        <v>378996.81201969169</v>
      </c>
      <c r="Q16" s="96">
        <v>386744.78850925219</v>
      </c>
      <c r="R16" s="96">
        <v>400382</v>
      </c>
    </row>
    <row r="17" spans="1:24" x14ac:dyDescent="0.2">
      <c r="A17" s="3" t="s">
        <v>11</v>
      </c>
      <c r="B17" s="95">
        <v>63819.642454308931</v>
      </c>
      <c r="C17" s="96">
        <v>65516.096462283123</v>
      </c>
      <c r="D17" s="96">
        <v>65494.661058889127</v>
      </c>
      <c r="E17" s="96">
        <v>69562.67897882963</v>
      </c>
      <c r="F17" s="96">
        <v>72254.153569144997</v>
      </c>
      <c r="G17" s="96">
        <v>75735.382861262638</v>
      </c>
      <c r="H17" s="96">
        <v>77438.116402737054</v>
      </c>
      <c r="I17" s="96">
        <v>79346</v>
      </c>
      <c r="J17" s="96">
        <v>83756</v>
      </c>
      <c r="K17" s="96">
        <v>85219</v>
      </c>
      <c r="L17" s="96">
        <v>88454.7</v>
      </c>
      <c r="M17" s="96">
        <v>93073</v>
      </c>
      <c r="N17" s="96">
        <v>98247</v>
      </c>
      <c r="O17" s="96">
        <v>102107</v>
      </c>
      <c r="P17" s="96">
        <v>101233.10751018295</v>
      </c>
      <c r="Q17" s="96">
        <v>101127.3578250776</v>
      </c>
      <c r="R17" s="96">
        <v>103601</v>
      </c>
    </row>
    <row r="18" spans="1:24" x14ac:dyDescent="0.2">
      <c r="A18" s="4" t="s">
        <v>12</v>
      </c>
      <c r="B18" s="97">
        <v>191033.5765736608</v>
      </c>
      <c r="C18" s="98">
        <v>194723.63054064836</v>
      </c>
      <c r="D18" s="98">
        <v>196259.71608999014</v>
      </c>
      <c r="E18" s="98">
        <v>194791.1665750909</v>
      </c>
      <c r="F18" s="98">
        <v>193128.63057828223</v>
      </c>
      <c r="G18" s="98">
        <v>191339.64413400672</v>
      </c>
      <c r="H18" s="98">
        <v>189552.09462663427</v>
      </c>
      <c r="I18" s="98">
        <v>190910</v>
      </c>
      <c r="J18" s="98">
        <v>196193</v>
      </c>
      <c r="K18" s="98">
        <v>199947</v>
      </c>
      <c r="L18" s="98">
        <v>208560.8</v>
      </c>
      <c r="M18" s="98">
        <v>214947</v>
      </c>
      <c r="N18" s="98">
        <v>223618</v>
      </c>
      <c r="O18" s="98">
        <v>233653</v>
      </c>
      <c r="P18" s="346">
        <v>242290</v>
      </c>
      <c r="Q18" s="346">
        <v>248817</v>
      </c>
      <c r="R18" s="96">
        <v>258405</v>
      </c>
    </row>
    <row r="19" spans="1:24" x14ac:dyDescent="0.2">
      <c r="A19" s="2" t="s">
        <v>13</v>
      </c>
      <c r="B19" s="100">
        <f t="shared" ref="B19:G19" si="6">B13+B9+B6</f>
        <v>1011695.6953119205</v>
      </c>
      <c r="C19" s="101">
        <f t="shared" si="6"/>
        <v>1049975.2094229879</v>
      </c>
      <c r="D19" s="101">
        <f t="shared" si="6"/>
        <v>1076260.8185123953</v>
      </c>
      <c r="E19" s="101">
        <f t="shared" si="6"/>
        <v>1084122.2217597447</v>
      </c>
      <c r="F19" s="101">
        <f t="shared" si="6"/>
        <v>1111874.7490571013</v>
      </c>
      <c r="G19" s="101">
        <f t="shared" si="6"/>
        <v>1159643.1000008909</v>
      </c>
      <c r="H19" s="101">
        <f t="shared" ref="H19:O19" si="7">H13+H9+H6</f>
        <v>1192517.5898967434</v>
      </c>
      <c r="I19" s="101">
        <f t="shared" si="7"/>
        <v>1236270.0056331092</v>
      </c>
      <c r="J19" s="101">
        <f t="shared" si="7"/>
        <v>1273129.0202487842</v>
      </c>
      <c r="K19" s="101">
        <f t="shared" si="7"/>
        <v>1330390.2567240156</v>
      </c>
      <c r="L19" s="101">
        <f t="shared" si="7"/>
        <v>1401066.9</v>
      </c>
      <c r="M19" s="101">
        <f t="shared" si="7"/>
        <v>1478491.6553473263</v>
      </c>
      <c r="N19" s="101">
        <f t="shared" si="7"/>
        <v>1561409.6815075427</v>
      </c>
      <c r="O19" s="101">
        <f t="shared" si="7"/>
        <v>1619174.8671218376</v>
      </c>
      <c r="P19" s="101">
        <f>P13+P9+P6</f>
        <v>1597859.7839339245</v>
      </c>
      <c r="Q19" s="101">
        <f>Q13+Q9+Q6</f>
        <v>1643833.0866090232</v>
      </c>
      <c r="R19" s="101">
        <f>R13+R9+R6</f>
        <v>1692724</v>
      </c>
    </row>
    <row r="20" spans="1:24" x14ac:dyDescent="0.2">
      <c r="A20" s="3" t="s">
        <v>14</v>
      </c>
      <c r="B20" s="95">
        <v>133676.764</v>
      </c>
      <c r="C20" s="96">
        <v>140208.86499999999</v>
      </c>
      <c r="D20" s="96">
        <v>144304.777</v>
      </c>
      <c r="E20" s="96">
        <v>142661.11599999998</v>
      </c>
      <c r="F20" s="96">
        <v>141889.976</v>
      </c>
      <c r="G20" s="96">
        <v>144129.15700000001</v>
      </c>
      <c r="H20" s="96">
        <v>146201.174</v>
      </c>
      <c r="I20" s="96">
        <v>150165</v>
      </c>
      <c r="J20" s="96">
        <v>154193</v>
      </c>
      <c r="K20" s="96">
        <v>161940</v>
      </c>
      <c r="L20" s="96">
        <v>170015</v>
      </c>
      <c r="M20" s="96">
        <v>180630</v>
      </c>
      <c r="N20" s="96">
        <v>190089</v>
      </c>
      <c r="O20" s="96">
        <v>194959</v>
      </c>
      <c r="P20" s="96">
        <v>188777</v>
      </c>
      <c r="Q20" s="96">
        <v>194431</v>
      </c>
      <c r="R20" s="96">
        <v>202944</v>
      </c>
    </row>
    <row r="21" spans="1:24" ht="13.5" thickBot="1" x14ac:dyDescent="0.25">
      <c r="A21" s="106" t="s">
        <v>283</v>
      </c>
      <c r="B21" s="107">
        <f t="shared" ref="B21:H21" si="8">B19+B20</f>
        <v>1145372.4593119205</v>
      </c>
      <c r="C21" s="108">
        <f t="shared" si="8"/>
        <v>1190184.0744229879</v>
      </c>
      <c r="D21" s="108">
        <f t="shared" si="8"/>
        <v>1220565.5955123953</v>
      </c>
      <c r="E21" s="108">
        <f t="shared" si="8"/>
        <v>1226783.3377597446</v>
      </c>
      <c r="F21" s="108">
        <f t="shared" si="8"/>
        <v>1253764.7250571013</v>
      </c>
      <c r="G21" s="108">
        <f t="shared" si="8"/>
        <v>1303772.257000891</v>
      </c>
      <c r="H21" s="108">
        <f t="shared" si="8"/>
        <v>1338718.7638967433</v>
      </c>
      <c r="I21" s="108">
        <f t="shared" ref="I21:O21" si="9">I19+I20</f>
        <v>1386435.0056331092</v>
      </c>
      <c r="J21" s="108">
        <f t="shared" si="9"/>
        <v>1427322.0202487842</v>
      </c>
      <c r="K21" s="108">
        <f t="shared" si="9"/>
        <v>1492330.2567240156</v>
      </c>
      <c r="L21" s="108">
        <f t="shared" si="9"/>
        <v>1571081.9</v>
      </c>
      <c r="M21" s="108">
        <f t="shared" si="9"/>
        <v>1659121.6553473263</v>
      </c>
      <c r="N21" s="108">
        <f t="shared" si="9"/>
        <v>1751498.6815075427</v>
      </c>
      <c r="O21" s="108">
        <f t="shared" si="9"/>
        <v>1814133.8671218376</v>
      </c>
      <c r="P21" s="108">
        <f>P19+P20</f>
        <v>1786636.7839339245</v>
      </c>
      <c r="Q21" s="108">
        <f>Q19+Q20</f>
        <v>1838264.0866090232</v>
      </c>
      <c r="R21" s="108">
        <f>R19+R20</f>
        <v>1895668</v>
      </c>
    </row>
    <row r="23" spans="1:24" ht="18" x14ac:dyDescent="0.25">
      <c r="A23" s="394" t="s">
        <v>168</v>
      </c>
      <c r="B23" s="394"/>
      <c r="C23" s="394"/>
      <c r="D23" s="394"/>
      <c r="E23" s="394"/>
      <c r="F23" s="394"/>
      <c r="G23" s="395"/>
      <c r="H23" s="395"/>
      <c r="I23" s="395"/>
      <c r="J23" s="395"/>
      <c r="K23" s="395"/>
      <c r="L23" s="395"/>
      <c r="M23" s="395"/>
      <c r="N23" s="395"/>
      <c r="O23" s="396"/>
      <c r="P23" s="396"/>
      <c r="S23" s="365"/>
      <c r="T23" s="365"/>
      <c r="U23" s="365"/>
      <c r="V23" s="365"/>
      <c r="W23" s="365"/>
      <c r="X23" s="365"/>
    </row>
    <row r="24" spans="1:24" x14ac:dyDescent="0.2">
      <c r="A24" s="1" t="s">
        <v>281</v>
      </c>
      <c r="B24" s="1"/>
      <c r="C24" s="1"/>
      <c r="D24" s="1"/>
      <c r="E24" s="1"/>
      <c r="F24" s="1"/>
      <c r="S24" s="365"/>
      <c r="T24" s="365"/>
      <c r="U24" s="365"/>
      <c r="V24" s="365"/>
      <c r="W24" s="365"/>
      <c r="X24" s="365"/>
    </row>
    <row r="25" spans="1:24" ht="13.5" thickBot="1" x14ac:dyDescent="0.25">
      <c r="A25" s="109" t="s">
        <v>167</v>
      </c>
      <c r="B25" s="102" t="s">
        <v>276</v>
      </c>
      <c r="C25" s="103" t="s">
        <v>277</v>
      </c>
      <c r="D25" s="103" t="s">
        <v>278</v>
      </c>
      <c r="E25" s="103" t="s">
        <v>279</v>
      </c>
      <c r="F25" s="103" t="s">
        <v>280</v>
      </c>
      <c r="G25" s="103" t="s">
        <v>16</v>
      </c>
      <c r="H25" s="103" t="s">
        <v>17</v>
      </c>
      <c r="I25" s="103" t="s">
        <v>18</v>
      </c>
      <c r="J25" s="110">
        <v>2003</v>
      </c>
      <c r="K25" s="110">
        <v>2004</v>
      </c>
      <c r="L25" s="110">
        <v>2005</v>
      </c>
      <c r="M25" s="110">
        <v>2006</v>
      </c>
      <c r="N25" s="110">
        <v>2007</v>
      </c>
      <c r="O25" s="110">
        <v>2008</v>
      </c>
      <c r="P25" s="110">
        <v>2009</v>
      </c>
      <c r="Q25" s="110">
        <v>2010</v>
      </c>
      <c r="R25" s="110">
        <v>2011</v>
      </c>
      <c r="S25" s="365"/>
      <c r="T25" s="365"/>
      <c r="U25" s="365"/>
      <c r="V25" s="365"/>
      <c r="W25" s="365"/>
      <c r="X25" s="365"/>
    </row>
    <row r="26" spans="1:24" ht="13.5" thickTop="1" x14ac:dyDescent="0.2">
      <c r="A26" s="5" t="s">
        <v>0</v>
      </c>
      <c r="B26" s="105">
        <f t="shared" ref="B26:F26" si="10">B27+B28</f>
        <v>12647.432690789738</v>
      </c>
      <c r="C26" s="99">
        <f t="shared" si="10"/>
        <v>15724.196257901493</v>
      </c>
      <c r="D26" s="99">
        <f t="shared" si="10"/>
        <v>15757.65005584895</v>
      </c>
      <c r="E26" s="99">
        <f t="shared" si="10"/>
        <v>15760.50050537431</v>
      </c>
      <c r="F26" s="99">
        <f t="shared" si="10"/>
        <v>13821.738229656938</v>
      </c>
      <c r="G26" s="99">
        <v>14059.846235795376</v>
      </c>
      <c r="H26" s="99">
        <v>13804.539301174533</v>
      </c>
      <c r="I26" s="99">
        <v>13819.257526171819</v>
      </c>
      <c r="J26" s="99">
        <v>14560.827192104181</v>
      </c>
      <c r="K26" s="99">
        <v>14670.860143079954</v>
      </c>
      <c r="L26" s="99">
        <v>13796.857237685834</v>
      </c>
      <c r="M26" s="99">
        <v>13726.996007786871</v>
      </c>
      <c r="N26" s="99">
        <v>14230.049620227461</v>
      </c>
      <c r="O26" s="99">
        <v>15530.125430216969</v>
      </c>
      <c r="P26" s="99">
        <v>15243.987533773859</v>
      </c>
      <c r="Q26" s="99">
        <f>SUM(Q27:Q28)</f>
        <v>15558.102980779455</v>
      </c>
      <c r="R26" s="99">
        <f>SUM(R27:R28)</f>
        <v>15860.270619111752</v>
      </c>
      <c r="S26" s="365"/>
      <c r="T26" s="365"/>
      <c r="U26" s="365"/>
      <c r="V26" s="365"/>
      <c r="W26" s="365"/>
      <c r="X26" s="365"/>
    </row>
    <row r="27" spans="1:24" x14ac:dyDescent="0.2">
      <c r="A27" s="6" t="s">
        <v>1</v>
      </c>
      <c r="B27" s="113">
        <v>8243.6494022344596</v>
      </c>
      <c r="C27" s="111">
        <v>9590.116781404111</v>
      </c>
      <c r="D27" s="111">
        <v>9555.8073432946512</v>
      </c>
      <c r="E27" s="111">
        <v>9642.4591071061095</v>
      </c>
      <c r="F27" s="111">
        <v>9388.8799999999992</v>
      </c>
      <c r="G27" s="111">
        <v>9741.35</v>
      </c>
      <c r="H27" s="111">
        <v>9706.76</v>
      </c>
      <c r="I27" s="111">
        <v>10158.474314204826</v>
      </c>
      <c r="J27" s="111">
        <v>10685.085059481225</v>
      </c>
      <c r="K27" s="111">
        <v>10717.488270179887</v>
      </c>
      <c r="L27" s="111">
        <v>10090.866933044141</v>
      </c>
      <c r="M27" s="111">
        <v>10144.867715937562</v>
      </c>
      <c r="N27" s="111">
        <v>10558.998786401444</v>
      </c>
      <c r="O27" s="111">
        <v>12095.353909023612</v>
      </c>
      <c r="P27" s="111">
        <v>11772.480684438946</v>
      </c>
      <c r="Q27" s="111">
        <v>12046.807154345028</v>
      </c>
      <c r="R27" s="111">
        <f>R7*S46/100</f>
        <v>12219.552236242167</v>
      </c>
      <c r="S27" s="365"/>
      <c r="T27" s="365"/>
      <c r="U27" s="365"/>
      <c r="V27" s="365"/>
      <c r="W27" s="365"/>
      <c r="X27" s="365"/>
    </row>
    <row r="28" spans="1:24" x14ac:dyDescent="0.2">
      <c r="A28" s="112" t="s">
        <v>2</v>
      </c>
      <c r="B28" s="114">
        <v>4403.7832885552771</v>
      </c>
      <c r="C28" s="115">
        <v>6134.0794764973816</v>
      </c>
      <c r="D28" s="115">
        <v>6201.8427125542985</v>
      </c>
      <c r="E28" s="115">
        <v>6118.0413982682003</v>
      </c>
      <c r="F28" s="115">
        <v>4432.8582296569384</v>
      </c>
      <c r="G28" s="115">
        <v>4318.4962357953755</v>
      </c>
      <c r="H28" s="115">
        <v>4097.7793011745334</v>
      </c>
      <c r="I28" s="115">
        <v>3660.7832119669929</v>
      </c>
      <c r="J28" s="115">
        <v>3875.742132622956</v>
      </c>
      <c r="K28" s="115">
        <v>3953.3718729000675</v>
      </c>
      <c r="L28" s="115">
        <v>3705.990304641693</v>
      </c>
      <c r="M28" s="115">
        <v>3582.128291849308</v>
      </c>
      <c r="N28" s="115">
        <v>3671.4069861728367</v>
      </c>
      <c r="O28" s="115">
        <v>3431.4323161375546</v>
      </c>
      <c r="P28" s="347">
        <v>3212.4869235802353</v>
      </c>
      <c r="Q28" s="111">
        <v>3511.295826434427</v>
      </c>
      <c r="R28" s="111">
        <f>R8*S47/100</f>
        <v>3640.7183828695856</v>
      </c>
      <c r="S28" s="365"/>
      <c r="T28" s="365"/>
      <c r="U28" s="365"/>
      <c r="V28" s="365"/>
      <c r="W28" s="365"/>
      <c r="X28" s="365"/>
    </row>
    <row r="29" spans="1:24" x14ac:dyDescent="0.2">
      <c r="A29" s="5" t="s">
        <v>3</v>
      </c>
      <c r="B29" s="248">
        <f t="shared" ref="B29:F29" si="11">B30+B31+B32</f>
        <v>50300.616086239454</v>
      </c>
      <c r="C29" s="118">
        <f t="shared" si="11"/>
        <v>51439.132565043583</v>
      </c>
      <c r="D29" s="118">
        <f t="shared" si="11"/>
        <v>52980.980261700817</v>
      </c>
      <c r="E29" s="118">
        <f t="shared" si="11"/>
        <v>51933.881267091529</v>
      </c>
      <c r="F29" s="118">
        <f t="shared" si="11"/>
        <v>52382.089665949636</v>
      </c>
      <c r="G29" s="118">
        <v>56563.711184110529</v>
      </c>
      <c r="H29" s="118">
        <v>59380.106830284436</v>
      </c>
      <c r="I29" s="118">
        <v>59989.936812670661</v>
      </c>
      <c r="J29" s="118">
        <v>59093.765425111211</v>
      </c>
      <c r="K29" s="118">
        <v>62217.716335435005</v>
      </c>
      <c r="L29" s="118">
        <v>66446.721657225964</v>
      </c>
      <c r="M29" s="118">
        <v>70391.387770993606</v>
      </c>
      <c r="N29" s="118">
        <v>74568.824311902485</v>
      </c>
      <c r="O29" s="118">
        <v>76572.69196653871</v>
      </c>
      <c r="P29" s="118">
        <v>70148.665108742221</v>
      </c>
      <c r="Q29" s="348">
        <f>SUM(Q30:Q32)</f>
        <v>74262.547587428577</v>
      </c>
      <c r="R29" s="348">
        <f>SUM(R30:R32)</f>
        <v>76243.716881379878</v>
      </c>
      <c r="S29" s="365"/>
      <c r="T29" s="365"/>
      <c r="U29" s="365"/>
      <c r="V29" s="365"/>
      <c r="W29" s="365"/>
      <c r="X29" s="365"/>
    </row>
    <row r="30" spans="1:24" x14ac:dyDescent="0.2">
      <c r="A30" s="6" t="s">
        <v>4</v>
      </c>
      <c r="B30" s="113">
        <v>41206.6</v>
      </c>
      <c r="C30" s="111">
        <v>41926.885809246654</v>
      </c>
      <c r="D30" s="111">
        <v>43038.359635066925</v>
      </c>
      <c r="E30" s="111">
        <v>42844.617012718329</v>
      </c>
      <c r="F30" s="111">
        <v>43531.508854747852</v>
      </c>
      <c r="G30" s="111">
        <v>47270.843381678307</v>
      </c>
      <c r="H30" s="111">
        <v>48677.683093709318</v>
      </c>
      <c r="I30" s="111">
        <v>49960.634454919782</v>
      </c>
      <c r="J30" s="111">
        <v>49502.96770549292</v>
      </c>
      <c r="K30" s="111">
        <v>51829.694324455893</v>
      </c>
      <c r="L30" s="111">
        <v>55026.890818695712</v>
      </c>
      <c r="M30" s="111">
        <v>58348.380120744754</v>
      </c>
      <c r="N30" s="111">
        <v>61440.730572122004</v>
      </c>
      <c r="O30" s="111">
        <v>63013.371764523647</v>
      </c>
      <c r="P30" s="111">
        <v>56740.802519379853</v>
      </c>
      <c r="Q30" s="111">
        <v>60163.13042402346</v>
      </c>
      <c r="R30" s="111">
        <f>R10*S49/100</f>
        <v>61971.889044819443</v>
      </c>
      <c r="S30" s="365"/>
      <c r="T30" s="365"/>
      <c r="U30" s="365"/>
      <c r="V30" s="365"/>
      <c r="W30" s="365"/>
      <c r="X30" s="365"/>
    </row>
    <row r="31" spans="1:24" x14ac:dyDescent="0.2">
      <c r="A31" s="6" t="s">
        <v>5</v>
      </c>
      <c r="B31" s="113">
        <v>4495.2862612351291</v>
      </c>
      <c r="C31" s="111">
        <v>4993.0969422070693</v>
      </c>
      <c r="D31" s="111">
        <v>5165.0171139168951</v>
      </c>
      <c r="E31" s="111">
        <v>4849.3540512063009</v>
      </c>
      <c r="F31" s="111">
        <v>4852.2024739817434</v>
      </c>
      <c r="G31" s="111">
        <v>5136.9116075708807</v>
      </c>
      <c r="H31" s="111">
        <v>5128.9256876195859</v>
      </c>
      <c r="I31" s="111">
        <v>5626.6255612253481</v>
      </c>
      <c r="J31" s="111">
        <v>4979.0050962239948</v>
      </c>
      <c r="K31" s="111">
        <v>5343.3901338104824</v>
      </c>
      <c r="L31" s="111">
        <v>5691.1826597647305</v>
      </c>
      <c r="M31" s="111">
        <v>5879.2141241706813</v>
      </c>
      <c r="N31" s="111">
        <v>6075.1904474382081</v>
      </c>
      <c r="O31" s="111">
        <v>5830.7275122695755</v>
      </c>
      <c r="P31" s="111">
        <v>5602.386578746592</v>
      </c>
      <c r="Q31" s="111">
        <v>5649.7054739699324</v>
      </c>
      <c r="R31" s="111">
        <f>R11*S50/100</f>
        <v>5676.8797823481427</v>
      </c>
      <c r="S31" s="365"/>
      <c r="T31" s="365"/>
      <c r="U31" s="365"/>
      <c r="V31" s="365"/>
      <c r="W31" s="365"/>
      <c r="X31" s="365"/>
    </row>
    <row r="32" spans="1:24" x14ac:dyDescent="0.2">
      <c r="A32" s="112" t="s">
        <v>6</v>
      </c>
      <c r="B32" s="114">
        <v>4598.7298250043259</v>
      </c>
      <c r="C32" s="115">
        <v>4519.1498135898564</v>
      </c>
      <c r="D32" s="115">
        <v>4777.603512716998</v>
      </c>
      <c r="E32" s="115">
        <v>4239.9102031668936</v>
      </c>
      <c r="F32" s="115">
        <v>3998.3783372200451</v>
      </c>
      <c r="G32" s="115">
        <v>4155.9561948613427</v>
      </c>
      <c r="H32" s="115">
        <v>5573.4980489555273</v>
      </c>
      <c r="I32" s="115">
        <v>4402.6767965255349</v>
      </c>
      <c r="J32" s="115">
        <v>4611.7926233942999</v>
      </c>
      <c r="K32" s="115">
        <v>5044.6318771686238</v>
      </c>
      <c r="L32" s="115">
        <v>5728.6481787655266</v>
      </c>
      <c r="M32" s="115">
        <v>6163.7935260781633</v>
      </c>
      <c r="N32" s="115">
        <v>7052.9032923422856</v>
      </c>
      <c r="O32" s="115">
        <v>7656.3155332709757</v>
      </c>
      <c r="P32" s="347">
        <v>8299.447833871418</v>
      </c>
      <c r="Q32" s="111">
        <v>8449.7116894351748</v>
      </c>
      <c r="R32" s="111">
        <f>R12*S51/100</f>
        <v>8594.9480542122892</v>
      </c>
      <c r="S32" s="365"/>
      <c r="T32" s="365"/>
      <c r="U32" s="365"/>
      <c r="V32" s="365"/>
      <c r="W32" s="365"/>
      <c r="X32" s="365"/>
    </row>
    <row r="33" spans="1:25" x14ac:dyDescent="0.2">
      <c r="A33" s="5" t="s">
        <v>7</v>
      </c>
      <c r="B33" s="248">
        <f t="shared" ref="B33:F33" si="12">SUM(B34:B38)</f>
        <v>99772.901372234744</v>
      </c>
      <c r="C33" s="118">
        <f t="shared" si="12"/>
        <v>103962.56048740083</v>
      </c>
      <c r="D33" s="118">
        <f t="shared" si="12"/>
        <v>105537.09421478373</v>
      </c>
      <c r="E33" s="118">
        <f t="shared" si="12"/>
        <v>108436.23165115892</v>
      </c>
      <c r="F33" s="118">
        <f t="shared" si="12"/>
        <v>111911.6665602357</v>
      </c>
      <c r="G33" s="118">
        <v>116046.82338651724</v>
      </c>
      <c r="H33" s="118">
        <v>121244.05160104498</v>
      </c>
      <c r="I33" s="119">
        <v>126098.79705380846</v>
      </c>
      <c r="J33" s="119">
        <v>132006.65852690375</v>
      </c>
      <c r="K33" s="119">
        <v>137951.46677061383</v>
      </c>
      <c r="L33" s="119">
        <v>147296.36408168479</v>
      </c>
      <c r="M33" s="119">
        <v>155772.09178486199</v>
      </c>
      <c r="N33" s="119">
        <v>165536.18357767316</v>
      </c>
      <c r="O33" s="118">
        <v>172740.71039873056</v>
      </c>
      <c r="P33" s="118">
        <v>174996.2869805145</v>
      </c>
      <c r="Q33" s="348">
        <f>SUM(Q34:Q38)</f>
        <v>179465.96916733147</v>
      </c>
      <c r="R33" s="348">
        <f>SUM(R34:R38)</f>
        <v>185757.72249728767</v>
      </c>
      <c r="S33" s="365"/>
      <c r="T33" s="365"/>
      <c r="U33" s="365"/>
      <c r="V33" s="365"/>
      <c r="W33" s="365"/>
      <c r="X33" s="365"/>
    </row>
    <row r="34" spans="1:25" x14ac:dyDescent="0.2">
      <c r="A34" s="3" t="s">
        <v>8</v>
      </c>
      <c r="B34" s="113">
        <v>21355.842597507559</v>
      </c>
      <c r="C34" s="111">
        <v>21835.712761237923</v>
      </c>
      <c r="D34" s="111">
        <v>21956.732131901921</v>
      </c>
      <c r="E34" s="111">
        <v>22150.1581602318</v>
      </c>
      <c r="F34" s="111">
        <v>23734.656015632896</v>
      </c>
      <c r="G34" s="111">
        <v>25691.398746944666</v>
      </c>
      <c r="H34" s="111">
        <v>27698.396799897833</v>
      </c>
      <c r="I34" s="111">
        <v>28376.892479491878</v>
      </c>
      <c r="J34" s="111">
        <v>29361.149742706661</v>
      </c>
      <c r="K34" s="111">
        <v>30957.428717863386</v>
      </c>
      <c r="L34" s="111">
        <v>32959.871998987801</v>
      </c>
      <c r="M34" s="111">
        <v>35070.016902527685</v>
      </c>
      <c r="N34" s="111">
        <v>37031.186475408431</v>
      </c>
      <c r="O34" s="111">
        <v>37423.088263700993</v>
      </c>
      <c r="P34" s="111">
        <v>37447.342565997962</v>
      </c>
      <c r="Q34" s="111">
        <v>38760.280041749051</v>
      </c>
      <c r="R34" s="111">
        <f>R14*S53/100</f>
        <v>40487.197235460022</v>
      </c>
      <c r="S34" s="365"/>
      <c r="T34" s="365"/>
      <c r="U34" s="365"/>
      <c r="V34" s="365"/>
      <c r="W34" s="365"/>
      <c r="X34" s="365"/>
    </row>
    <row r="35" spans="1:25" x14ac:dyDescent="0.2">
      <c r="A35" s="3" t="s">
        <v>9</v>
      </c>
      <c r="B35" s="113">
        <v>17467.023398795438</v>
      </c>
      <c r="C35" s="111">
        <v>18247.309660732062</v>
      </c>
      <c r="D35" s="111">
        <v>19261.83887115393</v>
      </c>
      <c r="E35" s="111">
        <v>20134.139598731479</v>
      </c>
      <c r="F35" s="111">
        <v>20849.208160491682</v>
      </c>
      <c r="G35" s="111">
        <v>22194.910225900938</v>
      </c>
      <c r="H35" s="111">
        <v>23152.353905818603</v>
      </c>
      <c r="I35" s="111">
        <v>25318.289439162167</v>
      </c>
      <c r="J35" s="111">
        <v>27088.302520381272</v>
      </c>
      <c r="K35" s="111">
        <v>28301.561783112622</v>
      </c>
      <c r="L35" s="111">
        <v>29975.62693983403</v>
      </c>
      <c r="M35" s="111">
        <v>31534.570320364182</v>
      </c>
      <c r="N35" s="111">
        <v>33783.704106976635</v>
      </c>
      <c r="O35" s="111">
        <v>35198.833482038564</v>
      </c>
      <c r="P35" s="111">
        <v>35759.306417040476</v>
      </c>
      <c r="Q35" s="111">
        <v>36753.18038716248</v>
      </c>
      <c r="R35" s="111">
        <f>R15*S54/100</f>
        <v>38237.594839314472</v>
      </c>
      <c r="S35" s="365"/>
      <c r="T35" s="365"/>
      <c r="U35" s="365"/>
      <c r="V35" s="365"/>
      <c r="W35" s="365"/>
      <c r="X35" s="365"/>
    </row>
    <row r="36" spans="1:25" x14ac:dyDescent="0.2">
      <c r="A36" s="3" t="s">
        <v>10</v>
      </c>
      <c r="B36" s="113">
        <v>24397.324212408777</v>
      </c>
      <c r="C36" s="111">
        <v>26067.428839233598</v>
      </c>
      <c r="D36" s="111">
        <v>27172.627623570668</v>
      </c>
      <c r="E36" s="111">
        <v>27832.072652639665</v>
      </c>
      <c r="F36" s="111">
        <v>29524.633719010606</v>
      </c>
      <c r="G36" s="111">
        <v>29876.959663353409</v>
      </c>
      <c r="H36" s="111">
        <v>31579.968582335245</v>
      </c>
      <c r="I36" s="111">
        <v>33176.268804308085</v>
      </c>
      <c r="J36" s="111">
        <v>35030.564214711048</v>
      </c>
      <c r="K36" s="111">
        <v>37561.637812252186</v>
      </c>
      <c r="L36" s="111">
        <v>41534.323167006834</v>
      </c>
      <c r="M36" s="111">
        <v>44730.081137454879</v>
      </c>
      <c r="N36" s="111">
        <v>48201.181660733069</v>
      </c>
      <c r="O36" s="111">
        <v>51766.620551926993</v>
      </c>
      <c r="P36" s="111">
        <v>52603.395395852232</v>
      </c>
      <c r="Q36" s="111">
        <v>53062.600891607159</v>
      </c>
      <c r="R36" s="111">
        <f>R16*S55/100</f>
        <v>54295.755736559069</v>
      </c>
      <c r="S36" s="365"/>
      <c r="T36" s="365"/>
      <c r="U36" s="365"/>
      <c r="V36" s="365"/>
      <c r="W36" s="365"/>
      <c r="X36" s="365"/>
    </row>
    <row r="37" spans="1:25" x14ac:dyDescent="0.2">
      <c r="A37" s="3" t="s">
        <v>11</v>
      </c>
      <c r="B37" s="113">
        <v>10462.035474204658</v>
      </c>
      <c r="C37" s="111">
        <v>10733.983078561589</v>
      </c>
      <c r="D37" s="111">
        <v>10723.030582270234</v>
      </c>
      <c r="E37" s="111">
        <v>11390.05305633134</v>
      </c>
      <c r="F37" s="111">
        <v>11811.006273416384</v>
      </c>
      <c r="G37" s="111">
        <v>12366.987663347045</v>
      </c>
      <c r="H37" s="111">
        <v>12655.307841244508</v>
      </c>
      <c r="I37" s="111">
        <v>12960.485434821978</v>
      </c>
      <c r="J37" s="111">
        <v>13682.568170264032</v>
      </c>
      <c r="K37" s="111">
        <v>13924.515020255227</v>
      </c>
      <c r="L37" s="111">
        <v>14394.877214207107</v>
      </c>
      <c r="M37" s="111">
        <v>15158.467251235801</v>
      </c>
      <c r="N37" s="111">
        <v>15993.347528718681</v>
      </c>
      <c r="O37" s="111">
        <v>16596.257881568319</v>
      </c>
      <c r="P37" s="111">
        <v>16592.493396535447</v>
      </c>
      <c r="Q37" s="111">
        <v>16538.783053890096</v>
      </c>
      <c r="R37" s="111">
        <f>R17*S56/100</f>
        <v>16906.065261004216</v>
      </c>
      <c r="S37" s="365"/>
      <c r="T37" s="365"/>
      <c r="U37" s="365"/>
      <c r="V37" s="365"/>
      <c r="W37" s="365"/>
      <c r="X37" s="365"/>
    </row>
    <row r="38" spans="1:25" x14ac:dyDescent="0.2">
      <c r="A38" s="112" t="s">
        <v>12</v>
      </c>
      <c r="B38" s="114">
        <v>26090.675689318326</v>
      </c>
      <c r="C38" s="115">
        <v>27078.126147635652</v>
      </c>
      <c r="D38" s="115">
        <v>26422.865005886979</v>
      </c>
      <c r="E38" s="115">
        <v>26929.808183224632</v>
      </c>
      <c r="F38" s="115">
        <v>25992.16239168412</v>
      </c>
      <c r="G38" s="115">
        <v>25916.567086971183</v>
      </c>
      <c r="H38" s="115">
        <v>26158.024471748799</v>
      </c>
      <c r="I38" s="115">
        <v>26266.860896024351</v>
      </c>
      <c r="J38" s="115">
        <v>26844.073878840729</v>
      </c>
      <c r="K38" s="115">
        <v>27206.323437130406</v>
      </c>
      <c r="L38" s="115">
        <v>28431.664761648994</v>
      </c>
      <c r="M38" s="115">
        <v>29278.956173279425</v>
      </c>
      <c r="N38" s="115">
        <v>30470.366597730073</v>
      </c>
      <c r="O38" s="115">
        <v>31951.240187324154</v>
      </c>
      <c r="P38" s="347">
        <v>33303.481604112079</v>
      </c>
      <c r="Q38" s="111">
        <v>34351.124792922681</v>
      </c>
      <c r="R38" s="111">
        <f>R18*S57/100</f>
        <v>35831.109424949915</v>
      </c>
      <c r="S38" s="365"/>
      <c r="T38" s="365"/>
      <c r="U38" s="365"/>
      <c r="V38" s="365"/>
      <c r="W38" s="365"/>
      <c r="X38" s="365"/>
    </row>
    <row r="39" spans="1:25" x14ac:dyDescent="0.2">
      <c r="A39" s="5" t="s">
        <v>13</v>
      </c>
      <c r="B39" s="248">
        <f t="shared" ref="B39:F39" si="13">B33+B29+B26</f>
        <v>162720.95014926395</v>
      </c>
      <c r="C39" s="118">
        <f t="shared" si="13"/>
        <v>171125.8893103459</v>
      </c>
      <c r="D39" s="118">
        <f t="shared" si="13"/>
        <v>174275.72453233349</v>
      </c>
      <c r="E39" s="118">
        <f t="shared" si="13"/>
        <v>176130.61342362475</v>
      </c>
      <c r="F39" s="118">
        <f t="shared" si="13"/>
        <v>178115.49445584227</v>
      </c>
      <c r="G39" s="118">
        <v>186451.1743074629</v>
      </c>
      <c r="H39" s="118">
        <v>194342.90951371897</v>
      </c>
      <c r="I39" s="118">
        <v>199907.99139265093</v>
      </c>
      <c r="J39" s="118">
        <v>205661.25114411913</v>
      </c>
      <c r="K39" s="118">
        <v>214840.04324912879</v>
      </c>
      <c r="L39" s="120">
        <v>227539.94297659659</v>
      </c>
      <c r="M39" s="120">
        <v>239890.47556364245</v>
      </c>
      <c r="N39" s="120">
        <v>254335.0575098031</v>
      </c>
      <c r="O39" s="118">
        <v>264843.52779548627</v>
      </c>
      <c r="P39" s="118">
        <v>260388.9396230306</v>
      </c>
      <c r="Q39" s="101">
        <f>Q26+Q29+Q33</f>
        <v>269286.61973553948</v>
      </c>
      <c r="R39" s="101">
        <f>R26+R29+R33</f>
        <v>277861.70999777928</v>
      </c>
      <c r="S39" s="365"/>
      <c r="T39" s="365"/>
      <c r="U39" s="365"/>
      <c r="V39" s="365"/>
      <c r="W39" s="365"/>
      <c r="X39" s="365"/>
    </row>
    <row r="40" spans="1:25" x14ac:dyDescent="0.2">
      <c r="A40" s="6" t="s">
        <v>14</v>
      </c>
      <c r="B40" s="113">
        <v>21530.728190047059</v>
      </c>
      <c r="C40" s="111">
        <v>22661.717302380126</v>
      </c>
      <c r="D40" s="111">
        <v>23287.011875952408</v>
      </c>
      <c r="E40" s="111">
        <v>23156.564729097143</v>
      </c>
      <c r="F40" s="111">
        <v>22702.228021073031</v>
      </c>
      <c r="G40" s="111">
        <v>23280.71244482683</v>
      </c>
      <c r="H40" s="111">
        <v>24730.666105924225</v>
      </c>
      <c r="I40" s="111">
        <v>24615.021764412217</v>
      </c>
      <c r="J40" s="111">
        <v>25021.020983601295</v>
      </c>
      <c r="K40" s="111">
        <v>26215.425852261946</v>
      </c>
      <c r="L40" s="111">
        <v>27398.538226113804</v>
      </c>
      <c r="M40" s="111">
        <v>29154.693192491774</v>
      </c>
      <c r="N40" s="111">
        <v>30569.599204328897</v>
      </c>
      <c r="O40" s="111">
        <v>31373.950348904702</v>
      </c>
      <c r="P40" s="111">
        <v>30508.451642577129</v>
      </c>
      <c r="Q40" s="111">
        <v>31443.209816865907</v>
      </c>
      <c r="R40" s="111">
        <f>R20*S59/100</f>
        <v>32841.853763191764</v>
      </c>
      <c r="S40" s="365"/>
      <c r="T40" s="365"/>
      <c r="U40" s="365"/>
      <c r="V40" s="365"/>
      <c r="W40" s="365"/>
      <c r="X40" s="365"/>
    </row>
    <row r="41" spans="1:25" ht="13.5" thickBot="1" x14ac:dyDescent="0.25">
      <c r="A41" s="173" t="s">
        <v>282</v>
      </c>
      <c r="B41" s="247">
        <f t="shared" ref="B41:F41" si="14">B40+B39</f>
        <v>184251.67833931101</v>
      </c>
      <c r="C41" s="130">
        <f t="shared" si="14"/>
        <v>193787.60661272603</v>
      </c>
      <c r="D41" s="130">
        <f t="shared" si="14"/>
        <v>197562.73640828591</v>
      </c>
      <c r="E41" s="130">
        <f t="shared" si="14"/>
        <v>199287.1781527219</v>
      </c>
      <c r="F41" s="130">
        <f t="shared" si="14"/>
        <v>200817.72247691531</v>
      </c>
      <c r="G41" s="130">
        <v>209731.88675228972</v>
      </c>
      <c r="H41" s="130">
        <v>219073.5756196432</v>
      </c>
      <c r="I41" s="130">
        <v>224523.01315706316</v>
      </c>
      <c r="J41" s="130">
        <v>230682.27212772041</v>
      </c>
      <c r="K41" s="130">
        <v>241055.46910139074</v>
      </c>
      <c r="L41" s="121">
        <v>254938.58120270999</v>
      </c>
      <c r="M41" s="121">
        <v>269045.16875613423</v>
      </c>
      <c r="N41" s="121">
        <v>284904.86611712148</v>
      </c>
      <c r="O41" s="130">
        <v>296224.50496137573</v>
      </c>
      <c r="P41" s="130">
        <v>290947.35027017794</v>
      </c>
      <c r="Q41" s="108">
        <f>Q39+Q40</f>
        <v>300729.8295524054</v>
      </c>
      <c r="R41" s="108">
        <f>R39+R40</f>
        <v>310703.56376097107</v>
      </c>
      <c r="S41" s="365"/>
      <c r="T41" s="365"/>
      <c r="U41" s="365"/>
      <c r="V41" s="365"/>
      <c r="W41" s="365"/>
      <c r="X41" s="365"/>
    </row>
    <row r="42" spans="1:25" x14ac:dyDescent="0.2">
      <c r="S42" s="365"/>
      <c r="T42" s="365"/>
      <c r="U42" s="365"/>
      <c r="V42" s="365"/>
      <c r="W42" s="365"/>
      <c r="X42" s="365"/>
    </row>
    <row r="43" spans="1:25" ht="18" x14ac:dyDescent="0.25">
      <c r="A43" s="394" t="s">
        <v>169</v>
      </c>
      <c r="B43" s="394"/>
      <c r="C43" s="394"/>
      <c r="D43" s="394"/>
      <c r="E43" s="394"/>
      <c r="F43" s="394"/>
      <c r="G43" s="395"/>
      <c r="H43" s="395"/>
      <c r="I43" s="395"/>
      <c r="J43" s="395"/>
      <c r="K43" s="395"/>
      <c r="L43" s="395"/>
      <c r="M43" s="395"/>
      <c r="N43" s="395"/>
      <c r="O43" s="396"/>
      <c r="P43" s="396"/>
      <c r="S43" s="365"/>
      <c r="T43" s="365"/>
      <c r="U43" s="365"/>
      <c r="V43" s="365"/>
      <c r="W43" s="365"/>
      <c r="X43" s="365"/>
      <c r="Y43" s="365"/>
    </row>
    <row r="44" spans="1:25" ht="13.5" thickBot="1" x14ac:dyDescent="0.25">
      <c r="A44" s="131" t="s">
        <v>170</v>
      </c>
      <c r="B44" s="102" t="s">
        <v>276</v>
      </c>
      <c r="C44" s="103" t="s">
        <v>277</v>
      </c>
      <c r="D44" s="103" t="s">
        <v>278</v>
      </c>
      <c r="E44" s="103" t="s">
        <v>279</v>
      </c>
      <c r="F44" s="103" t="s">
        <v>280</v>
      </c>
      <c r="G44" s="103" t="s">
        <v>16</v>
      </c>
      <c r="H44" s="103" t="s">
        <v>17</v>
      </c>
      <c r="I44" s="103" t="s">
        <v>18</v>
      </c>
      <c r="J44" s="110">
        <v>2003</v>
      </c>
      <c r="K44" s="110">
        <v>2004</v>
      </c>
      <c r="L44" s="110">
        <v>2005</v>
      </c>
      <c r="M44" s="110">
        <v>2006</v>
      </c>
      <c r="N44" s="110">
        <v>2007</v>
      </c>
      <c r="O44" s="110">
        <v>2008</v>
      </c>
      <c r="P44" s="110">
        <v>2009</v>
      </c>
      <c r="Q44" s="110">
        <v>2010</v>
      </c>
      <c r="R44" s="110">
        <v>2011</v>
      </c>
      <c r="S44" s="291">
        <v>2011</v>
      </c>
      <c r="T44" s="365"/>
      <c r="U44" s="365"/>
      <c r="V44" s="365"/>
      <c r="W44" s="365"/>
      <c r="X44" s="365"/>
      <c r="Y44" s="365"/>
    </row>
    <row r="45" spans="1:25" ht="13.5" thickTop="1" x14ac:dyDescent="0.2">
      <c r="A45" s="132" t="s">
        <v>0</v>
      </c>
      <c r="B45" s="141">
        <f t="shared" ref="B45:F54" si="15">B26/B6*100</f>
        <v>9.9424283672306846</v>
      </c>
      <c r="C45" s="142">
        <f t="shared" si="15"/>
        <v>11.846084932040066</v>
      </c>
      <c r="D45" s="142">
        <f t="shared" si="15"/>
        <v>11.695543187640416</v>
      </c>
      <c r="E45" s="142">
        <f t="shared" si="15"/>
        <v>11.86075224054712</v>
      </c>
      <c r="F45" s="142">
        <f t="shared" si="15"/>
        <v>10.36136669605661</v>
      </c>
      <c r="G45" s="142">
        <f t="shared" ref="G45:O54" si="16">G26/G6*100</f>
        <v>10.503663420698331</v>
      </c>
      <c r="H45" s="142">
        <f t="shared" si="16"/>
        <v>10.409914079734786</v>
      </c>
      <c r="I45" s="142">
        <f t="shared" si="16"/>
        <v>10.177247512535439</v>
      </c>
      <c r="J45" s="142">
        <f t="shared" si="16"/>
        <v>10.443497195207005</v>
      </c>
      <c r="K45" s="142">
        <f t="shared" si="16"/>
        <v>10.383122889776661</v>
      </c>
      <c r="L45" s="142">
        <f t="shared" si="16"/>
        <v>9.6216352260559095</v>
      </c>
      <c r="M45" s="142">
        <f t="shared" si="16"/>
        <v>9.7546037958733649</v>
      </c>
      <c r="N45" s="142">
        <f t="shared" si="16"/>
        <v>10.046867427820711</v>
      </c>
      <c r="O45" s="142">
        <f t="shared" si="16"/>
        <v>10.971332096135303</v>
      </c>
      <c r="P45" s="142">
        <f t="shared" ref="P45:Q45" si="17">P26/P6*100</f>
        <v>11.245735434067127</v>
      </c>
      <c r="Q45" s="142">
        <f t="shared" si="17"/>
        <v>11.04008835574364</v>
      </c>
      <c r="R45" s="142">
        <f t="shared" ref="R45" si="18">R26/R6*100</f>
        <v>11.250972290953799</v>
      </c>
      <c r="S45" s="364">
        <f>Q45+($Q45-$P45)</f>
        <v>10.834441277420153</v>
      </c>
      <c r="T45" s="364">
        <f>S45</f>
        <v>10.834441277420153</v>
      </c>
      <c r="U45" s="364">
        <f>T45</f>
        <v>10.834441277420153</v>
      </c>
      <c r="V45" s="365"/>
      <c r="W45" s="365"/>
      <c r="X45" s="365"/>
      <c r="Y45" s="365"/>
    </row>
    <row r="46" spans="1:25" x14ac:dyDescent="0.2">
      <c r="A46" s="133" t="s">
        <v>1</v>
      </c>
      <c r="B46" s="135">
        <f t="shared" si="15"/>
        <v>31.219885239761684</v>
      </c>
      <c r="C46" s="136">
        <f t="shared" si="15"/>
        <v>29.28963769979805</v>
      </c>
      <c r="D46" s="136">
        <f t="shared" si="15"/>
        <v>28.92453081455869</v>
      </c>
      <c r="E46" s="136">
        <f t="shared" si="15"/>
        <v>30.820293094463185</v>
      </c>
      <c r="F46" s="136">
        <f t="shared" si="15"/>
        <v>28.257792407700549</v>
      </c>
      <c r="G46" s="136">
        <f t="shared" si="16"/>
        <v>28.002506571344831</v>
      </c>
      <c r="H46" s="136">
        <f t="shared" si="16"/>
        <v>28.855298944900348</v>
      </c>
      <c r="I46" s="136">
        <f t="shared" si="16"/>
        <v>28.355033534876423</v>
      </c>
      <c r="J46" s="136">
        <f t="shared" si="16"/>
        <v>29.623191182371016</v>
      </c>
      <c r="K46" s="136">
        <f t="shared" si="16"/>
        <v>29.459835816877096</v>
      </c>
      <c r="L46" s="136">
        <f t="shared" si="16"/>
        <v>26.979340608424479</v>
      </c>
      <c r="M46" s="136">
        <f t="shared" si="16"/>
        <v>28.691048151637666</v>
      </c>
      <c r="N46" s="136">
        <f t="shared" si="16"/>
        <v>29.087349622328428</v>
      </c>
      <c r="O46" s="136">
        <f t="shared" si="16"/>
        <v>28.693253093475381</v>
      </c>
      <c r="P46" s="136">
        <f>P27/P7*100</f>
        <v>28.370064394701039</v>
      </c>
      <c r="Q46" s="136">
        <f>Q27/Q7*100</f>
        <v>28.888606230804381</v>
      </c>
      <c r="R46" s="136">
        <f>R27/R7*100</f>
        <v>29.407148066907723</v>
      </c>
      <c r="S46" s="364">
        <f>Q46+($Q46-$P46)</f>
        <v>29.407148066907723</v>
      </c>
      <c r="T46" s="364">
        <f t="shared" ref="T46:U60" si="19">S46</f>
        <v>29.407148066907723</v>
      </c>
      <c r="U46" s="364">
        <f t="shared" si="19"/>
        <v>29.407148066907723</v>
      </c>
      <c r="V46" s="365"/>
      <c r="W46" s="365"/>
      <c r="X46" s="365"/>
      <c r="Y46" s="365"/>
    </row>
    <row r="47" spans="1:25" x14ac:dyDescent="0.2">
      <c r="A47" s="134" t="s">
        <v>2</v>
      </c>
      <c r="B47" s="137">
        <f t="shared" si="15"/>
        <v>4.368765339010511</v>
      </c>
      <c r="C47" s="138">
        <f t="shared" si="15"/>
        <v>6.1343775999025345</v>
      </c>
      <c r="D47" s="138">
        <f t="shared" si="15"/>
        <v>6.0984701370025842</v>
      </c>
      <c r="E47" s="138">
        <f t="shared" si="15"/>
        <v>6.0220877142669469</v>
      </c>
      <c r="F47" s="138">
        <f t="shared" si="15"/>
        <v>4.4252885359751204</v>
      </c>
      <c r="G47" s="138">
        <f t="shared" si="16"/>
        <v>4.3590716181944229</v>
      </c>
      <c r="H47" s="138">
        <f t="shared" si="16"/>
        <v>4.1404213103185707</v>
      </c>
      <c r="I47" s="138">
        <f t="shared" si="16"/>
        <v>3.6622552322715274</v>
      </c>
      <c r="J47" s="138">
        <f t="shared" si="16"/>
        <v>3.7499384385689067</v>
      </c>
      <c r="K47" s="138">
        <f t="shared" si="16"/>
        <v>3.7681572693470091</v>
      </c>
      <c r="L47" s="138">
        <f t="shared" si="16"/>
        <v>3.4964844527192112</v>
      </c>
      <c r="M47" s="138">
        <f t="shared" si="16"/>
        <v>3.3997566632450966</v>
      </c>
      <c r="N47" s="138">
        <f t="shared" si="16"/>
        <v>3.485435261469251</v>
      </c>
      <c r="O47" s="138">
        <f t="shared" si="16"/>
        <v>3.4522192633484292</v>
      </c>
      <c r="P47" s="138">
        <f t="shared" ref="P47" si="20">P28/P8*100</f>
        <v>3.4154551484738156</v>
      </c>
      <c r="Q47" s="136">
        <f>Q28/Q8*100</f>
        <v>3.5387985307674041</v>
      </c>
      <c r="R47" s="136">
        <f>R28/R8*100</f>
        <v>3.6621419130609922</v>
      </c>
      <c r="S47" s="364">
        <f t="shared" ref="S47:S60" si="21">Q47+($Q47-$P47)</f>
        <v>3.6621419130609927</v>
      </c>
      <c r="T47" s="364">
        <f t="shared" si="19"/>
        <v>3.6621419130609927</v>
      </c>
      <c r="U47" s="364">
        <f t="shared" si="19"/>
        <v>3.6621419130609927</v>
      </c>
      <c r="V47" s="365"/>
      <c r="W47" s="365"/>
      <c r="X47" s="365"/>
      <c r="Y47" s="365"/>
    </row>
    <row r="48" spans="1:25" x14ac:dyDescent="0.2">
      <c r="A48" s="132" t="s">
        <v>3</v>
      </c>
      <c r="B48" s="139">
        <f t="shared" si="15"/>
        <v>20.25831072564549</v>
      </c>
      <c r="C48" s="140">
        <f t="shared" si="15"/>
        <v>20.2230596611364</v>
      </c>
      <c r="D48" s="140">
        <f t="shared" si="15"/>
        <v>20.240021581749932</v>
      </c>
      <c r="E48" s="140">
        <f t="shared" si="15"/>
        <v>20.137868099074325</v>
      </c>
      <c r="F48" s="140">
        <f t="shared" si="15"/>
        <v>20.253183466265948</v>
      </c>
      <c r="G48" s="140">
        <f t="shared" si="16"/>
        <v>20.376978155416424</v>
      </c>
      <c r="H48" s="140">
        <f t="shared" si="16"/>
        <v>20.838659882512491</v>
      </c>
      <c r="I48" s="140">
        <f t="shared" si="16"/>
        <v>20.407725215820907</v>
      </c>
      <c r="J48" s="140">
        <f t="shared" si="16"/>
        <v>20.134161984705692</v>
      </c>
      <c r="K48" s="140">
        <f t="shared" si="16"/>
        <v>20.086364962642573</v>
      </c>
      <c r="L48" s="140">
        <f t="shared" si="16"/>
        <v>20.09462074400215</v>
      </c>
      <c r="M48" s="140">
        <f t="shared" si="16"/>
        <v>19.968995411389962</v>
      </c>
      <c r="N48" s="140">
        <f t="shared" si="16"/>
        <v>19.910983739303383</v>
      </c>
      <c r="O48" s="140">
        <f t="shared" si="16"/>
        <v>19.85075308536242</v>
      </c>
      <c r="P48" s="140">
        <f t="shared" ref="P48:Q48" si="22">P29/P9*100</f>
        <v>19.555651721834064</v>
      </c>
      <c r="Q48" s="140">
        <f t="shared" si="22"/>
        <v>19.841237221310159</v>
      </c>
      <c r="R48" s="140">
        <f t="shared" ref="R48" si="23">R29/R9*100</f>
        <v>19.958826947652486</v>
      </c>
      <c r="S48" s="364">
        <f t="shared" si="21"/>
        <v>20.126822720786254</v>
      </c>
      <c r="T48" s="364">
        <f t="shared" si="19"/>
        <v>20.126822720786254</v>
      </c>
      <c r="U48" s="364">
        <f t="shared" si="19"/>
        <v>20.126822720786254</v>
      </c>
      <c r="V48" s="365"/>
      <c r="W48" s="365"/>
      <c r="X48" s="365"/>
      <c r="Y48" s="365"/>
    </row>
    <row r="49" spans="1:25" x14ac:dyDescent="0.2">
      <c r="A49" s="133" t="s">
        <v>4</v>
      </c>
      <c r="B49" s="135">
        <f t="shared" si="15"/>
        <v>20.924039137211555</v>
      </c>
      <c r="C49" s="136">
        <f t="shared" si="15"/>
        <v>20.995846665370575</v>
      </c>
      <c r="D49" s="136">
        <f t="shared" si="15"/>
        <v>20.985825312423927</v>
      </c>
      <c r="E49" s="136">
        <f t="shared" si="15"/>
        <v>20.933221406863463</v>
      </c>
      <c r="F49" s="136">
        <f t="shared" si="15"/>
        <v>21.141974358104061</v>
      </c>
      <c r="G49" s="136">
        <f t="shared" si="16"/>
        <v>21.237797622631735</v>
      </c>
      <c r="H49" s="136">
        <f t="shared" si="16"/>
        <v>21.191725942724304</v>
      </c>
      <c r="I49" s="136">
        <f t="shared" si="16"/>
        <v>21.157836666166858</v>
      </c>
      <c r="J49" s="136">
        <f t="shared" si="16"/>
        <v>21.28418387808674</v>
      </c>
      <c r="K49" s="136">
        <f t="shared" si="16"/>
        <v>21.24472540096157</v>
      </c>
      <c r="L49" s="136">
        <f t="shared" si="16"/>
        <v>21.237621938431619</v>
      </c>
      <c r="M49" s="136">
        <f t="shared" si="16"/>
        <v>21.157398050326908</v>
      </c>
      <c r="N49" s="136">
        <f t="shared" si="16"/>
        <v>21.168502088615178</v>
      </c>
      <c r="O49" s="136">
        <f t="shared" ref="O49:Q52" si="24">O30/O10*100</f>
        <v>21.15252492934664</v>
      </c>
      <c r="P49" s="136">
        <f t="shared" si="24"/>
        <v>21.193880777712803</v>
      </c>
      <c r="Q49" s="136">
        <f>Q30/Q10*100</f>
        <v>21.318164035521704</v>
      </c>
      <c r="R49" s="136">
        <f>R30/R10*100</f>
        <v>21.442447293330602</v>
      </c>
      <c r="S49" s="364">
        <f t="shared" si="21"/>
        <v>21.442447293330606</v>
      </c>
      <c r="T49" s="364">
        <f t="shared" si="19"/>
        <v>21.442447293330606</v>
      </c>
      <c r="U49" s="364">
        <f t="shared" si="19"/>
        <v>21.442447293330606</v>
      </c>
      <c r="V49" s="365"/>
      <c r="W49" s="365"/>
      <c r="X49" s="365"/>
      <c r="Y49" s="365"/>
    </row>
    <row r="50" spans="1:25" x14ac:dyDescent="0.2">
      <c r="A50" s="133" t="s">
        <v>5</v>
      </c>
      <c r="B50" s="135">
        <f t="shared" si="15"/>
        <v>17.394424395032733</v>
      </c>
      <c r="C50" s="136">
        <f t="shared" si="15"/>
        <v>17.437448848651616</v>
      </c>
      <c r="D50" s="136">
        <f t="shared" si="15"/>
        <v>17.360777291784693</v>
      </c>
      <c r="E50" s="136">
        <f t="shared" si="15"/>
        <v>17.395691743275385</v>
      </c>
      <c r="F50" s="136">
        <f t="shared" si="15"/>
        <v>17.493376540370143</v>
      </c>
      <c r="G50" s="136">
        <f t="shared" si="16"/>
        <v>17.96297050774983</v>
      </c>
      <c r="H50" s="136">
        <f t="shared" si="16"/>
        <v>18.624138114185424</v>
      </c>
      <c r="I50" s="136">
        <f t="shared" si="16"/>
        <v>19.740467884872988</v>
      </c>
      <c r="J50" s="136">
        <f t="shared" si="16"/>
        <v>16.967710933151565</v>
      </c>
      <c r="K50" s="136">
        <f t="shared" si="16"/>
        <v>17.052465721431251</v>
      </c>
      <c r="L50" s="136">
        <f t="shared" si="16"/>
        <v>17.240679122709739</v>
      </c>
      <c r="M50" s="136">
        <f t="shared" si="16"/>
        <v>17.221401107738014</v>
      </c>
      <c r="N50" s="136">
        <f t="shared" si="16"/>
        <v>17.213096978064851</v>
      </c>
      <c r="O50" s="136">
        <f t="shared" si="24"/>
        <v>17.049907925228304</v>
      </c>
      <c r="P50" s="136">
        <f t="shared" si="24"/>
        <v>16.61842129875582</v>
      </c>
      <c r="Q50" s="136">
        <f t="shared" si="24"/>
        <v>16.477618060164037</v>
      </c>
      <c r="R50" s="136">
        <f t="shared" ref="R50" si="25">R31/R11*100</f>
        <v>16.336814821572254</v>
      </c>
      <c r="S50" s="364">
        <f t="shared" si="21"/>
        <v>16.336814821572254</v>
      </c>
      <c r="T50" s="364">
        <f t="shared" si="19"/>
        <v>16.336814821572254</v>
      </c>
      <c r="U50" s="364">
        <f t="shared" si="19"/>
        <v>16.336814821572254</v>
      </c>
      <c r="V50" s="365"/>
      <c r="W50" s="365"/>
      <c r="X50" s="365"/>
      <c r="Y50" s="365"/>
    </row>
    <row r="51" spans="1:25" x14ac:dyDescent="0.2">
      <c r="A51" s="134" t="s">
        <v>6</v>
      </c>
      <c r="B51" s="137">
        <f t="shared" si="15"/>
        <v>18.021026255675061</v>
      </c>
      <c r="C51" s="138">
        <f t="shared" si="15"/>
        <v>17.359219109142639</v>
      </c>
      <c r="D51" s="138">
        <f t="shared" si="15"/>
        <v>17.741225030152609</v>
      </c>
      <c r="E51" s="138">
        <f t="shared" si="15"/>
        <v>16.730717828698115</v>
      </c>
      <c r="F51" s="138">
        <f t="shared" si="15"/>
        <v>15.994736511913807</v>
      </c>
      <c r="G51" s="138">
        <f t="shared" si="16"/>
        <v>15.736125154649914</v>
      </c>
      <c r="H51" s="138">
        <f t="shared" si="16"/>
        <v>20.11282426500772</v>
      </c>
      <c r="I51" s="138">
        <f t="shared" si="16"/>
        <v>15.015438752176033</v>
      </c>
      <c r="J51" s="138">
        <f t="shared" si="16"/>
        <v>14.605835703544892</v>
      </c>
      <c r="K51" s="138">
        <f t="shared" si="16"/>
        <v>14.642918571793631</v>
      </c>
      <c r="L51" s="138">
        <f t="shared" si="16"/>
        <v>14.857223348632001</v>
      </c>
      <c r="M51" s="138">
        <f t="shared" si="16"/>
        <v>14.475115133338415</v>
      </c>
      <c r="N51" s="138">
        <f t="shared" si="16"/>
        <v>14.402203941806956</v>
      </c>
      <c r="O51" s="138">
        <f t="shared" si="24"/>
        <v>14.272454576972216</v>
      </c>
      <c r="P51" s="138">
        <f t="shared" si="24"/>
        <v>14.489632945304971</v>
      </c>
      <c r="Q51" s="136">
        <f t="shared" si="24"/>
        <v>14.623594356112839</v>
      </c>
      <c r="R51" s="136">
        <f t="shared" ref="R51" si="26">R32/R12*100</f>
        <v>14.757555766920708</v>
      </c>
      <c r="S51" s="364">
        <f t="shared" si="21"/>
        <v>14.757555766920708</v>
      </c>
      <c r="T51" s="364">
        <f t="shared" si="19"/>
        <v>14.757555766920708</v>
      </c>
      <c r="U51" s="364">
        <f t="shared" si="19"/>
        <v>14.757555766920708</v>
      </c>
      <c r="V51" s="365"/>
      <c r="W51" s="365"/>
      <c r="X51" s="365"/>
      <c r="Y51" s="365"/>
    </row>
    <row r="52" spans="1:25" x14ac:dyDescent="0.2">
      <c r="A52" s="132" t="s">
        <v>7</v>
      </c>
      <c r="B52" s="139">
        <f t="shared" si="15"/>
        <v>15.682808530827982</v>
      </c>
      <c r="C52" s="140">
        <f t="shared" si="15"/>
        <v>15.683491898449317</v>
      </c>
      <c r="D52" s="140">
        <f t="shared" si="15"/>
        <v>15.525520215199643</v>
      </c>
      <c r="E52" s="140">
        <f t="shared" si="15"/>
        <v>15.63943960914686</v>
      </c>
      <c r="F52" s="140">
        <f t="shared" si="15"/>
        <v>15.546708185361025</v>
      </c>
      <c r="G52" s="140">
        <f t="shared" si="16"/>
        <v>15.510131030045008</v>
      </c>
      <c r="H52" s="140">
        <f t="shared" si="16"/>
        <v>15.645274114802918</v>
      </c>
      <c r="I52" s="140">
        <f t="shared" si="16"/>
        <v>15.634785417504638</v>
      </c>
      <c r="J52" s="140">
        <f t="shared" si="16"/>
        <v>15.711259063797081</v>
      </c>
      <c r="K52" s="140">
        <f t="shared" si="16"/>
        <v>15.687997731333111</v>
      </c>
      <c r="L52" s="140">
        <f t="shared" si="16"/>
        <v>15.889513706493135</v>
      </c>
      <c r="M52" s="140">
        <f t="shared" si="16"/>
        <v>15.810172063846984</v>
      </c>
      <c r="N52" s="140">
        <f t="shared" si="16"/>
        <v>15.836812548210224</v>
      </c>
      <c r="O52" s="140">
        <f t="shared" si="16"/>
        <v>15.820470399130542</v>
      </c>
      <c r="P52" s="140">
        <f t="shared" ref="P52" si="27">P33/P13*100</f>
        <v>15.856954642300828</v>
      </c>
      <c r="Q52" s="140">
        <f t="shared" si="24"/>
        <v>15.901285858872741</v>
      </c>
      <c r="R52" s="140">
        <f t="shared" ref="R52" si="28">R33/R13*100</f>
        <v>15.880108031306465</v>
      </c>
      <c r="S52" s="364">
        <f t="shared" si="21"/>
        <v>15.945617075444655</v>
      </c>
      <c r="T52" s="364">
        <f t="shared" si="19"/>
        <v>15.945617075444655</v>
      </c>
      <c r="U52" s="364">
        <f t="shared" si="19"/>
        <v>15.945617075444655</v>
      </c>
      <c r="V52" s="365"/>
      <c r="W52" s="365"/>
      <c r="X52" s="365"/>
      <c r="Y52" s="365"/>
    </row>
    <row r="53" spans="1:25" x14ac:dyDescent="0.2">
      <c r="A53" s="133" t="s">
        <v>8</v>
      </c>
      <c r="B53" s="135">
        <f t="shared" si="15"/>
        <v>16.221638337702217</v>
      </c>
      <c r="C53" s="136">
        <f t="shared" si="15"/>
        <v>15.994350895442441</v>
      </c>
      <c r="D53" s="136">
        <f t="shared" si="15"/>
        <v>16.018920192772622</v>
      </c>
      <c r="E53" s="136">
        <f t="shared" si="15"/>
        <v>15.95265306467798</v>
      </c>
      <c r="F53" s="136">
        <f t="shared" si="15"/>
        <v>15.886446309168086</v>
      </c>
      <c r="G53" s="136">
        <f t="shared" si="16"/>
        <v>15.907644363038081</v>
      </c>
      <c r="H53" s="136">
        <f t="shared" si="16"/>
        <v>16.830560217380356</v>
      </c>
      <c r="I53" s="136">
        <f t="shared" si="16"/>
        <v>16.855170126072348</v>
      </c>
      <c r="J53" s="136">
        <f t="shared" si="16"/>
        <v>16.986962752050193</v>
      </c>
      <c r="K53" s="136">
        <f t="shared" si="16"/>
        <v>16.993236568060045</v>
      </c>
      <c r="L53" s="136">
        <f t="shared" si="16"/>
        <v>16.90144103752883</v>
      </c>
      <c r="M53" s="136">
        <f t="shared" si="16"/>
        <v>16.971881425563641</v>
      </c>
      <c r="N53" s="136">
        <f t="shared" si="16"/>
        <v>17.017461053830267</v>
      </c>
      <c r="O53" s="136">
        <f t="shared" ref="O53:Q60" si="29">O34/O14*100</f>
        <v>17.060201889916073</v>
      </c>
      <c r="P53" s="136">
        <f t="shared" si="29"/>
        <v>17.250963180855209</v>
      </c>
      <c r="Q53" s="136">
        <f>Q34/Q14*100</f>
        <v>17.253363198802496</v>
      </c>
      <c r="R53" s="136">
        <f>R34/R14*100</f>
        <v>17.255763216749788</v>
      </c>
      <c r="S53" s="364">
        <f t="shared" si="21"/>
        <v>17.255763216749784</v>
      </c>
      <c r="T53" s="364">
        <f t="shared" si="19"/>
        <v>17.255763216749784</v>
      </c>
      <c r="U53" s="364">
        <f t="shared" si="19"/>
        <v>17.255763216749784</v>
      </c>
      <c r="V53" s="365"/>
      <c r="W53" s="365"/>
      <c r="X53" s="365"/>
      <c r="Y53" s="365"/>
    </row>
    <row r="54" spans="1:25" x14ac:dyDescent="0.2">
      <c r="A54" s="133" t="s">
        <v>9</v>
      </c>
      <c r="B54" s="135">
        <f t="shared" si="15"/>
        <v>23.298915716145348</v>
      </c>
      <c r="C54" s="136">
        <f t="shared" si="15"/>
        <v>22.940361987658573</v>
      </c>
      <c r="D54" s="136">
        <f t="shared" si="15"/>
        <v>22.505408413821069</v>
      </c>
      <c r="E54" s="136">
        <f t="shared" si="15"/>
        <v>22.298198069022995</v>
      </c>
      <c r="F54" s="136">
        <f t="shared" si="15"/>
        <v>21.94878675011271</v>
      </c>
      <c r="G54" s="136">
        <f t="shared" si="16"/>
        <v>21.574755848773226</v>
      </c>
      <c r="H54" s="136">
        <f t="shared" si="16"/>
        <v>21.251602756521976</v>
      </c>
      <c r="I54" s="136">
        <f t="shared" si="16"/>
        <v>21.320844334825697</v>
      </c>
      <c r="J54" s="136">
        <f t="shared" si="16"/>
        <v>21.449794927729119</v>
      </c>
      <c r="K54" s="136">
        <f t="shared" si="16"/>
        <v>21.366280723176697</v>
      </c>
      <c r="L54" s="136">
        <f t="shared" si="16"/>
        <v>21.492249286116643</v>
      </c>
      <c r="M54" s="136">
        <f t="shared" si="16"/>
        <v>21.509593894127963</v>
      </c>
      <c r="N54" s="136">
        <f t="shared" si="16"/>
        <v>21.616175231127357</v>
      </c>
      <c r="O54" s="136">
        <f t="shared" si="29"/>
        <v>21.77175607528735</v>
      </c>
      <c r="P54" s="136">
        <f t="shared" si="29"/>
        <v>21.804528997398211</v>
      </c>
      <c r="Q54" s="136">
        <f t="shared" si="29"/>
        <v>21.970674946996326</v>
      </c>
      <c r="R54" s="136">
        <f t="shared" ref="R54" si="30">R35/R15*100</f>
        <v>22.13682089659444</v>
      </c>
      <c r="S54" s="364">
        <f t="shared" si="21"/>
        <v>22.13682089659444</v>
      </c>
      <c r="T54" s="364">
        <f t="shared" si="19"/>
        <v>22.13682089659444</v>
      </c>
      <c r="U54" s="364">
        <f t="shared" si="19"/>
        <v>22.13682089659444</v>
      </c>
      <c r="V54" s="365"/>
      <c r="W54" s="365"/>
      <c r="X54" s="365"/>
      <c r="Y54" s="365"/>
    </row>
    <row r="55" spans="1:25" x14ac:dyDescent="0.2">
      <c r="A55" s="133" t="s">
        <v>10</v>
      </c>
      <c r="B55" s="135">
        <f t="shared" ref="B55:F60" si="31">B36/B16*100</f>
        <v>13.96366999336583</v>
      </c>
      <c r="C55" s="136">
        <f t="shared" si="31"/>
        <v>13.971525098825246</v>
      </c>
      <c r="D55" s="136">
        <f t="shared" si="31"/>
        <v>13.909301706717011</v>
      </c>
      <c r="E55" s="136">
        <f t="shared" si="31"/>
        <v>13.926272136340042</v>
      </c>
      <c r="F55" s="136">
        <f t="shared" si="31"/>
        <v>14.054891981405232</v>
      </c>
      <c r="G55" s="136">
        <f t="shared" ref="G55:N60" si="32">G36/G16*100</f>
        <v>13.784242501565606</v>
      </c>
      <c r="H55" s="136">
        <f t="shared" si="32"/>
        <v>13.469803844116612</v>
      </c>
      <c r="I55" s="136">
        <f t="shared" si="32"/>
        <v>13.314979553431696</v>
      </c>
      <c r="J55" s="136">
        <f t="shared" si="32"/>
        <v>13.41534993650925</v>
      </c>
      <c r="K55" s="136">
        <f t="shared" si="32"/>
        <v>13.436753359847534</v>
      </c>
      <c r="L55" s="136">
        <f t="shared" si="32"/>
        <v>14.055413500864061</v>
      </c>
      <c r="M55" s="136">
        <f t="shared" si="32"/>
        <v>13.805495378872623</v>
      </c>
      <c r="N55" s="136">
        <f t="shared" si="32"/>
        <v>13.791428825878343</v>
      </c>
      <c r="O55" s="136">
        <f t="shared" si="29"/>
        <v>13.801119878409713</v>
      </c>
      <c r="P55" s="136">
        <f t="shared" si="29"/>
        <v>13.879640600543915</v>
      </c>
      <c r="Q55" s="136">
        <f t="shared" si="29"/>
        <v>13.720314395480917</v>
      </c>
      <c r="R55" s="136">
        <f t="shared" ref="R55" si="33">R36/R16*100</f>
        <v>13.56098819041792</v>
      </c>
      <c r="S55" s="364">
        <f t="shared" si="21"/>
        <v>13.56098819041792</v>
      </c>
      <c r="T55" s="364">
        <f t="shared" si="19"/>
        <v>13.56098819041792</v>
      </c>
      <c r="U55" s="364">
        <f t="shared" si="19"/>
        <v>13.56098819041792</v>
      </c>
      <c r="V55" s="365"/>
      <c r="W55" s="365"/>
      <c r="X55" s="365"/>
      <c r="Y55" s="365"/>
    </row>
    <row r="56" spans="1:25" x14ac:dyDescent="0.2">
      <c r="A56" s="133" t="s">
        <v>11</v>
      </c>
      <c r="B56" s="135">
        <f>B37/B17*100</f>
        <v>16.393127682742588</v>
      </c>
      <c r="C56" s="136">
        <f t="shared" si="31"/>
        <v>16.38373416331515</v>
      </c>
      <c r="D56" s="136">
        <f t="shared" si="31"/>
        <v>16.37237357809774</v>
      </c>
      <c r="E56" s="136">
        <f t="shared" si="31"/>
        <v>16.373798743141759</v>
      </c>
      <c r="F56" s="136">
        <f t="shared" si="31"/>
        <v>16.346473787300845</v>
      </c>
      <c r="G56" s="136">
        <f t="shared" si="32"/>
        <v>16.329207295355932</v>
      </c>
      <c r="H56" s="136">
        <f t="shared" si="32"/>
        <v>16.342478909775245</v>
      </c>
      <c r="I56" s="136">
        <f t="shared" si="32"/>
        <v>16.334138374740981</v>
      </c>
      <c r="J56" s="136">
        <f t="shared" si="32"/>
        <v>16.336224473785794</v>
      </c>
      <c r="K56" s="136">
        <f t="shared" si="32"/>
        <v>16.339683662393629</v>
      </c>
      <c r="L56" s="136">
        <f t="shared" si="32"/>
        <v>16.273727924244959</v>
      </c>
      <c r="M56" s="136">
        <f t="shared" si="32"/>
        <v>16.286643012727431</v>
      </c>
      <c r="N56" s="136">
        <f t="shared" si="32"/>
        <v>16.278713374167843</v>
      </c>
      <c r="O56" s="136">
        <f t="shared" si="29"/>
        <v>16.25379051540866</v>
      </c>
      <c r="P56" s="136">
        <f t="shared" si="29"/>
        <v>16.390382360697977</v>
      </c>
      <c r="Q56" s="136">
        <f t="shared" ref="Q56:R56" si="34">Q37/Q17*100</f>
        <v>16.354410329297462</v>
      </c>
      <c r="R56" s="136">
        <f t="shared" si="34"/>
        <v>16.318438297896947</v>
      </c>
      <c r="S56" s="364">
        <f t="shared" si="21"/>
        <v>16.318438297896947</v>
      </c>
      <c r="T56" s="364">
        <f t="shared" si="19"/>
        <v>16.318438297896947</v>
      </c>
      <c r="U56" s="364">
        <f t="shared" si="19"/>
        <v>16.318438297896947</v>
      </c>
      <c r="V56" s="365"/>
      <c r="W56" s="365"/>
      <c r="X56" s="365"/>
      <c r="Y56" s="365"/>
    </row>
    <row r="57" spans="1:25" x14ac:dyDescent="0.2">
      <c r="A57" s="134" t="s">
        <v>12</v>
      </c>
      <c r="B57" s="137">
        <f t="shared" si="31"/>
        <v>13.657638702721981</v>
      </c>
      <c r="C57" s="138">
        <f t="shared" si="31"/>
        <v>13.905927119607151</v>
      </c>
      <c r="D57" s="138">
        <f t="shared" si="31"/>
        <v>13.463213711045732</v>
      </c>
      <c r="E57" s="138">
        <f t="shared" si="31"/>
        <v>13.824963758222243</v>
      </c>
      <c r="F57" s="138">
        <f t="shared" si="31"/>
        <v>13.458471855703719</v>
      </c>
      <c r="G57" s="138">
        <f t="shared" si="32"/>
        <v>13.544797370282682</v>
      </c>
      <c r="H57" s="138">
        <f t="shared" si="32"/>
        <v>13.799913170715916</v>
      </c>
      <c r="I57" s="138">
        <f t="shared" si="32"/>
        <v>13.758766379982374</v>
      </c>
      <c r="J57" s="138">
        <f t="shared" si="32"/>
        <v>13.682483003389892</v>
      </c>
      <c r="K57" s="138">
        <f t="shared" si="32"/>
        <v>13.606767511955873</v>
      </c>
      <c r="L57" s="138">
        <f t="shared" si="32"/>
        <v>13.632314779023188</v>
      </c>
      <c r="M57" s="138">
        <f t="shared" si="32"/>
        <v>13.621477002832988</v>
      </c>
      <c r="N57" s="138">
        <f t="shared" si="32"/>
        <v>13.626079563241811</v>
      </c>
      <c r="O57" s="138">
        <f t="shared" si="29"/>
        <v>13.674654375216305</v>
      </c>
      <c r="P57" s="138">
        <f t="shared" si="29"/>
        <v>13.745297620253449</v>
      </c>
      <c r="Q57" s="136">
        <f>Q38/Q18*100</f>
        <v>13.805778862747594</v>
      </c>
      <c r="R57" s="136">
        <f>R38/R18*100</f>
        <v>13.866260105241738</v>
      </c>
      <c r="S57" s="364">
        <f t="shared" si="21"/>
        <v>13.866260105241739</v>
      </c>
      <c r="T57" s="364">
        <f t="shared" si="19"/>
        <v>13.866260105241739</v>
      </c>
      <c r="U57" s="364">
        <f t="shared" si="19"/>
        <v>13.866260105241739</v>
      </c>
      <c r="V57" s="365"/>
      <c r="W57" s="365"/>
      <c r="X57" s="365"/>
      <c r="Y57" s="365"/>
    </row>
    <row r="58" spans="1:25" x14ac:dyDescent="0.2">
      <c r="A58" s="132" t="s">
        <v>13</v>
      </c>
      <c r="B58" s="139">
        <f t="shared" si="31"/>
        <v>16.083981665958827</v>
      </c>
      <c r="C58" s="140">
        <f t="shared" si="31"/>
        <v>16.298088542908346</v>
      </c>
      <c r="D58" s="140">
        <f t="shared" si="31"/>
        <v>16.19270362115541</v>
      </c>
      <c r="E58" s="140">
        <f t="shared" si="31"/>
        <v>16.246379779738298</v>
      </c>
      <c r="F58" s="140">
        <f t="shared" si="31"/>
        <v>16.019384791937117</v>
      </c>
      <c r="G58" s="140">
        <f t="shared" si="32"/>
        <v>16.078323952198712</v>
      </c>
      <c r="H58" s="140">
        <f t="shared" si="32"/>
        <v>16.296858944491255</v>
      </c>
      <c r="I58" s="140">
        <f t="shared" si="32"/>
        <v>16.170253300796986</v>
      </c>
      <c r="J58" s="140">
        <f t="shared" si="32"/>
        <v>16.153999152727707</v>
      </c>
      <c r="K58" s="140">
        <f t="shared" si="32"/>
        <v>16.148648275443328</v>
      </c>
      <c r="L58" s="140">
        <f t="shared" si="32"/>
        <v>16.240476666502978</v>
      </c>
      <c r="M58" s="140">
        <f t="shared" si="32"/>
        <v>16.225352013047889</v>
      </c>
      <c r="N58" s="140">
        <f t="shared" si="32"/>
        <v>16.288810074767969</v>
      </c>
      <c r="O58" s="251">
        <f t="shared" si="29"/>
        <v>16.356697054361931</v>
      </c>
      <c r="P58" s="251">
        <f t="shared" si="29"/>
        <v>16.296106970159425</v>
      </c>
      <c r="Q58" s="140">
        <f t="shared" si="29"/>
        <v>16.381627911568366</v>
      </c>
      <c r="R58" s="140">
        <f t="shared" ref="R58" si="35">R39/R19*100</f>
        <v>16.415062939840119</v>
      </c>
      <c r="S58" s="364">
        <f t="shared" si="21"/>
        <v>16.467148852977306</v>
      </c>
      <c r="T58" s="364">
        <f t="shared" si="19"/>
        <v>16.467148852977306</v>
      </c>
      <c r="U58" s="364">
        <f t="shared" si="19"/>
        <v>16.467148852977306</v>
      </c>
      <c r="V58" s="365"/>
      <c r="W58" s="365"/>
      <c r="X58" s="365"/>
      <c r="Y58" s="365"/>
    </row>
    <row r="59" spans="1:25" x14ac:dyDescent="0.2">
      <c r="A59" s="133" t="s">
        <v>14</v>
      </c>
      <c r="B59" s="135">
        <f t="shared" si="31"/>
        <v>16.106559992765128</v>
      </c>
      <c r="C59" s="136">
        <f t="shared" si="31"/>
        <v>16.162827723040284</v>
      </c>
      <c r="D59" s="136">
        <f t="shared" si="31"/>
        <v>16.137381145706915</v>
      </c>
      <c r="E59" s="136">
        <f t="shared" si="31"/>
        <v>16.231868485521414</v>
      </c>
      <c r="F59" s="136">
        <f t="shared" si="31"/>
        <v>15.999881500489529</v>
      </c>
      <c r="G59" s="136">
        <f t="shared" si="32"/>
        <v>16.152673705589514</v>
      </c>
      <c r="H59" s="136">
        <f t="shared" si="32"/>
        <v>16.915504458209224</v>
      </c>
      <c r="I59" s="136">
        <f t="shared" si="32"/>
        <v>16.391983327947401</v>
      </c>
      <c r="J59" s="136">
        <f t="shared" si="32"/>
        <v>16.227079688183832</v>
      </c>
      <c r="K59" s="136">
        <f t="shared" si="32"/>
        <v>16.188357325096916</v>
      </c>
      <c r="L59" s="136">
        <f t="shared" si="32"/>
        <v>16.115365247839193</v>
      </c>
      <c r="M59" s="136">
        <f t="shared" si="32"/>
        <v>16.14055981425664</v>
      </c>
      <c r="N59" s="136">
        <f t="shared" si="32"/>
        <v>16.081729718357664</v>
      </c>
      <c r="O59" s="136">
        <f t="shared" si="29"/>
        <v>16.092588877099647</v>
      </c>
      <c r="P59" s="136">
        <f t="shared" si="29"/>
        <v>16.161106301391129</v>
      </c>
      <c r="Q59" s="136">
        <f t="shared" si="29"/>
        <v>16.171911792289247</v>
      </c>
      <c r="R59" s="136">
        <f t="shared" ref="R59" si="36">R40/R20*100</f>
        <v>16.182717283187365</v>
      </c>
      <c r="S59" s="364">
        <f t="shared" si="21"/>
        <v>16.182717283187365</v>
      </c>
      <c r="T59" s="364">
        <f t="shared" si="19"/>
        <v>16.182717283187365</v>
      </c>
      <c r="U59" s="364">
        <f t="shared" si="19"/>
        <v>16.182717283187365</v>
      </c>
      <c r="V59" s="365"/>
      <c r="W59" s="365"/>
      <c r="X59" s="365"/>
      <c r="Y59" s="365"/>
    </row>
    <row r="60" spans="1:25" ht="13.5" thickBot="1" x14ac:dyDescent="0.25">
      <c r="A60" s="174" t="s">
        <v>282</v>
      </c>
      <c r="B60" s="143">
        <f t="shared" si="31"/>
        <v>16.086616789266937</v>
      </c>
      <c r="C60" s="144">
        <f t="shared" si="31"/>
        <v>16.282154229519165</v>
      </c>
      <c r="D60" s="144">
        <f t="shared" si="31"/>
        <v>16.186162966960314</v>
      </c>
      <c r="E60" s="144">
        <f t="shared" si="31"/>
        <v>16.244692279293954</v>
      </c>
      <c r="F60" s="144">
        <f t="shared" si="31"/>
        <v>16.017177582322656</v>
      </c>
      <c r="G60" s="144">
        <f t="shared" si="32"/>
        <v>16.086543153997056</v>
      </c>
      <c r="H60" s="144">
        <f t="shared" si="32"/>
        <v>16.36442108139007</v>
      </c>
      <c r="I60" s="144">
        <f t="shared" si="32"/>
        <v>16.194268915947902</v>
      </c>
      <c r="J60" s="144">
        <f t="shared" si="32"/>
        <v>16.161894012362549</v>
      </c>
      <c r="K60" s="144">
        <f t="shared" si="32"/>
        <v>16.152957297170875</v>
      </c>
      <c r="L60" s="144">
        <f t="shared" si="32"/>
        <v>16.226944069733729</v>
      </c>
      <c r="M60" s="144">
        <f t="shared" si="32"/>
        <v>16.216120613518928</v>
      </c>
      <c r="N60" s="144">
        <f t="shared" si="32"/>
        <v>16.266347735523233</v>
      </c>
      <c r="O60" s="144">
        <f t="shared" si="29"/>
        <v>16.328701554496764</v>
      </c>
      <c r="P60" s="144">
        <f t="shared" si="29"/>
        <v>16.284638986865172</v>
      </c>
      <c r="Q60" s="144">
        <f>Q41/Q21*100</f>
        <v>16.359446487754131</v>
      </c>
      <c r="R60" s="144">
        <f>R41/R21*100</f>
        <v>16.390188775722912</v>
      </c>
      <c r="S60" s="364">
        <f t="shared" si="21"/>
        <v>16.434253988643089</v>
      </c>
      <c r="T60" s="364">
        <f t="shared" si="19"/>
        <v>16.434253988643089</v>
      </c>
      <c r="U60" s="364">
        <f t="shared" si="19"/>
        <v>16.434253988643089</v>
      </c>
      <c r="V60" s="365"/>
      <c r="W60" s="365"/>
      <c r="X60" s="365"/>
      <c r="Y60" s="365"/>
    </row>
    <row r="61" spans="1:25" x14ac:dyDescent="0.2">
      <c r="S61" s="365"/>
      <c r="T61" s="365"/>
      <c r="U61" s="365"/>
      <c r="V61" s="365"/>
      <c r="W61" s="365"/>
      <c r="X61" s="365"/>
      <c r="Y61" s="365"/>
    </row>
    <row r="62" spans="1:25" ht="18" x14ac:dyDescent="0.25">
      <c r="A62" s="394" t="s">
        <v>211</v>
      </c>
      <c r="B62" s="394"/>
      <c r="C62" s="394"/>
      <c r="D62" s="394"/>
      <c r="E62" s="394"/>
      <c r="F62" s="394"/>
      <c r="G62" s="395"/>
      <c r="H62" s="395"/>
      <c r="I62" s="395"/>
      <c r="J62" s="395"/>
      <c r="K62" s="395"/>
      <c r="L62" s="395"/>
      <c r="M62" s="395"/>
      <c r="N62" s="395"/>
      <c r="O62" s="396"/>
      <c r="P62" s="396"/>
      <c r="S62" s="365"/>
      <c r="T62" s="365"/>
      <c r="U62" s="365"/>
      <c r="V62" s="365"/>
      <c r="W62" s="365"/>
      <c r="X62" s="365"/>
    </row>
    <row r="63" spans="1:25" x14ac:dyDescent="0.2">
      <c r="A63" s="1" t="s">
        <v>171</v>
      </c>
      <c r="B63" s="1"/>
      <c r="C63" s="1"/>
      <c r="D63" s="1"/>
      <c r="E63" s="1"/>
      <c r="F63" s="1"/>
      <c r="O63" s="7"/>
      <c r="S63" s="365"/>
      <c r="T63" s="365"/>
      <c r="U63" s="365"/>
      <c r="V63" s="365"/>
      <c r="W63" s="365"/>
      <c r="X63" s="365"/>
    </row>
    <row r="64" spans="1:25" ht="13.5" thickBot="1" x14ac:dyDescent="0.25">
      <c r="A64" s="109" t="s">
        <v>166</v>
      </c>
      <c r="B64" s="103"/>
      <c r="C64" s="103" t="s">
        <v>277</v>
      </c>
      <c r="D64" s="103" t="s">
        <v>278</v>
      </c>
      <c r="E64" s="103" t="s">
        <v>279</v>
      </c>
      <c r="F64" s="103" t="s">
        <v>280</v>
      </c>
      <c r="G64" s="103" t="s">
        <v>16</v>
      </c>
      <c r="H64" s="103" t="s">
        <v>17</v>
      </c>
      <c r="I64" s="103" t="s">
        <v>18</v>
      </c>
      <c r="J64" s="104">
        <v>2003</v>
      </c>
      <c r="K64" s="104">
        <v>2004</v>
      </c>
      <c r="L64" s="104">
        <v>2005</v>
      </c>
      <c r="M64" s="104">
        <v>2006</v>
      </c>
      <c r="N64" s="104">
        <v>2007</v>
      </c>
      <c r="O64" s="104">
        <v>2008</v>
      </c>
      <c r="P64" s="104">
        <v>2009</v>
      </c>
      <c r="Q64" s="104">
        <v>2010</v>
      </c>
      <c r="R64" s="104">
        <v>2011</v>
      </c>
      <c r="S64" s="365"/>
      <c r="T64" s="365"/>
      <c r="U64" s="365"/>
      <c r="V64" s="365"/>
      <c r="W64" s="365"/>
      <c r="X64" s="365"/>
    </row>
    <row r="65" spans="1:18" ht="13.5" thickTop="1" x14ac:dyDescent="0.2">
      <c r="A65" s="2" t="s">
        <v>0</v>
      </c>
      <c r="B65" s="155"/>
      <c r="C65" s="155">
        <f t="shared" ref="C65:G80" si="37">(C6-B6)/B6*100</f>
        <v>4.347898620645358</v>
      </c>
      <c r="D65" s="155">
        <f t="shared" si="37"/>
        <v>1.50266402337969</v>
      </c>
      <c r="E65" s="155">
        <f t="shared" si="37"/>
        <v>-1.3750680143391605</v>
      </c>
      <c r="F65" s="155">
        <f t="shared" si="37"/>
        <v>0.38939764871721322</v>
      </c>
      <c r="G65" s="155">
        <f t="shared" si="37"/>
        <v>0.34463433274918009</v>
      </c>
      <c r="H65" s="155">
        <f>(H6-G6)/G6*100</f>
        <v>-0.93163439690442784</v>
      </c>
      <c r="I65" s="155">
        <f t="shared" ref="I65:P65" si="38">(I6-H6)/H6*100</f>
        <v>2.3952005242194927</v>
      </c>
      <c r="J65" s="155">
        <f t="shared" si="38"/>
        <v>2.6799668777658776</v>
      </c>
      <c r="K65" s="155">
        <f t="shared" si="38"/>
        <v>1.3415376630171281</v>
      </c>
      <c r="L65" s="155">
        <f t="shared" si="38"/>
        <v>1.4854308096725544</v>
      </c>
      <c r="M65" s="155">
        <f t="shared" si="38"/>
        <v>-1.8625903385659175</v>
      </c>
      <c r="N65" s="155">
        <f t="shared" si="38"/>
        <v>0.64909396670915553</v>
      </c>
      <c r="O65" s="155">
        <f t="shared" si="38"/>
        <v>-5.988165269211744E-2</v>
      </c>
      <c r="P65" s="155">
        <f t="shared" si="38"/>
        <v>-4.2375782292032271</v>
      </c>
      <c r="Q65" s="155">
        <f t="shared" ref="Q65:R80" si="39">(Q6-P6)/P6*100</f>
        <v>3.9616993545019992</v>
      </c>
      <c r="R65" s="155">
        <f t="shared" si="39"/>
        <v>3.1422677631575469E-2</v>
      </c>
    </row>
    <row r="66" spans="1:18" x14ac:dyDescent="0.2">
      <c r="A66" s="3" t="s">
        <v>1</v>
      </c>
      <c r="B66" s="157"/>
      <c r="C66" s="157">
        <f t="shared" si="37"/>
        <v>23.999999999999996</v>
      </c>
      <c r="D66" s="157">
        <f t="shared" si="37"/>
        <v>0.89999999999999092</v>
      </c>
      <c r="E66" s="157">
        <f t="shared" si="37"/>
        <v>-5.3000000000000114</v>
      </c>
      <c r="F66" s="157">
        <f t="shared" si="37"/>
        <v>6.200000000000002</v>
      </c>
      <c r="G66" s="157">
        <f t="shared" si="37"/>
        <v>4.6999999999999895</v>
      </c>
      <c r="H66" s="157">
        <f t="shared" ref="H66:P80" si="40">(H7-G7)/G7*100</f>
        <v>-3.2999999999999954</v>
      </c>
      <c r="I66" s="157">
        <f t="shared" si="40"/>
        <v>6.4999999999999947</v>
      </c>
      <c r="J66" s="157">
        <f t="shared" si="40"/>
        <v>0.68106961424663648</v>
      </c>
      <c r="K66" s="157">
        <f t="shared" si="40"/>
        <v>0.85943997782090376</v>
      </c>
      <c r="L66" s="157">
        <f t="shared" si="40"/>
        <v>2.8097855964815754</v>
      </c>
      <c r="M66" s="157">
        <f t="shared" si="40"/>
        <v>-5.4627802642625225</v>
      </c>
      <c r="N66" s="157">
        <f t="shared" si="40"/>
        <v>2.6641024915863007</v>
      </c>
      <c r="O66" s="157">
        <f t="shared" si="40"/>
        <v>16.123522767967824</v>
      </c>
      <c r="P66" s="157">
        <f t="shared" si="40"/>
        <v>-1.5606190771657478</v>
      </c>
      <c r="Q66" s="157">
        <f t="shared" si="39"/>
        <v>0.49343794560738574</v>
      </c>
      <c r="R66" s="157">
        <f t="shared" si="39"/>
        <v>-0.35465502777201702</v>
      </c>
    </row>
    <row r="67" spans="1:18" x14ac:dyDescent="0.2">
      <c r="A67" s="4" t="s">
        <v>2</v>
      </c>
      <c r="B67" s="158"/>
      <c r="C67" s="158">
        <f t="shared" si="37"/>
        <v>-0.79999999999999916</v>
      </c>
      <c r="D67" s="158">
        <f t="shared" si="37"/>
        <v>1.6999999999999973</v>
      </c>
      <c r="E67" s="158">
        <f t="shared" si="37"/>
        <v>-9.9999999999993233E-2</v>
      </c>
      <c r="F67" s="158">
        <f t="shared" si="37"/>
        <v>-1.3999999999999946</v>
      </c>
      <c r="G67" s="158">
        <f t="shared" si="37"/>
        <v>-1.0999999999999999</v>
      </c>
      <c r="H67" s="158">
        <f t="shared" si="40"/>
        <v>-0.10000000000000533</v>
      </c>
      <c r="I67" s="158">
        <f t="shared" si="40"/>
        <v>0.99999999999999811</v>
      </c>
      <c r="J67" s="158">
        <f t="shared" si="40"/>
        <v>3.3963797690202293</v>
      </c>
      <c r="K67" s="158">
        <f t="shared" si="40"/>
        <v>1.509785873049053</v>
      </c>
      <c r="L67" s="158">
        <f t="shared" si="40"/>
        <v>1.0262027750803071</v>
      </c>
      <c r="M67" s="158">
        <f t="shared" si="40"/>
        <v>-0.59216284704167699</v>
      </c>
      <c r="N67" s="158">
        <f t="shared" si="40"/>
        <v>-2.711910190945983E-2</v>
      </c>
      <c r="O67" s="158">
        <f>(O8-N8)/N8*100</f>
        <v>-5.6370398906849104</v>
      </c>
      <c r="P67" s="158">
        <f>(P8-O8)/O8*100</f>
        <v>-5.3728594918954071</v>
      </c>
      <c r="Q67" s="158">
        <f t="shared" si="39"/>
        <v>5.4918236345165523</v>
      </c>
      <c r="R67" s="158">
        <f t="shared" si="39"/>
        <v>0.19368157125324109</v>
      </c>
    </row>
    <row r="68" spans="1:18" x14ac:dyDescent="0.2">
      <c r="A68" s="2" t="s">
        <v>3</v>
      </c>
      <c r="B68" s="156"/>
      <c r="C68" s="156">
        <f t="shared" si="37"/>
        <v>2.4416811566874359</v>
      </c>
      <c r="D68" s="156">
        <f t="shared" si="37"/>
        <v>2.9111058296561048</v>
      </c>
      <c r="E68" s="156">
        <f t="shared" si="37"/>
        <v>-1.4791226661092505</v>
      </c>
      <c r="F68" s="156">
        <f t="shared" si="37"/>
        <v>0.28875363422200556</v>
      </c>
      <c r="G68" s="156">
        <f t="shared" si="37"/>
        <v>7.3269019539697169</v>
      </c>
      <c r="H68" s="156">
        <f t="shared" si="40"/>
        <v>2.6533370582160671</v>
      </c>
      <c r="I68" s="156">
        <f t="shared" si="40"/>
        <v>3.160305194324319</v>
      </c>
      <c r="J68" s="156">
        <f t="shared" si="40"/>
        <v>-0.15546491493653833</v>
      </c>
      <c r="K68" s="156">
        <f t="shared" si="40"/>
        <v>5.5369676320272569</v>
      </c>
      <c r="L68" s="156">
        <f t="shared" si="40"/>
        <v>6.7532308208851655</v>
      </c>
      <c r="M68" s="156">
        <f t="shared" si="40"/>
        <v>6.6030340896581867</v>
      </c>
      <c r="N68" s="156">
        <f t="shared" si="40"/>
        <v>6.2432305617477661</v>
      </c>
      <c r="O68" s="156">
        <f t="shared" si="40"/>
        <v>2.9988438256820227</v>
      </c>
      <c r="P68" s="156">
        <f t="shared" si="40"/>
        <v>-7.0070148555797171</v>
      </c>
      <c r="Q68" s="156">
        <f t="shared" si="39"/>
        <v>4.3407555321123885</v>
      </c>
      <c r="R68" s="156">
        <f t="shared" si="39"/>
        <v>2.0629115342881668</v>
      </c>
    </row>
    <row r="69" spans="1:18" x14ac:dyDescent="0.2">
      <c r="A69" s="3" t="s">
        <v>4</v>
      </c>
      <c r="B69" s="157"/>
      <c r="C69" s="157">
        <f t="shared" si="37"/>
        <v>1.4000000000000061</v>
      </c>
      <c r="D69" s="157">
        <f t="shared" si="37"/>
        <v>2.6999999999999891</v>
      </c>
      <c r="E69" s="157">
        <f t="shared" si="37"/>
        <v>-0.20000000000000556</v>
      </c>
      <c r="F69" s="157">
        <f t="shared" si="37"/>
        <v>0.60000000000000475</v>
      </c>
      <c r="G69" s="157">
        <f t="shared" si="37"/>
        <v>8.0999999999999908</v>
      </c>
      <c r="H69" s="157">
        <f t="shared" si="40"/>
        <v>3.2000000000000064</v>
      </c>
      <c r="I69" s="157">
        <f t="shared" si="40"/>
        <v>2.7999999999999985</v>
      </c>
      <c r="J69" s="157">
        <f t="shared" si="40"/>
        <v>-1.5042370189681238</v>
      </c>
      <c r="K69" s="157">
        <f t="shared" si="40"/>
        <v>4.8946388570003565</v>
      </c>
      <c r="L69" s="157">
        <f t="shared" si="40"/>
        <v>6.2041686307462136</v>
      </c>
      <c r="M69" s="157">
        <f t="shared" si="40"/>
        <v>6.4381843373819567</v>
      </c>
      <c r="N69" s="157">
        <f t="shared" si="40"/>
        <v>5.2445696317096289</v>
      </c>
      <c r="O69" s="157">
        <f t="shared" si="40"/>
        <v>2.6370733791335628</v>
      </c>
      <c r="P69" s="157">
        <f t="shared" si="40"/>
        <v>-10.130053363142229</v>
      </c>
      <c r="Q69" s="157">
        <f t="shared" si="39"/>
        <v>5.4133557194088429</v>
      </c>
      <c r="R69" s="157">
        <f t="shared" si="39"/>
        <v>2.4093848724679749</v>
      </c>
    </row>
    <row r="70" spans="1:18" x14ac:dyDescent="0.2">
      <c r="A70" s="3" t="s">
        <v>5</v>
      </c>
      <c r="B70" s="157"/>
      <c r="C70" s="157">
        <f t="shared" si="37"/>
        <v>10.800000000000011</v>
      </c>
      <c r="D70" s="157">
        <f t="shared" si="37"/>
        <v>3.8999999999999972</v>
      </c>
      <c r="E70" s="157">
        <f t="shared" si="37"/>
        <v>-6.3</v>
      </c>
      <c r="F70" s="157">
        <f t="shared" si="37"/>
        <v>-0.50000000000000322</v>
      </c>
      <c r="G70" s="157">
        <f t="shared" si="37"/>
        <v>3.0999999999999881</v>
      </c>
      <c r="H70" s="157">
        <f t="shared" si="40"/>
        <v>-3.6999999999999997</v>
      </c>
      <c r="I70" s="157">
        <f t="shared" si="40"/>
        <v>3.4999999999999885</v>
      </c>
      <c r="J70" s="157">
        <f t="shared" si="40"/>
        <v>2.9505666070238221</v>
      </c>
      <c r="K70" s="157">
        <f t="shared" si="40"/>
        <v>6.7850327153762269</v>
      </c>
      <c r="L70" s="157">
        <f t="shared" si="40"/>
        <v>5.3460986117759601</v>
      </c>
      <c r="M70" s="157">
        <f t="shared" si="40"/>
        <v>3.4195491090632681</v>
      </c>
      <c r="N70" s="157">
        <f t="shared" si="40"/>
        <v>3.3832273938896864</v>
      </c>
      <c r="O70" s="157">
        <f t="shared" si="40"/>
        <v>-3.1053436844789482</v>
      </c>
      <c r="P70" s="157">
        <f t="shared" si="40"/>
        <v>-1.421410400718456</v>
      </c>
      <c r="Q70" s="157">
        <f t="shared" si="39"/>
        <v>1.7063497894426194</v>
      </c>
      <c r="R70" s="157">
        <f t="shared" si="39"/>
        <v>1.34700872650965</v>
      </c>
    </row>
    <row r="71" spans="1:18" x14ac:dyDescent="0.2">
      <c r="A71" s="4" t="s">
        <v>6</v>
      </c>
      <c r="B71" s="158"/>
      <c r="C71" s="158">
        <f t="shared" si="37"/>
        <v>2.0159733904836052</v>
      </c>
      <c r="D71" s="158">
        <f t="shared" si="37"/>
        <v>3.4427236280375291</v>
      </c>
      <c r="E71" s="158">
        <f t="shared" si="37"/>
        <v>-5.8943750290306047</v>
      </c>
      <c r="F71" s="158">
        <f t="shared" si="37"/>
        <v>-1.3573543928924039</v>
      </c>
      <c r="G71" s="158">
        <f t="shared" si="37"/>
        <v>5.649236927695771</v>
      </c>
      <c r="H71" s="158">
        <f t="shared" si="40"/>
        <v>4.9256417542862634</v>
      </c>
      <c r="I71" s="158">
        <f t="shared" si="40"/>
        <v>5.8093346573982085</v>
      </c>
      <c r="J71" s="158">
        <f t="shared" si="40"/>
        <v>7.6873230790218612</v>
      </c>
      <c r="K71" s="158">
        <f t="shared" si="40"/>
        <v>9.1084718923198729</v>
      </c>
      <c r="L71" s="158">
        <f t="shared" si="40"/>
        <v>11.921279498418043</v>
      </c>
      <c r="M71" s="158">
        <f t="shared" si="40"/>
        <v>10.436225945329113</v>
      </c>
      <c r="N71" s="158">
        <f t="shared" si="40"/>
        <v>15.003992297214786</v>
      </c>
      <c r="O71" s="158">
        <f t="shared" si="40"/>
        <v>9.5423822262155156</v>
      </c>
      <c r="P71" s="158">
        <f t="shared" si="40"/>
        <v>6.7752659261578172</v>
      </c>
      <c r="Q71" s="158">
        <f t="shared" si="39"/>
        <v>0.8778792526629936</v>
      </c>
      <c r="R71" s="158">
        <f t="shared" si="39"/>
        <v>0.79548157356121052</v>
      </c>
    </row>
    <row r="72" spans="1:18" x14ac:dyDescent="0.2">
      <c r="A72" s="2" t="s">
        <v>7</v>
      </c>
      <c r="B72" s="156"/>
      <c r="C72" s="156">
        <f t="shared" si="37"/>
        <v>4.1946552197551714</v>
      </c>
      <c r="D72" s="156">
        <f t="shared" si="37"/>
        <v>2.5474270277189905</v>
      </c>
      <c r="E72" s="156">
        <f t="shared" si="37"/>
        <v>1.998611051370865</v>
      </c>
      <c r="F72" s="156">
        <f t="shared" si="37"/>
        <v>3.820636490745462</v>
      </c>
      <c r="G72" s="156">
        <f t="shared" si="37"/>
        <v>3.9395599155605359</v>
      </c>
      <c r="H72" s="156">
        <f t="shared" si="40"/>
        <v>3.5760808624071689</v>
      </c>
      <c r="I72" s="156">
        <f t="shared" si="40"/>
        <v>4.0738820454901399</v>
      </c>
      <c r="J72" s="156">
        <f t="shared" si="40"/>
        <v>4.1755566334278624</v>
      </c>
      <c r="K72" s="156">
        <f t="shared" si="40"/>
        <v>4.6583675730257061</v>
      </c>
      <c r="L72" s="156">
        <f t="shared" si="40"/>
        <v>5.4199039283829604</v>
      </c>
      <c r="M72" s="156">
        <f t="shared" si="40"/>
        <v>6.2849162613823877</v>
      </c>
      <c r="N72" s="156">
        <f t="shared" si="40"/>
        <v>6.0894277174161262</v>
      </c>
      <c r="O72" s="156">
        <f t="shared" si="40"/>
        <v>4.4600301168510859</v>
      </c>
      <c r="P72" s="156">
        <f t="shared" si="40"/>
        <v>1.072670662872873</v>
      </c>
      <c r="Q72" s="156">
        <f t="shared" si="39"/>
        <v>2.2682474209367633</v>
      </c>
      <c r="R72" s="156">
        <f t="shared" si="39"/>
        <v>3.64385582962176</v>
      </c>
    </row>
    <row r="73" spans="1:18" x14ac:dyDescent="0.2">
      <c r="A73" s="3" t="s">
        <v>8</v>
      </c>
      <c r="B73" s="157"/>
      <c r="C73" s="157">
        <f t="shared" si="37"/>
        <v>3.7000000000000006</v>
      </c>
      <c r="D73" s="157">
        <f t="shared" si="37"/>
        <v>0.40000000000000885</v>
      </c>
      <c r="E73" s="157">
        <f t="shared" si="37"/>
        <v>1.2999999999999816</v>
      </c>
      <c r="F73" s="157">
        <f t="shared" si="37"/>
        <v>7.6000000000000094</v>
      </c>
      <c r="G73" s="157">
        <f t="shared" si="37"/>
        <v>8.099999999999989</v>
      </c>
      <c r="H73" s="157">
        <f t="shared" si="40"/>
        <v>1.899999999999983</v>
      </c>
      <c r="I73" s="157">
        <f t="shared" si="40"/>
        <v>2.2999999999999958</v>
      </c>
      <c r="J73" s="157">
        <f t="shared" si="40"/>
        <v>2.6657606565088985</v>
      </c>
      <c r="K73" s="157">
        <f t="shared" si="40"/>
        <v>5.3977778960595888</v>
      </c>
      <c r="L73" s="157">
        <f t="shared" si="40"/>
        <v>7.0466309866886307</v>
      </c>
      <c r="M73" s="157">
        <f t="shared" si="40"/>
        <v>5.9605501604514934</v>
      </c>
      <c r="N73" s="157">
        <f t="shared" si="40"/>
        <v>5.3093362240848645</v>
      </c>
      <c r="O73" s="157">
        <f t="shared" si="40"/>
        <v>0.80512115878625234</v>
      </c>
      <c r="P73" s="157">
        <f t="shared" si="40"/>
        <v>-1.0417064276987946</v>
      </c>
      <c r="Q73" s="157">
        <f t="shared" si="39"/>
        <v>3.4916916994014091</v>
      </c>
      <c r="R73" s="157">
        <f t="shared" si="39"/>
        <v>4.4408503492421456</v>
      </c>
    </row>
    <row r="74" spans="1:18" x14ac:dyDescent="0.2">
      <c r="A74" s="3" t="s">
        <v>9</v>
      </c>
      <c r="B74" s="157"/>
      <c r="C74" s="157">
        <f t="shared" si="37"/>
        <v>6.0999999999999881</v>
      </c>
      <c r="D74" s="157">
        <f t="shared" si="37"/>
        <v>7.6000000000000085</v>
      </c>
      <c r="E74" s="157">
        <f t="shared" si="37"/>
        <v>5.4999999999999858</v>
      </c>
      <c r="F74" s="157">
        <f t="shared" si="37"/>
        <v>5.2000000000000064</v>
      </c>
      <c r="G74" s="157">
        <f t="shared" si="37"/>
        <v>8.3000000000000025</v>
      </c>
      <c r="H74" s="157">
        <f t="shared" si="40"/>
        <v>5.9000000000000012</v>
      </c>
      <c r="I74" s="157">
        <f t="shared" si="40"/>
        <v>9.0000000000000142</v>
      </c>
      <c r="J74" s="157">
        <f t="shared" si="40"/>
        <v>6.3478429292036145</v>
      </c>
      <c r="K74" s="157">
        <f t="shared" si="40"/>
        <v>4.8872805593608213</v>
      </c>
      <c r="L74" s="157">
        <f t="shared" si="40"/>
        <v>5.2943174869204723</v>
      </c>
      <c r="M74" s="157">
        <f t="shared" si="40"/>
        <v>5.1158728861318288</v>
      </c>
      <c r="N74" s="157">
        <f t="shared" si="40"/>
        <v>6.604050284092847</v>
      </c>
      <c r="O74" s="157">
        <f t="shared" si="40"/>
        <v>3.4442603126259685</v>
      </c>
      <c r="P74" s="157">
        <f t="shared" si="40"/>
        <v>1.439608858271106</v>
      </c>
      <c r="Q74" s="157">
        <f t="shared" si="39"/>
        <v>2.0021088014627355</v>
      </c>
      <c r="R74" s="157">
        <f t="shared" si="39"/>
        <v>3.2580189154213595</v>
      </c>
    </row>
    <row r="75" spans="1:18" x14ac:dyDescent="0.2">
      <c r="A75" s="3" t="s">
        <v>10</v>
      </c>
      <c r="B75" s="157"/>
      <c r="C75" s="157">
        <f t="shared" si="37"/>
        <v>6.785370879120876</v>
      </c>
      <c r="D75" s="157">
        <f t="shared" si="37"/>
        <v>4.7060866545107203</v>
      </c>
      <c r="E75" s="157">
        <f t="shared" si="37"/>
        <v>2.3020560433834119</v>
      </c>
      <c r="F75" s="157">
        <f t="shared" si="37"/>
        <v>5.1105562588502584</v>
      </c>
      <c r="G75" s="157">
        <f t="shared" si="37"/>
        <v>3.1802295081655081</v>
      </c>
      <c r="H75" s="157">
        <f t="shared" si="40"/>
        <v>8.1675334214236646</v>
      </c>
      <c r="I75" s="157">
        <f t="shared" si="40"/>
        <v>6.2763462246337252</v>
      </c>
      <c r="J75" s="157">
        <f t="shared" si="40"/>
        <v>4.7992294262837882</v>
      </c>
      <c r="K75" s="157">
        <f t="shared" si="40"/>
        <v>7.0545298575766981</v>
      </c>
      <c r="L75" s="157">
        <f t="shared" si="40"/>
        <v>5.7093337721431965</v>
      </c>
      <c r="M75" s="157">
        <f t="shared" si="40"/>
        <v>9.6438255848226895</v>
      </c>
      <c r="N75" s="157">
        <f t="shared" si="40"/>
        <v>7.8700131480669873</v>
      </c>
      <c r="O75" s="157">
        <f t="shared" si="40"/>
        <v>7.321581340253676</v>
      </c>
      <c r="P75" s="157">
        <f t="shared" si="40"/>
        <v>1.0415665626094233</v>
      </c>
      <c r="Q75" s="157">
        <f t="shared" si="39"/>
        <v>2.044338169566962</v>
      </c>
      <c r="R75" s="157">
        <f t="shared" si="39"/>
        <v>3.5261526194868331</v>
      </c>
    </row>
    <row r="76" spans="1:18" x14ac:dyDescent="0.2">
      <c r="A76" s="3" t="s">
        <v>11</v>
      </c>
      <c r="B76" s="157"/>
      <c r="C76" s="157">
        <f t="shared" si="37"/>
        <v>2.6582004265986807</v>
      </c>
      <c r="D76" s="157">
        <f t="shared" si="37"/>
        <v>-3.2717766398577118E-2</v>
      </c>
      <c r="E76" s="157">
        <f t="shared" si="37"/>
        <v>6.211220661608996</v>
      </c>
      <c r="F76" s="157">
        <f t="shared" si="37"/>
        <v>3.8691359071068518</v>
      </c>
      <c r="G76" s="157">
        <f t="shared" si="37"/>
        <v>4.8180334557323574</v>
      </c>
      <c r="H76" s="157">
        <f t="shared" si="40"/>
        <v>2.2482668960604606</v>
      </c>
      <c r="I76" s="157">
        <f t="shared" si="40"/>
        <v>2.4637525883771518</v>
      </c>
      <c r="J76" s="157">
        <f t="shared" si="40"/>
        <v>5.5579361278451342</v>
      </c>
      <c r="K76" s="157">
        <f t="shared" si="40"/>
        <v>1.7467405320215865</v>
      </c>
      <c r="L76" s="157">
        <f t="shared" si="40"/>
        <v>3.7969232213473489</v>
      </c>
      <c r="M76" s="157">
        <f t="shared" si="40"/>
        <v>5.2210905695231604</v>
      </c>
      <c r="N76" s="157">
        <f t="shared" si="40"/>
        <v>5.55907728342269</v>
      </c>
      <c r="O76" s="157">
        <f t="shared" si="40"/>
        <v>3.9288731462538298</v>
      </c>
      <c r="P76" s="157">
        <f t="shared" si="40"/>
        <v>-0.85585952952985755</v>
      </c>
      <c r="Q76" s="157">
        <f t="shared" si="39"/>
        <v>-0.10446156174224579</v>
      </c>
      <c r="R76" s="157">
        <f t="shared" si="39"/>
        <v>2.4460662555834922</v>
      </c>
    </row>
    <row r="77" spans="1:18" x14ac:dyDescent="0.2">
      <c r="A77" s="4" t="s">
        <v>12</v>
      </c>
      <c r="B77" s="158"/>
      <c r="C77" s="158">
        <f t="shared" si="37"/>
        <v>1.9316258603181764</v>
      </c>
      <c r="D77" s="158">
        <f t="shared" si="37"/>
        <v>0.78885420586954413</v>
      </c>
      <c r="E77" s="158">
        <f t="shared" si="37"/>
        <v>-0.74826843947224819</v>
      </c>
      <c r="F77" s="158">
        <f t="shared" si="37"/>
        <v>-0.85349660666864602</v>
      </c>
      <c r="G77" s="158">
        <f t="shared" si="37"/>
        <v>-0.92631860895961926</v>
      </c>
      <c r="H77" s="158">
        <f t="shared" si="40"/>
        <v>-0.93422851049128675</v>
      </c>
      <c r="I77" s="158">
        <f t="shared" si="40"/>
        <v>0.71637582061039029</v>
      </c>
      <c r="J77" s="158">
        <f t="shared" si="40"/>
        <v>2.767272536797444</v>
      </c>
      <c r="K77" s="158">
        <f t="shared" si="40"/>
        <v>1.9134219875326846</v>
      </c>
      <c r="L77" s="158">
        <f t="shared" si="40"/>
        <v>4.3080416310322178</v>
      </c>
      <c r="M77" s="158">
        <f t="shared" si="40"/>
        <v>3.0620327501620688</v>
      </c>
      <c r="N77" s="158">
        <f t="shared" si="40"/>
        <v>4.0340176880812475</v>
      </c>
      <c r="O77" s="158">
        <f t="shared" si="40"/>
        <v>4.4875636129470795</v>
      </c>
      <c r="P77" s="158">
        <f t="shared" si="40"/>
        <v>3.6965072136886752</v>
      </c>
      <c r="Q77" s="158">
        <f t="shared" si="39"/>
        <v>2.6938792356267283</v>
      </c>
      <c r="R77" s="158">
        <f t="shared" si="39"/>
        <v>3.8534344518260406</v>
      </c>
    </row>
    <row r="78" spans="1:18" x14ac:dyDescent="0.2">
      <c r="A78" s="2" t="s">
        <v>13</v>
      </c>
      <c r="B78" s="156"/>
      <c r="C78" s="156">
        <f t="shared" si="37"/>
        <v>3.7836984271505938</v>
      </c>
      <c r="D78" s="156">
        <f t="shared" si="37"/>
        <v>2.5034504484970252</v>
      </c>
      <c r="E78" s="156">
        <f t="shared" si="37"/>
        <v>0.73043662949799104</v>
      </c>
      <c r="F78" s="156">
        <f t="shared" si="37"/>
        <v>2.5599076137659824</v>
      </c>
      <c r="G78" s="156">
        <f t="shared" si="37"/>
        <v>4.2961989184751603</v>
      </c>
      <c r="H78" s="156">
        <f t="shared" si="40"/>
        <v>2.8348799640016189</v>
      </c>
      <c r="I78" s="156">
        <f t="shared" si="40"/>
        <v>3.6689115621476263</v>
      </c>
      <c r="J78" s="156">
        <f t="shared" si="40"/>
        <v>2.9814696181032887</v>
      </c>
      <c r="K78" s="156">
        <f t="shared" si="40"/>
        <v>4.4976774203169017</v>
      </c>
      <c r="L78" s="156">
        <f t="shared" si="40"/>
        <v>5.312474510300472</v>
      </c>
      <c r="M78" s="156">
        <f t="shared" si="40"/>
        <v>5.5261283631300113</v>
      </c>
      <c r="N78" s="156">
        <f t="shared" si="40"/>
        <v>5.6082850288889441</v>
      </c>
      <c r="O78" s="156">
        <f t="shared" si="40"/>
        <v>3.6995534418950502</v>
      </c>
      <c r="P78" s="156">
        <f t="shared" si="40"/>
        <v>-1.316416381005324</v>
      </c>
      <c r="Q78" s="156">
        <f t="shared" si="39"/>
        <v>2.8771800340273006</v>
      </c>
      <c r="R78" s="156">
        <f t="shared" si="39"/>
        <v>2.9742018085200694</v>
      </c>
    </row>
    <row r="79" spans="1:18" x14ac:dyDescent="0.2">
      <c r="A79" s="3" t="s">
        <v>14</v>
      </c>
      <c r="B79" s="157"/>
      <c r="C79" s="157">
        <f t="shared" si="37"/>
        <v>4.8864894724710686</v>
      </c>
      <c r="D79" s="157">
        <f t="shared" si="37"/>
        <v>2.9212931721542796</v>
      </c>
      <c r="E79" s="157">
        <f t="shared" si="37"/>
        <v>-1.1390205051909141</v>
      </c>
      <c r="F79" s="157">
        <f t="shared" si="37"/>
        <v>-0.54053972212020618</v>
      </c>
      <c r="G79" s="157">
        <f t="shared" si="37"/>
        <v>1.5781107750698413</v>
      </c>
      <c r="H79" s="157">
        <f t="shared" si="40"/>
        <v>1.4376112669555074</v>
      </c>
      <c r="I79" s="157">
        <f t="shared" si="40"/>
        <v>2.711213522813436</v>
      </c>
      <c r="J79" s="157">
        <f t="shared" si="40"/>
        <v>2.6823827123497486</v>
      </c>
      <c r="K79" s="157">
        <f t="shared" si="40"/>
        <v>5.0242228894956327</v>
      </c>
      <c r="L79" s="157">
        <f t="shared" si="40"/>
        <v>4.9864147215017907</v>
      </c>
      <c r="M79" s="157">
        <f t="shared" si="40"/>
        <v>6.2435667441108134</v>
      </c>
      <c r="N79" s="157">
        <f t="shared" si="40"/>
        <v>5.236671649227703</v>
      </c>
      <c r="O79" s="157">
        <f t="shared" si="40"/>
        <v>2.5619578197581134</v>
      </c>
      <c r="P79" s="157">
        <f t="shared" si="40"/>
        <v>-3.1709231171682251</v>
      </c>
      <c r="Q79" s="157">
        <f t="shared" si="39"/>
        <v>2.9950682551370136</v>
      </c>
      <c r="R79" s="157">
        <f t="shared" si="39"/>
        <v>4.378417021976948</v>
      </c>
    </row>
    <row r="80" spans="1:18" ht="13.5" thickBot="1" x14ac:dyDescent="0.25">
      <c r="A80" s="106" t="s">
        <v>283</v>
      </c>
      <c r="B80" s="159"/>
      <c r="C80" s="159">
        <f t="shared" si="37"/>
        <v>3.9124055015246211</v>
      </c>
      <c r="D80" s="159">
        <f t="shared" si="37"/>
        <v>2.5526741402699931</v>
      </c>
      <c r="E80" s="159">
        <f t="shared" si="37"/>
        <v>0.50941483769572682</v>
      </c>
      <c r="F80" s="159">
        <f t="shared" si="37"/>
        <v>2.1993604303941741</v>
      </c>
      <c r="G80" s="159">
        <f t="shared" si="37"/>
        <v>3.988589800332127</v>
      </c>
      <c r="H80" s="159">
        <f t="shared" si="40"/>
        <v>2.6804149810827269</v>
      </c>
      <c r="I80" s="159">
        <f t="shared" si="40"/>
        <v>3.5643215754646991</v>
      </c>
      <c r="J80" s="159">
        <f t="shared" si="40"/>
        <v>2.949075466902547</v>
      </c>
      <c r="K80" s="159">
        <f t="shared" si="40"/>
        <v>4.5545599068036751</v>
      </c>
      <c r="L80" s="159">
        <f t="shared" si="40"/>
        <v>5.2770921799080215</v>
      </c>
      <c r="M80" s="159">
        <f t="shared" si="40"/>
        <v>5.6037661274900055</v>
      </c>
      <c r="N80" s="159">
        <f t="shared" si="40"/>
        <v>5.5678271609852441</v>
      </c>
      <c r="O80" s="159">
        <f t="shared" si="40"/>
        <v>3.5760909371843628</v>
      </c>
      <c r="P80" s="159">
        <f t="shared" si="40"/>
        <v>-1.5157141204545048</v>
      </c>
      <c r="Q80" s="159">
        <f t="shared" si="39"/>
        <v>2.8896361666428101</v>
      </c>
      <c r="R80" s="159">
        <f>(R21-Q21)/Q21*100</f>
        <v>3.1227239768834134</v>
      </c>
    </row>
    <row r="81" spans="1:18" x14ac:dyDescent="0.2">
      <c r="Q81" s="92"/>
      <c r="R81" s="92"/>
    </row>
    <row r="82" spans="1:18" ht="18" x14ac:dyDescent="0.25">
      <c r="A82" s="394" t="s">
        <v>168</v>
      </c>
      <c r="B82" s="394"/>
      <c r="C82" s="394"/>
      <c r="D82" s="394"/>
      <c r="E82" s="394"/>
      <c r="F82" s="394"/>
      <c r="G82" s="395"/>
      <c r="H82" s="395"/>
      <c r="I82" s="395"/>
      <c r="J82" s="395"/>
      <c r="K82" s="395"/>
      <c r="L82" s="395"/>
      <c r="M82" s="395"/>
      <c r="N82" s="395"/>
      <c r="O82" s="396"/>
      <c r="P82" s="396"/>
    </row>
    <row r="83" spans="1:18" x14ac:dyDescent="0.2">
      <c r="A83" s="1" t="s">
        <v>171</v>
      </c>
      <c r="B83" s="1"/>
      <c r="C83" s="1"/>
      <c r="D83" s="1"/>
      <c r="E83" s="1"/>
      <c r="F83" s="1"/>
    </row>
    <row r="84" spans="1:18" ht="13.5" thickBot="1" x14ac:dyDescent="0.25">
      <c r="A84" s="109" t="s">
        <v>167</v>
      </c>
      <c r="B84" s="103"/>
      <c r="C84" s="103" t="s">
        <v>277</v>
      </c>
      <c r="D84" s="103" t="s">
        <v>278</v>
      </c>
      <c r="E84" s="103" t="s">
        <v>279</v>
      </c>
      <c r="F84" s="103" t="s">
        <v>280</v>
      </c>
      <c r="G84" s="103" t="s">
        <v>16</v>
      </c>
      <c r="H84" s="103" t="s">
        <v>17</v>
      </c>
      <c r="I84" s="103" t="s">
        <v>18</v>
      </c>
      <c r="J84" s="110">
        <v>2003</v>
      </c>
      <c r="K84" s="110">
        <v>2004</v>
      </c>
      <c r="L84" s="110">
        <v>2005</v>
      </c>
      <c r="M84" s="110">
        <v>2006</v>
      </c>
      <c r="N84" s="110">
        <v>2007</v>
      </c>
      <c r="O84" s="110">
        <v>2008</v>
      </c>
      <c r="P84" s="110">
        <v>2009</v>
      </c>
      <c r="Q84" s="110">
        <v>2010</v>
      </c>
      <c r="R84" s="110">
        <v>2011</v>
      </c>
    </row>
    <row r="85" spans="1:18" ht="13.5" thickTop="1" x14ac:dyDescent="0.2">
      <c r="A85" s="5" t="s">
        <v>0</v>
      </c>
      <c r="B85" s="155"/>
      <c r="C85" s="155">
        <f t="shared" ref="C85:G100" si="41">(C26-B26)/B26*100</f>
        <v>24.327178822247081</v>
      </c>
      <c r="D85" s="155">
        <f t="shared" si="41"/>
        <v>0.21275362758618852</v>
      </c>
      <c r="E85" s="155">
        <f t="shared" si="41"/>
        <v>1.8089305926057522E-2</v>
      </c>
      <c r="F85" s="155">
        <f t="shared" si="41"/>
        <v>-12.301400422253449</v>
      </c>
      <c r="G85" s="155">
        <f t="shared" si="41"/>
        <v>1.7227066681637493</v>
      </c>
      <c r="H85" s="155">
        <f>(H26-G26)/G26*100</f>
        <v>-1.8158586540644353</v>
      </c>
      <c r="I85" s="155">
        <f t="shared" ref="I85:P85" si="42">(I26-H26)/H26*100</f>
        <v>0.10661873370909471</v>
      </c>
      <c r="J85" s="155">
        <f t="shared" si="42"/>
        <v>5.3662048379077429</v>
      </c>
      <c r="K85" s="155">
        <f t="shared" si="42"/>
        <v>0.75567788508223666</v>
      </c>
      <c r="L85" s="155">
        <f t="shared" si="42"/>
        <v>-5.9574073835498673</v>
      </c>
      <c r="M85" s="155">
        <f t="shared" si="42"/>
        <v>-0.50635611208716658</v>
      </c>
      <c r="N85" s="155">
        <f t="shared" si="42"/>
        <v>3.6647028392462868</v>
      </c>
      <c r="O85" s="155">
        <f t="shared" si="42"/>
        <v>9.1361298427343591</v>
      </c>
      <c r="P85" s="155">
        <f t="shared" si="42"/>
        <v>-1.8424699641277273</v>
      </c>
      <c r="Q85" s="155">
        <f t="shared" ref="Q85:R100" si="43">(Q26-P26)/P26*100</f>
        <v>2.0605858297224136</v>
      </c>
      <c r="R85" s="155">
        <f t="shared" si="43"/>
        <v>1.9421881877604008</v>
      </c>
    </row>
    <row r="86" spans="1:18" x14ac:dyDescent="0.2">
      <c r="A86" s="6" t="s">
        <v>1</v>
      </c>
      <c r="B86" s="157"/>
      <c r="C86" s="157">
        <f t="shared" si="41"/>
        <v>16.333389661194087</v>
      </c>
      <c r="D86" s="157">
        <f t="shared" si="41"/>
        <v>-0.3577582931626867</v>
      </c>
      <c r="E86" s="157">
        <f t="shared" si="41"/>
        <v>0.90679689008445941</v>
      </c>
      <c r="F86" s="157">
        <f t="shared" si="41"/>
        <v>-2.6298178119234397</v>
      </c>
      <c r="G86" s="157">
        <f t="shared" si="41"/>
        <v>3.7541218973935253</v>
      </c>
      <c r="H86" s="157">
        <f t="shared" ref="H86:P86" si="44">(H27-G27)/G27*100</f>
        <v>-0.35508425423581069</v>
      </c>
      <c r="I86" s="157">
        <f t="shared" si="44"/>
        <v>4.653605468815817</v>
      </c>
      <c r="J86" s="157">
        <f t="shared" si="44"/>
        <v>5.1839550801445373</v>
      </c>
      <c r="K86" s="157">
        <f t="shared" si="44"/>
        <v>0.30325645999335371</v>
      </c>
      <c r="L86" s="157">
        <f t="shared" si="44"/>
        <v>-5.8467181986962764</v>
      </c>
      <c r="M86" s="157">
        <f t="shared" si="44"/>
        <v>0.53514512927117452</v>
      </c>
      <c r="N86" s="157">
        <f t="shared" si="44"/>
        <v>4.0821731939715971</v>
      </c>
      <c r="O86" s="157">
        <f t="shared" si="44"/>
        <v>14.550196980804511</v>
      </c>
      <c r="P86" s="157">
        <f t="shared" si="44"/>
        <v>-2.6693987378392436</v>
      </c>
      <c r="Q86" s="157">
        <f t="shared" si="43"/>
        <v>2.3302350393209057</v>
      </c>
      <c r="R86" s="157">
        <f t="shared" si="43"/>
        <v>1.433949092767155</v>
      </c>
    </row>
    <row r="87" spans="1:18" x14ac:dyDescent="0.2">
      <c r="A87" s="112" t="s">
        <v>2</v>
      </c>
      <c r="B87" s="158"/>
      <c r="C87" s="158">
        <f t="shared" si="41"/>
        <v>39.29112934414519</v>
      </c>
      <c r="D87" s="158">
        <f t="shared" si="41"/>
        <v>1.1047009794468841</v>
      </c>
      <c r="E87" s="158">
        <f t="shared" si="41"/>
        <v>-1.351232499277359</v>
      </c>
      <c r="F87" s="158">
        <f t="shared" si="41"/>
        <v>-27.54448783377434</v>
      </c>
      <c r="G87" s="158">
        <f t="shared" si="41"/>
        <v>-2.5798703215106769</v>
      </c>
      <c r="H87" s="158">
        <f t="shared" ref="H87:P87" si="45">(H28-G28)/G28*100</f>
        <v>-5.1109673962744733</v>
      </c>
      <c r="I87" s="158">
        <f t="shared" si="45"/>
        <v>-10.664217301363346</v>
      </c>
      <c r="J87" s="158">
        <f t="shared" si="45"/>
        <v>5.8719380036837112</v>
      </c>
      <c r="K87" s="158">
        <f t="shared" si="45"/>
        <v>2.0029645322294609</v>
      </c>
      <c r="L87" s="158">
        <f t="shared" si="45"/>
        <v>-6.2574828832609484</v>
      </c>
      <c r="M87" s="158">
        <f t="shared" si="45"/>
        <v>-3.3422109236834716</v>
      </c>
      <c r="N87" s="158">
        <f t="shared" si="45"/>
        <v>2.492336595723593</v>
      </c>
      <c r="O87" s="158">
        <f t="shared" si="45"/>
        <v>-6.5363134879643914</v>
      </c>
      <c r="P87" s="158">
        <f t="shared" si="45"/>
        <v>-6.3805831613711064</v>
      </c>
      <c r="Q87" s="158">
        <f t="shared" si="43"/>
        <v>9.301482308328799</v>
      </c>
      <c r="R87" s="158">
        <f t="shared" si="43"/>
        <v>3.685891557778024</v>
      </c>
    </row>
    <row r="88" spans="1:18" x14ac:dyDescent="0.2">
      <c r="A88" s="5" t="s">
        <v>3</v>
      </c>
      <c r="B88" s="156"/>
      <c r="C88" s="156">
        <f t="shared" si="41"/>
        <v>2.2634245211871051</v>
      </c>
      <c r="D88" s="156">
        <f t="shared" si="41"/>
        <v>2.9974216511283585</v>
      </c>
      <c r="E88" s="156">
        <f t="shared" si="41"/>
        <v>-1.9763677256198697</v>
      </c>
      <c r="F88" s="156">
        <f t="shared" si="41"/>
        <v>0.86303659176368785</v>
      </c>
      <c r="G88" s="156">
        <f t="shared" si="41"/>
        <v>7.9829223019315849</v>
      </c>
      <c r="H88" s="156">
        <f t="shared" ref="H88:P88" si="46">(H29-G29)/G29*100</f>
        <v>4.9791564011893703</v>
      </c>
      <c r="I88" s="156">
        <f t="shared" si="46"/>
        <v>1.0269937440988337</v>
      </c>
      <c r="J88" s="156">
        <f t="shared" si="46"/>
        <v>-1.4938695307479761</v>
      </c>
      <c r="K88" s="156">
        <f t="shared" si="46"/>
        <v>5.2864306206426095</v>
      </c>
      <c r="L88" s="156">
        <f t="shared" si="46"/>
        <v>6.7971079153581915</v>
      </c>
      <c r="M88" s="156">
        <f t="shared" si="46"/>
        <v>5.9365850043237858</v>
      </c>
      <c r="N88" s="156">
        <f t="shared" si="46"/>
        <v>5.9345847172376498</v>
      </c>
      <c r="O88" s="156">
        <f t="shared" si="46"/>
        <v>2.687272694892648</v>
      </c>
      <c r="P88" s="156">
        <f t="shared" si="46"/>
        <v>-8.3894488920458841</v>
      </c>
      <c r="Q88" s="156">
        <f t="shared" si="43"/>
        <v>5.8645199766939911</v>
      </c>
      <c r="R88" s="156">
        <f t="shared" si="43"/>
        <v>2.6677906405229228</v>
      </c>
    </row>
    <row r="89" spans="1:18" x14ac:dyDescent="0.2">
      <c r="A89" s="6" t="s">
        <v>4</v>
      </c>
      <c r="B89" s="157"/>
      <c r="C89" s="157">
        <f t="shared" si="41"/>
        <v>1.7479865100412453</v>
      </c>
      <c r="D89" s="157">
        <f t="shared" si="41"/>
        <v>2.6509811171693163</v>
      </c>
      <c r="E89" s="157">
        <f t="shared" si="41"/>
        <v>-0.45016265487669321</v>
      </c>
      <c r="F89" s="157">
        <f t="shared" si="41"/>
        <v>1.6032162029260777</v>
      </c>
      <c r="G89" s="157">
        <f t="shared" si="41"/>
        <v>8.5899492696371755</v>
      </c>
      <c r="H89" s="157">
        <f t="shared" ref="H89:P89" si="47">(H30-G30)/G30*100</f>
        <v>2.9761256863385848</v>
      </c>
      <c r="I89" s="157">
        <f t="shared" si="47"/>
        <v>2.6356048186201808</v>
      </c>
      <c r="J89" s="157">
        <f t="shared" si="47"/>
        <v>-0.91605471872023903</v>
      </c>
      <c r="K89" s="157">
        <f t="shared" si="47"/>
        <v>4.7001760233958594</v>
      </c>
      <c r="L89" s="157">
        <f t="shared" si="47"/>
        <v>6.16865782426816</v>
      </c>
      <c r="M89" s="157">
        <f t="shared" si="47"/>
        <v>6.0361202543548877</v>
      </c>
      <c r="N89" s="157">
        <f t="shared" si="47"/>
        <v>5.2998051445096044</v>
      </c>
      <c r="O89" s="157">
        <f t="shared" si="47"/>
        <v>2.5596069215934913</v>
      </c>
      <c r="P89" s="157">
        <f t="shared" si="47"/>
        <v>-9.9543463069773903</v>
      </c>
      <c r="Q89" s="157">
        <f t="shared" si="43"/>
        <v>6.0315112805722295</v>
      </c>
      <c r="R89" s="157">
        <f t="shared" si="43"/>
        <v>3.0064237150694137</v>
      </c>
    </row>
    <row r="90" spans="1:18" x14ac:dyDescent="0.2">
      <c r="A90" s="6" t="s">
        <v>5</v>
      </c>
      <c r="B90" s="157"/>
      <c r="C90" s="157">
        <f t="shared" si="41"/>
        <v>11.074059626964919</v>
      </c>
      <c r="D90" s="157">
        <f t="shared" si="41"/>
        <v>3.4431570966822234</v>
      </c>
      <c r="E90" s="157">
        <f t="shared" si="41"/>
        <v>-6.1115588922262223</v>
      </c>
      <c r="F90" s="157">
        <f t="shared" si="41"/>
        <v>5.8738189568442158E-2</v>
      </c>
      <c r="G90" s="157">
        <f t="shared" si="41"/>
        <v>5.8676268172194277</v>
      </c>
      <c r="H90" s="157">
        <f t="shared" ref="H90:P90" si="48">(H31-G31)/G31*100</f>
        <v>-0.15546150218985691</v>
      </c>
      <c r="I90" s="157">
        <f t="shared" si="48"/>
        <v>9.7037840654843333</v>
      </c>
      <c r="J90" s="157">
        <f t="shared" si="48"/>
        <v>-11.509926472880784</v>
      </c>
      <c r="K90" s="157">
        <f t="shared" si="48"/>
        <v>7.3184307014032184</v>
      </c>
      <c r="L90" s="157">
        <f t="shared" si="48"/>
        <v>6.5088364735634601</v>
      </c>
      <c r="M90" s="157">
        <f t="shared" si="48"/>
        <v>3.303908443060303</v>
      </c>
      <c r="N90" s="157">
        <f t="shared" si="48"/>
        <v>3.3333761813815741</v>
      </c>
      <c r="O90" s="157">
        <f t="shared" si="48"/>
        <v>-4.0239550888765629</v>
      </c>
      <c r="P90" s="157">
        <f t="shared" si="48"/>
        <v>-3.9161654020443701</v>
      </c>
      <c r="Q90" s="157">
        <f t="shared" si="43"/>
        <v>0.84462031597125065</v>
      </c>
      <c r="R90" s="157">
        <f t="shared" si="43"/>
        <v>0.48098628332771243</v>
      </c>
    </row>
    <row r="91" spans="1:18" x14ac:dyDescent="0.2">
      <c r="A91" s="112" t="s">
        <v>6</v>
      </c>
      <c r="B91" s="158"/>
      <c r="C91" s="158">
        <f t="shared" si="41"/>
        <v>-1.7304780763978587</v>
      </c>
      <c r="D91" s="158">
        <f t="shared" si="41"/>
        <v>5.7190779192565628</v>
      </c>
      <c r="E91" s="158">
        <f t="shared" si="41"/>
        <v>-11.254456509814501</v>
      </c>
      <c r="F91" s="158">
        <f t="shared" si="41"/>
        <v>-5.6966269183352605</v>
      </c>
      <c r="G91" s="158">
        <f t="shared" si="41"/>
        <v>3.941044202206661</v>
      </c>
      <c r="H91" s="158">
        <f t="shared" ref="H91:P91" si="49">(H32-G32)/G32*100</f>
        <v>34.108681314950161</v>
      </c>
      <c r="I91" s="158">
        <f t="shared" si="49"/>
        <v>-21.006937512957489</v>
      </c>
      <c r="J91" s="158">
        <f t="shared" si="49"/>
        <v>4.7497428617470439</v>
      </c>
      <c r="K91" s="158">
        <f t="shared" si="49"/>
        <v>9.3854882281274872</v>
      </c>
      <c r="L91" s="158">
        <f t="shared" si="49"/>
        <v>13.559290712423945</v>
      </c>
      <c r="M91" s="158">
        <f t="shared" si="49"/>
        <v>7.595951675398692</v>
      </c>
      <c r="N91" s="158">
        <f t="shared" si="49"/>
        <v>14.424716897190359</v>
      </c>
      <c r="O91" s="158">
        <f t="shared" si="49"/>
        <v>8.5555155929026725</v>
      </c>
      <c r="P91" s="158">
        <f t="shared" si="49"/>
        <v>8.4000234552203672</v>
      </c>
      <c r="Q91" s="158">
        <f t="shared" si="43"/>
        <v>1.8105283456389132</v>
      </c>
      <c r="R91" s="158">
        <f t="shared" si="43"/>
        <v>1.7188321935138455</v>
      </c>
    </row>
    <row r="92" spans="1:18" x14ac:dyDescent="0.2">
      <c r="A92" s="5" t="s">
        <v>7</v>
      </c>
      <c r="B92" s="156"/>
      <c r="C92" s="156">
        <f t="shared" si="41"/>
        <v>4.1991954303656254</v>
      </c>
      <c r="D92" s="156">
        <f t="shared" si="41"/>
        <v>1.5145199579551749</v>
      </c>
      <c r="E92" s="156">
        <f t="shared" si="41"/>
        <v>2.7470317028769098</v>
      </c>
      <c r="F92" s="156">
        <f t="shared" si="41"/>
        <v>3.205049508043869</v>
      </c>
      <c r="G92" s="156">
        <f t="shared" si="41"/>
        <v>3.6950185386219956</v>
      </c>
      <c r="H92" s="156">
        <f t="shared" ref="H92:P92" si="50">(H33-G33)/G33*100</f>
        <v>4.4785613796745904</v>
      </c>
      <c r="I92" s="156">
        <f t="shared" si="50"/>
        <v>4.0041102129596284</v>
      </c>
      <c r="J92" s="156">
        <f t="shared" si="50"/>
        <v>4.6851053389306321</v>
      </c>
      <c r="K92" s="156">
        <f t="shared" si="50"/>
        <v>4.5034154413494942</v>
      </c>
      <c r="L92" s="156">
        <f t="shared" si="50"/>
        <v>6.7740470832468134</v>
      </c>
      <c r="M92" s="156">
        <f t="shared" si="50"/>
        <v>5.7542002180562237</v>
      </c>
      <c r="N92" s="156">
        <f t="shared" si="50"/>
        <v>6.2681907143523734</v>
      </c>
      <c r="O92" s="156">
        <f t="shared" si="50"/>
        <v>4.3522368737448147</v>
      </c>
      <c r="P92" s="156">
        <f t="shared" si="50"/>
        <v>1.3057585421395359</v>
      </c>
      <c r="Q92" s="156">
        <f t="shared" si="43"/>
        <v>2.554158298978455</v>
      </c>
      <c r="R92" s="156">
        <f t="shared" si="43"/>
        <v>3.5058197156530921</v>
      </c>
    </row>
    <row r="93" spans="1:18" x14ac:dyDescent="0.2">
      <c r="A93" s="3" t="s">
        <v>8</v>
      </c>
      <c r="B93" s="157"/>
      <c r="C93" s="157">
        <f t="shared" si="41"/>
        <v>2.2470205122525559</v>
      </c>
      <c r="D93" s="157">
        <f t="shared" si="41"/>
        <v>0.55422679345200143</v>
      </c>
      <c r="E93" s="157">
        <f t="shared" si="41"/>
        <v>0.88094178663700917</v>
      </c>
      <c r="F93" s="157">
        <f t="shared" si="41"/>
        <v>7.153438110640173</v>
      </c>
      <c r="G93" s="157">
        <f t="shared" si="41"/>
        <v>8.2442430596969913</v>
      </c>
      <c r="H93" s="157">
        <f t="shared" ref="H93:P93" si="51">(H34-G34)/G34*100</f>
        <v>7.8119454402685991</v>
      </c>
      <c r="I93" s="157">
        <f t="shared" si="51"/>
        <v>2.4495846618694839</v>
      </c>
      <c r="J93" s="157">
        <f t="shared" si="51"/>
        <v>3.4685167303858582</v>
      </c>
      <c r="K93" s="157">
        <f t="shared" si="51"/>
        <v>5.4367045880185341</v>
      </c>
      <c r="L93" s="157">
        <f t="shared" si="51"/>
        <v>6.4683772653539018</v>
      </c>
      <c r="M93" s="157">
        <f t="shared" si="51"/>
        <v>6.4021635266201473</v>
      </c>
      <c r="N93" s="157">
        <f t="shared" si="51"/>
        <v>5.592154626932599</v>
      </c>
      <c r="O93" s="157">
        <f t="shared" si="51"/>
        <v>1.0583020032393908</v>
      </c>
      <c r="P93" s="157">
        <f t="shared" si="51"/>
        <v>6.4811065634300336E-2</v>
      </c>
      <c r="Q93" s="157">
        <f t="shared" si="43"/>
        <v>3.5060898471958075</v>
      </c>
      <c r="R93" s="157">
        <f t="shared" si="43"/>
        <v>4.4553785262926198</v>
      </c>
    </row>
    <row r="94" spans="1:18" x14ac:dyDescent="0.2">
      <c r="A94" s="3" t="s">
        <v>9</v>
      </c>
      <c r="B94" s="157"/>
      <c r="C94" s="157">
        <f t="shared" si="41"/>
        <v>4.4671965229658666</v>
      </c>
      <c r="D94" s="157">
        <f t="shared" si="41"/>
        <v>5.5598837816904023</v>
      </c>
      <c r="E94" s="157">
        <f t="shared" si="41"/>
        <v>4.5286472045194284</v>
      </c>
      <c r="F94" s="157">
        <f t="shared" si="41"/>
        <v>3.5515228165262891</v>
      </c>
      <c r="G94" s="157">
        <f t="shared" si="41"/>
        <v>6.4544516753365295</v>
      </c>
      <c r="H94" s="157">
        <f t="shared" ref="H94:P94" si="52">(H35-G35)/G35*100</f>
        <v>4.3137983896882419</v>
      </c>
      <c r="I94" s="157">
        <f t="shared" si="52"/>
        <v>9.3551417802024215</v>
      </c>
      <c r="J94" s="157">
        <f t="shared" si="52"/>
        <v>6.9910452895023028</v>
      </c>
      <c r="K94" s="157">
        <f t="shared" si="52"/>
        <v>4.4789047295174438</v>
      </c>
      <c r="L94" s="157">
        <f t="shared" si="52"/>
        <v>5.9150981474114728</v>
      </c>
      <c r="M94" s="157">
        <f t="shared" si="52"/>
        <v>5.2007031701428827</v>
      </c>
      <c r="N94" s="157">
        <f t="shared" si="52"/>
        <v>7.1322797925044883</v>
      </c>
      <c r="O94" s="157">
        <f t="shared" si="52"/>
        <v>4.18879282917261</v>
      </c>
      <c r="P94" s="157">
        <f t="shared" si="52"/>
        <v>1.5923054248031046</v>
      </c>
      <c r="Q94" s="157">
        <f t="shared" si="43"/>
        <v>2.7793435323689346</v>
      </c>
      <c r="R94" s="157">
        <f t="shared" si="43"/>
        <v>4.0388734703092064</v>
      </c>
    </row>
    <row r="95" spans="1:18" x14ac:dyDescent="0.2">
      <c r="A95" s="3" t="s">
        <v>10</v>
      </c>
      <c r="B95" s="157"/>
      <c r="C95" s="157">
        <f t="shared" si="41"/>
        <v>6.8454417881424288</v>
      </c>
      <c r="D95" s="157">
        <f t="shared" si="41"/>
        <v>4.2397690664207577</v>
      </c>
      <c r="E95" s="157">
        <f t="shared" si="41"/>
        <v>2.4268725064224799</v>
      </c>
      <c r="F95" s="157">
        <f t="shared" si="41"/>
        <v>6.0813331708891418</v>
      </c>
      <c r="G95" s="157">
        <f t="shared" si="41"/>
        <v>1.1933287562376913</v>
      </c>
      <c r="H95" s="157">
        <f t="shared" ref="H95:P95" si="53">(H36-G36)/G36*100</f>
        <v>5.7000743655677866</v>
      </c>
      <c r="I95" s="157">
        <f t="shared" si="53"/>
        <v>5.0547872389770401</v>
      </c>
      <c r="J95" s="157">
        <f t="shared" si="53"/>
        <v>5.5892222881982878</v>
      </c>
      <c r="K95" s="157">
        <f t="shared" si="53"/>
        <v>7.2253292354286875</v>
      </c>
      <c r="L95" s="157">
        <f t="shared" si="53"/>
        <v>10.576443377180968</v>
      </c>
      <c r="M95" s="157">
        <f t="shared" si="53"/>
        <v>7.6942579697232771</v>
      </c>
      <c r="N95" s="157">
        <f t="shared" si="53"/>
        <v>7.7601033465858222</v>
      </c>
      <c r="O95" s="157">
        <f t="shared" si="53"/>
        <v>7.3969947796912559</v>
      </c>
      <c r="P95" s="157">
        <f t="shared" si="53"/>
        <v>1.6164370689136873</v>
      </c>
      <c r="Q95" s="157">
        <f t="shared" si="43"/>
        <v>0.87295789995931428</v>
      </c>
      <c r="R95" s="157">
        <f t="shared" si="43"/>
        <v>2.3239623091052759</v>
      </c>
    </row>
    <row r="96" spans="1:18" x14ac:dyDescent="0.2">
      <c r="A96" s="3" t="s">
        <v>11</v>
      </c>
      <c r="B96" s="157"/>
      <c r="C96" s="157">
        <f t="shared" si="41"/>
        <v>2.5993756666897951</v>
      </c>
      <c r="D96" s="157">
        <f t="shared" si="41"/>
        <v>-0.10203571415376578</v>
      </c>
      <c r="E96" s="157">
        <f t="shared" si="41"/>
        <v>6.2204660235137315</v>
      </c>
      <c r="F96" s="157">
        <f t="shared" si="41"/>
        <v>3.6957968062409501</v>
      </c>
      <c r="G96" s="157">
        <f t="shared" si="41"/>
        <v>4.7073160157575709</v>
      </c>
      <c r="H96" s="157">
        <f t="shared" ref="H96:P96" si="54">(H37-G37)/G37*100</f>
        <v>2.3313694955157054</v>
      </c>
      <c r="I96" s="157">
        <f t="shared" si="54"/>
        <v>2.411459265991736</v>
      </c>
      <c r="J96" s="157">
        <f t="shared" si="54"/>
        <v>5.5714173598928376</v>
      </c>
      <c r="K96" s="157">
        <f t="shared" si="54"/>
        <v>1.7682853612014979</v>
      </c>
      <c r="L96" s="157">
        <f t="shared" si="54"/>
        <v>3.3779430972473352</v>
      </c>
      <c r="M96" s="157">
        <f t="shared" si="54"/>
        <v>5.3045956951620603</v>
      </c>
      <c r="N96" s="157">
        <f t="shared" si="54"/>
        <v>5.5076826940719625</v>
      </c>
      <c r="O96" s="157">
        <f t="shared" si="54"/>
        <v>3.7697570928601003</v>
      </c>
      <c r="P96" s="157">
        <f t="shared" si="54"/>
        <v>-2.2682734021946482E-2</v>
      </c>
      <c r="Q96" s="157">
        <f t="shared" si="43"/>
        <v>-0.32370266096694855</v>
      </c>
      <c r="R96" s="157">
        <f t="shared" si="43"/>
        <v>2.2207329639512463</v>
      </c>
    </row>
    <row r="97" spans="1:18" x14ac:dyDescent="0.2">
      <c r="A97" s="112" t="s">
        <v>12</v>
      </c>
      <c r="B97" s="158"/>
      <c r="C97" s="158">
        <f t="shared" si="41"/>
        <v>3.784687181258374</v>
      </c>
      <c r="D97" s="158">
        <f t="shared" si="41"/>
        <v>-2.419891015264688</v>
      </c>
      <c r="E97" s="158">
        <f t="shared" si="41"/>
        <v>1.9185776304905107</v>
      </c>
      <c r="F97" s="158">
        <f t="shared" si="41"/>
        <v>-3.4818138516285417</v>
      </c>
      <c r="G97" s="158">
        <f t="shared" si="41"/>
        <v>-0.29083884431686502</v>
      </c>
      <c r="H97" s="158">
        <f t="shared" ref="H97:P97" si="55">(H38-G38)/G38*100</f>
        <v>0.93167194546765941</v>
      </c>
      <c r="I97" s="158">
        <f t="shared" si="55"/>
        <v>0.41607279782576079</v>
      </c>
      <c r="J97" s="158">
        <f t="shared" si="55"/>
        <v>2.1974951064812722</v>
      </c>
      <c r="K97" s="158">
        <f t="shared" si="55"/>
        <v>1.3494582078885304</v>
      </c>
      <c r="L97" s="158">
        <f t="shared" si="55"/>
        <v>4.5038842802488963</v>
      </c>
      <c r="M97" s="158">
        <f t="shared" si="55"/>
        <v>2.9800977844017367</v>
      </c>
      <c r="N97" s="158">
        <f t="shared" si="55"/>
        <v>4.0691697388377337</v>
      </c>
      <c r="O97" s="158">
        <f t="shared" si="55"/>
        <v>4.8600452011115625</v>
      </c>
      <c r="P97" s="158">
        <f t="shared" si="55"/>
        <v>4.2322032223475086</v>
      </c>
      <c r="Q97" s="158">
        <f t="shared" si="43"/>
        <v>3.1457467458334629</v>
      </c>
      <c r="R97" s="158">
        <f t="shared" si="43"/>
        <v>4.3084022457749418</v>
      </c>
    </row>
    <row r="98" spans="1:18" x14ac:dyDescent="0.2">
      <c r="A98" s="5" t="s">
        <v>13</v>
      </c>
      <c r="B98" s="156"/>
      <c r="C98" s="156">
        <f t="shared" si="41"/>
        <v>5.1652471014777701</v>
      </c>
      <c r="D98" s="156">
        <f t="shared" si="41"/>
        <v>1.8406538219796784</v>
      </c>
      <c r="E98" s="156">
        <f t="shared" si="41"/>
        <v>1.0643415175973707</v>
      </c>
      <c r="F98" s="156">
        <f t="shared" si="41"/>
        <v>1.1269369893373067</v>
      </c>
      <c r="G98" s="156">
        <f t="shared" si="41"/>
        <v>4.6799296586110222</v>
      </c>
      <c r="H98" s="156">
        <f t="shared" ref="H98:P98" si="56">(H39-G39)/G39*100</f>
        <v>4.232601503084334</v>
      </c>
      <c r="I98" s="156">
        <f t="shared" si="56"/>
        <v>2.8635373900991805</v>
      </c>
      <c r="J98" s="156">
        <f t="shared" si="56"/>
        <v>2.8779538583667152</v>
      </c>
      <c r="K98" s="156">
        <f t="shared" si="56"/>
        <v>4.4630634375444576</v>
      </c>
      <c r="L98" s="156">
        <f t="shared" si="56"/>
        <v>5.9113280445307756</v>
      </c>
      <c r="M98" s="156">
        <f t="shared" si="56"/>
        <v>5.4278525455709392</v>
      </c>
      <c r="N98" s="156">
        <f t="shared" si="56"/>
        <v>6.0213236528969771</v>
      </c>
      <c r="O98" s="156">
        <f t="shared" si="56"/>
        <v>4.1317427446187338</v>
      </c>
      <c r="P98" s="156">
        <f t="shared" si="56"/>
        <v>-1.6819698066760109</v>
      </c>
      <c r="Q98" s="156">
        <f t="shared" si="43"/>
        <v>3.4170729852774091</v>
      </c>
      <c r="R98" s="156">
        <f t="shared" si="43"/>
        <v>3.1843729445826932</v>
      </c>
    </row>
    <row r="99" spans="1:18" x14ac:dyDescent="0.2">
      <c r="A99" s="6" t="s">
        <v>14</v>
      </c>
      <c r="B99" s="157"/>
      <c r="C99" s="157">
        <f t="shared" si="41"/>
        <v>5.2529069260921979</v>
      </c>
      <c r="D99" s="157">
        <f t="shared" si="41"/>
        <v>2.759255025684257</v>
      </c>
      <c r="E99" s="157">
        <f t="shared" si="41"/>
        <v>-0.56017125576327509</v>
      </c>
      <c r="F99" s="157">
        <f t="shared" si="41"/>
        <v>-1.9620211950230222</v>
      </c>
      <c r="G99" s="157">
        <f t="shared" si="41"/>
        <v>2.5481394302657341</v>
      </c>
      <c r="H99" s="157">
        <f t="shared" ref="H99:P99" si="57">(H40-G40)/G40*100</f>
        <v>6.2281326850870817</v>
      </c>
      <c r="I99" s="157">
        <f t="shared" si="57"/>
        <v>-0.4676151504237317</v>
      </c>
      <c r="J99" s="157">
        <f t="shared" si="57"/>
        <v>1.649396141408501</v>
      </c>
      <c r="K99" s="157">
        <f t="shared" si="57"/>
        <v>4.7736056392081707</v>
      </c>
      <c r="L99" s="157">
        <f t="shared" si="57"/>
        <v>4.5130389279935184</v>
      </c>
      <c r="M99" s="157">
        <f t="shared" si="57"/>
        <v>6.4096666467562198</v>
      </c>
      <c r="N99" s="157">
        <f t="shared" si="57"/>
        <v>4.8530986160454779</v>
      </c>
      <c r="O99" s="157">
        <f t="shared" si="57"/>
        <v>2.6312125952305663</v>
      </c>
      <c r="P99" s="157">
        <f t="shared" si="57"/>
        <v>-2.758653904600791</v>
      </c>
      <c r="Q99" s="157">
        <f t="shared" si="43"/>
        <v>3.0639318744850477</v>
      </c>
      <c r="R99" s="157">
        <f t="shared" si="43"/>
        <v>4.4481589331113236</v>
      </c>
    </row>
    <row r="100" spans="1:18" ht="13.5" thickBot="1" x14ac:dyDescent="0.25">
      <c r="A100" s="174" t="s">
        <v>282</v>
      </c>
      <c r="B100" s="159"/>
      <c r="C100" s="159">
        <f t="shared" si="41"/>
        <v>5.175490589482723</v>
      </c>
      <c r="D100" s="159">
        <f t="shared" si="41"/>
        <v>1.9480759691223581</v>
      </c>
      <c r="E100" s="159">
        <f t="shared" si="41"/>
        <v>0.87285779483851178</v>
      </c>
      <c r="F100" s="159">
        <f t="shared" si="41"/>
        <v>0.76800943160552615</v>
      </c>
      <c r="G100" s="159">
        <f>G98</f>
        <v>4.6799296586110222</v>
      </c>
      <c r="H100" s="159">
        <f t="shared" ref="H100:N100" si="58">(H41-G41)/G41*100</f>
        <v>4.4541099648747133</v>
      </c>
      <c r="I100" s="159">
        <f t="shared" si="58"/>
        <v>2.4874919405530238</v>
      </c>
      <c r="J100" s="159">
        <f t="shared" si="58"/>
        <v>2.7432639906487406</v>
      </c>
      <c r="K100" s="159">
        <f t="shared" si="58"/>
        <v>4.4967464894428772</v>
      </c>
      <c r="L100" s="159">
        <f t="shared" si="58"/>
        <v>5.7593018540806664</v>
      </c>
      <c r="M100" s="159">
        <f t="shared" si="58"/>
        <v>5.5333278654310973</v>
      </c>
      <c r="N100" s="159">
        <f t="shared" si="58"/>
        <v>5.8948084570002708</v>
      </c>
      <c r="O100" s="159">
        <f>(O41-N41)/N41*100</f>
        <v>3.9731293461308819</v>
      </c>
      <c r="P100" s="159">
        <f>(P41-O41)/O41*100</f>
        <v>-1.781471351225947</v>
      </c>
      <c r="Q100" s="159">
        <f t="shared" si="43"/>
        <v>3.3622850571222966</v>
      </c>
      <c r="R100" s="159">
        <f t="shared" si="43"/>
        <v>3.3165097800275385</v>
      </c>
    </row>
    <row r="132" spans="1:16" hidden="1" x14ac:dyDescent="0.2"/>
    <row r="133" spans="1:16" ht="12.75" hidden="1" customHeight="1" x14ac:dyDescent="0.2"/>
    <row r="134" spans="1:16" ht="12.75" hidden="1" customHeight="1" x14ac:dyDescent="0.2">
      <c r="A134" s="132" t="s">
        <v>0</v>
      </c>
      <c r="B134" s="93">
        <f>B26/B$39*100</f>
        <v>7.7724673308435372</v>
      </c>
      <c r="C134" s="93">
        <f t="shared" ref="C134:P134" si="59">C26/C$39*100</f>
        <v>9.1886717557884108</v>
      </c>
      <c r="D134" s="93">
        <f t="shared" si="59"/>
        <v>9.0417928820174964</v>
      </c>
      <c r="E134" s="93">
        <f t="shared" si="59"/>
        <v>8.9481891870026953</v>
      </c>
      <c r="F134" s="93">
        <f t="shared" si="59"/>
        <v>7.7599864469306858</v>
      </c>
      <c r="G134" s="93">
        <f t="shared" si="59"/>
        <v>7.5407657195069842</v>
      </c>
      <c r="H134" s="93">
        <f t="shared" si="59"/>
        <v>7.1031864942827001</v>
      </c>
      <c r="I134" s="93">
        <f t="shared" si="59"/>
        <v>6.9128089527089545</v>
      </c>
      <c r="J134" s="93">
        <f t="shared" si="59"/>
        <v>7.080005159504033</v>
      </c>
      <c r="K134" s="93">
        <f t="shared" si="59"/>
        <v>6.8287363571546136</v>
      </c>
      <c r="L134" s="93">
        <f t="shared" si="59"/>
        <v>6.0634880439892251</v>
      </c>
      <c r="M134" s="93">
        <f t="shared" si="59"/>
        <v>5.7221930030919994</v>
      </c>
      <c r="N134" s="93">
        <f t="shared" si="59"/>
        <v>5.5950012395278925</v>
      </c>
      <c r="O134" s="93">
        <f t="shared" si="59"/>
        <v>5.8638870881562273</v>
      </c>
      <c r="P134" s="93">
        <f t="shared" si="59"/>
        <v>5.8543145326536656</v>
      </c>
    </row>
    <row r="135" spans="1:16" ht="12.75" hidden="1" customHeight="1" x14ac:dyDescent="0.2">
      <c r="A135" s="133" t="s">
        <v>1</v>
      </c>
      <c r="B135" s="93">
        <f t="shared" ref="B135:P135" si="60">B27/B$39*100</f>
        <v>5.0661266386857733</v>
      </c>
      <c r="C135" s="93">
        <f t="shared" si="60"/>
        <v>5.6041296965954253</v>
      </c>
      <c r="D135" s="93">
        <f t="shared" si="60"/>
        <v>5.4831545638025769</v>
      </c>
      <c r="E135" s="93">
        <f t="shared" si="60"/>
        <v>5.4746071223372841</v>
      </c>
      <c r="F135" s="93">
        <f t="shared" si="60"/>
        <v>5.2712314718513475</v>
      </c>
      <c r="G135" s="93">
        <f t="shared" si="60"/>
        <v>5.2246117709809958</v>
      </c>
      <c r="H135" s="93">
        <f t="shared" si="60"/>
        <v>4.9946561077469021</v>
      </c>
      <c r="I135" s="93">
        <f t="shared" si="60"/>
        <v>5.081574900250974</v>
      </c>
      <c r="J135" s="93">
        <f t="shared" si="60"/>
        <v>5.1954780008576087</v>
      </c>
      <c r="K135" s="93">
        <f t="shared" si="60"/>
        <v>4.9885897005484559</v>
      </c>
      <c r="L135" s="93">
        <f t="shared" si="60"/>
        <v>4.4347672769180697</v>
      </c>
      <c r="M135" s="93">
        <f t="shared" si="60"/>
        <v>4.2289581076953384</v>
      </c>
      <c r="N135" s="93">
        <f t="shared" si="60"/>
        <v>4.1516096482273026</v>
      </c>
      <c r="O135" s="93">
        <f t="shared" si="60"/>
        <v>4.5669811188905909</v>
      </c>
      <c r="P135" s="93">
        <f t="shared" si="60"/>
        <v>4.5211139541802972</v>
      </c>
    </row>
    <row r="136" spans="1:16" ht="12.75" hidden="1" customHeight="1" x14ac:dyDescent="0.2">
      <c r="A136" s="134" t="s">
        <v>2</v>
      </c>
      <c r="B136" s="93">
        <f t="shared" ref="B136:P136" si="61">B28/B$39*100</f>
        <v>2.7063406921577622</v>
      </c>
      <c r="C136" s="93">
        <f t="shared" si="61"/>
        <v>3.5845420591929855</v>
      </c>
      <c r="D136" s="93">
        <f t="shared" si="61"/>
        <v>3.5586383182149199</v>
      </c>
      <c r="E136" s="93">
        <f t="shared" si="61"/>
        <v>3.4735820646654121</v>
      </c>
      <c r="F136" s="93">
        <f t="shared" si="61"/>
        <v>2.4887549750793387</v>
      </c>
      <c r="G136" s="93">
        <f t="shared" si="61"/>
        <v>2.3161539485259888</v>
      </c>
      <c r="H136" s="93">
        <f t="shared" si="61"/>
        <v>2.1085303865357972</v>
      </c>
      <c r="I136" s="93">
        <f t="shared" si="61"/>
        <v>1.8312340524579807</v>
      </c>
      <c r="J136" s="93">
        <f t="shared" si="61"/>
        <v>1.8845271586464249</v>
      </c>
      <c r="K136" s="93">
        <f t="shared" si="61"/>
        <v>1.8401466566061582</v>
      </c>
      <c r="L136" s="93">
        <f t="shared" si="61"/>
        <v>1.628720767071155</v>
      </c>
      <c r="M136" s="93">
        <f t="shared" si="61"/>
        <v>1.4932348953966605</v>
      </c>
      <c r="N136" s="93">
        <f t="shared" si="61"/>
        <v>1.4435316240394134</v>
      </c>
      <c r="O136" s="93">
        <f t="shared" si="61"/>
        <v>1.2956451474197728</v>
      </c>
      <c r="P136" s="93">
        <f t="shared" si="61"/>
        <v>1.2337263357771671</v>
      </c>
    </row>
    <row r="137" spans="1:16" ht="12.75" hidden="1" customHeight="1" x14ac:dyDescent="0.2">
      <c r="A137" s="132" t="s">
        <v>3</v>
      </c>
      <c r="B137" s="93">
        <f t="shared" ref="B137:P137" si="62">B29/B$39*100</f>
        <v>30.912194182801102</v>
      </c>
      <c r="C137" s="93">
        <f t="shared" si="62"/>
        <v>30.059234620984775</v>
      </c>
      <c r="D137" s="93">
        <f t="shared" si="62"/>
        <v>30.400665614143652</v>
      </c>
      <c r="E137" s="93">
        <f t="shared" si="62"/>
        <v>29.486004878766597</v>
      </c>
      <c r="F137" s="93">
        <f t="shared" si="62"/>
        <v>29.409058333740866</v>
      </c>
      <c r="G137" s="93">
        <f t="shared" si="62"/>
        <v>30.337009887014965</v>
      </c>
      <c r="H137" s="93">
        <f t="shared" si="62"/>
        <v>30.55429548670655</v>
      </c>
      <c r="I137" s="93">
        <f t="shared" si="62"/>
        <v>30.008773733732802</v>
      </c>
      <c r="J137" s="93">
        <f t="shared" si="62"/>
        <v>28.733543677462446</v>
      </c>
      <c r="K137" s="93">
        <f t="shared" si="62"/>
        <v>28.960018530291983</v>
      </c>
      <c r="L137" s="93">
        <f t="shared" si="62"/>
        <v>29.202223041806896</v>
      </c>
      <c r="M137" s="93">
        <f t="shared" si="62"/>
        <v>29.343135697906821</v>
      </c>
      <c r="N137" s="93">
        <f t="shared" si="62"/>
        <v>29.319129278522016</v>
      </c>
      <c r="O137" s="93">
        <f t="shared" si="62"/>
        <v>28.912427124014371</v>
      </c>
      <c r="P137" s="93">
        <f t="shared" si="62"/>
        <v>26.939955748618821</v>
      </c>
    </row>
    <row r="138" spans="1:16" ht="12.75" hidden="1" customHeight="1" x14ac:dyDescent="0.2">
      <c r="A138" s="133" t="s">
        <v>4</v>
      </c>
      <c r="B138" s="93">
        <f t="shared" ref="B138:P138" si="63">B30/B$39*100</f>
        <v>25.323475534159044</v>
      </c>
      <c r="C138" s="93">
        <f t="shared" si="63"/>
        <v>24.500609450864573</v>
      </c>
      <c r="D138" s="93">
        <f t="shared" si="63"/>
        <v>24.69555628046291</v>
      </c>
      <c r="E138" s="93">
        <f t="shared" si="63"/>
        <v>24.325479926462059</v>
      </c>
      <c r="F138" s="93">
        <f t="shared" si="63"/>
        <v>24.440046043012849</v>
      </c>
      <c r="G138" s="93">
        <f t="shared" si="63"/>
        <v>25.352934116535753</v>
      </c>
      <c r="H138" s="93">
        <f t="shared" si="63"/>
        <v>25.047316218281214</v>
      </c>
      <c r="I138" s="93">
        <f t="shared" si="63"/>
        <v>24.991814537713598</v>
      </c>
      <c r="J138" s="93">
        <f t="shared" si="63"/>
        <v>24.070148085797278</v>
      </c>
      <c r="K138" s="93">
        <f t="shared" si="63"/>
        <v>24.124783043519553</v>
      </c>
      <c r="L138" s="93">
        <f t="shared" si="63"/>
        <v>24.183398351451398</v>
      </c>
      <c r="M138" s="93">
        <f t="shared" si="63"/>
        <v>24.32292486129365</v>
      </c>
      <c r="N138" s="93">
        <f t="shared" si="63"/>
        <v>24.157397400770762</v>
      </c>
      <c r="O138" s="93">
        <f t="shared" si="63"/>
        <v>23.792679507419546</v>
      </c>
      <c r="P138" s="93">
        <f t="shared" si="63"/>
        <v>21.790788272929127</v>
      </c>
    </row>
    <row r="139" spans="1:16" ht="12.75" hidden="1" customHeight="1" x14ac:dyDescent="0.2">
      <c r="A139" s="133" t="s">
        <v>5</v>
      </c>
      <c r="B139" s="93">
        <f t="shared" ref="B139:P139" si="64">B31/B$39*100</f>
        <v>2.7625737540934971</v>
      </c>
      <c r="C139" s="93">
        <f t="shared" si="64"/>
        <v>2.9177916692382078</v>
      </c>
      <c r="D139" s="93">
        <f t="shared" si="64"/>
        <v>2.9637042839885748</v>
      </c>
      <c r="E139" s="93">
        <f t="shared" si="64"/>
        <v>2.7532715391973124</v>
      </c>
      <c r="F139" s="93">
        <f t="shared" si="64"/>
        <v>2.7241888690288443</v>
      </c>
      <c r="G139" s="93">
        <f t="shared" si="64"/>
        <v>2.7550974814993539</v>
      </c>
      <c r="H139" s="93">
        <f t="shared" si="64"/>
        <v>2.6391113009746965</v>
      </c>
      <c r="I139" s="93">
        <f t="shared" si="64"/>
        <v>2.8146076212500004</v>
      </c>
      <c r="J139" s="93">
        <f t="shared" si="64"/>
        <v>2.4209738434076278</v>
      </c>
      <c r="K139" s="93">
        <f t="shared" si="64"/>
        <v>2.4871481372838304</v>
      </c>
      <c r="L139" s="93">
        <f t="shared" si="64"/>
        <v>2.5011796106277884</v>
      </c>
      <c r="M139" s="93">
        <f t="shared" si="64"/>
        <v>2.4507909746549892</v>
      </c>
      <c r="N139" s="93">
        <f t="shared" si="64"/>
        <v>2.3886563287501352</v>
      </c>
      <c r="O139" s="93">
        <f t="shared" si="64"/>
        <v>2.2015744771275276</v>
      </c>
      <c r="P139" s="93">
        <f t="shared" si="64"/>
        <v>2.1515455252658815</v>
      </c>
    </row>
    <row r="140" spans="1:16" ht="12.75" hidden="1" customHeight="1" x14ac:dyDescent="0.2">
      <c r="A140" s="134" t="s">
        <v>6</v>
      </c>
      <c r="B140" s="93">
        <f t="shared" ref="B140:P140" si="65">B32/B$39*100</f>
        <v>2.8261448945485568</v>
      </c>
      <c r="C140" s="93">
        <f t="shared" si="65"/>
        <v>2.6408335008819956</v>
      </c>
      <c r="D140" s="93">
        <f t="shared" si="65"/>
        <v>2.7414050496921654</v>
      </c>
      <c r="E140" s="93">
        <f t="shared" si="65"/>
        <v>2.4072534131072221</v>
      </c>
      <c r="F140" s="93">
        <f t="shared" si="65"/>
        <v>2.2448234216991763</v>
      </c>
      <c r="G140" s="93">
        <f t="shared" si="65"/>
        <v>2.2289782889798597</v>
      </c>
      <c r="H140" s="93">
        <f t="shared" si="65"/>
        <v>2.8678679674506395</v>
      </c>
      <c r="I140" s="93">
        <f t="shared" si="65"/>
        <v>2.2023515747692053</v>
      </c>
      <c r="J140" s="93">
        <f t="shared" si="65"/>
        <v>2.2424217482575464</v>
      </c>
      <c r="K140" s="93">
        <f t="shared" si="65"/>
        <v>2.3480873494885968</v>
      </c>
      <c r="L140" s="93">
        <f t="shared" si="65"/>
        <v>2.5176450797277128</v>
      </c>
      <c r="M140" s="93">
        <f t="shared" si="65"/>
        <v>2.5694198619581798</v>
      </c>
      <c r="N140" s="93">
        <f t="shared" si="65"/>
        <v>2.7730755490011196</v>
      </c>
      <c r="O140" s="93">
        <f t="shared" si="65"/>
        <v>2.8908826268102077</v>
      </c>
      <c r="P140" s="93">
        <f t="shared" si="65"/>
        <v>3.1873273288361119</v>
      </c>
    </row>
    <row r="141" spans="1:16" ht="12.75" hidden="1" customHeight="1" x14ac:dyDescent="0.2">
      <c r="A141" s="132" t="s">
        <v>7</v>
      </c>
      <c r="B141" s="93">
        <f t="shared" ref="B141:P141" si="66">B33/B$39*100</f>
        <v>61.315338486355351</v>
      </c>
      <c r="C141" s="93">
        <f t="shared" si="66"/>
        <v>60.752093623226813</v>
      </c>
      <c r="D141" s="93">
        <f t="shared" si="66"/>
        <v>60.557541503838863</v>
      </c>
      <c r="E141" s="93">
        <f t="shared" si="66"/>
        <v>61.56580593423071</v>
      </c>
      <c r="F141" s="93">
        <f t="shared" si="66"/>
        <v>62.830955219328445</v>
      </c>
      <c r="G141" s="93">
        <f t="shared" si="66"/>
        <v>62.239792169478626</v>
      </c>
      <c r="H141" s="93">
        <f t="shared" si="66"/>
        <v>62.386660724808266</v>
      </c>
      <c r="I141" s="93">
        <f t="shared" si="66"/>
        <v>63.078417313558255</v>
      </c>
      <c r="J141" s="93">
        <f t="shared" si="66"/>
        <v>64.186451163033524</v>
      </c>
      <c r="K141" s="93">
        <f t="shared" si="66"/>
        <v>64.211245112553399</v>
      </c>
      <c r="L141" s="93">
        <f t="shared" si="66"/>
        <v>64.734288914203873</v>
      </c>
      <c r="M141" s="93">
        <f t="shared" si="66"/>
        <v>64.934671299001195</v>
      </c>
      <c r="N141" s="93">
        <f t="shared" si="66"/>
        <v>65.085869481950098</v>
      </c>
      <c r="O141" s="93">
        <f t="shared" si="66"/>
        <v>65.223685787829382</v>
      </c>
      <c r="P141" s="93">
        <f t="shared" si="66"/>
        <v>67.205729718727497</v>
      </c>
    </row>
    <row r="142" spans="1:16" ht="12.75" hidden="1" customHeight="1" x14ac:dyDescent="0.2">
      <c r="A142" s="133" t="s">
        <v>8</v>
      </c>
      <c r="B142" s="93">
        <f t="shared" ref="B142:P142" si="67">B34/B$39*100</f>
        <v>13.124212080815557</v>
      </c>
      <c r="C142" s="93">
        <f t="shared" si="67"/>
        <v>12.76002880057365</v>
      </c>
      <c r="D142" s="93">
        <f t="shared" si="67"/>
        <v>12.598847137673655</v>
      </c>
      <c r="E142" s="93">
        <f t="shared" si="67"/>
        <v>12.575984225386655</v>
      </c>
      <c r="F142" s="93">
        <f t="shared" si="67"/>
        <v>13.325430271040853</v>
      </c>
      <c r="G142" s="93">
        <f t="shared" si="67"/>
        <v>13.77915630854589</v>
      </c>
      <c r="H142" s="93">
        <f t="shared" si="67"/>
        <v>14.252332060482278</v>
      </c>
      <c r="I142" s="93">
        <f t="shared" si="67"/>
        <v>14.194976539859866</v>
      </c>
      <c r="J142" s="93">
        <f t="shared" si="67"/>
        <v>14.276461695806542</v>
      </c>
      <c r="K142" s="93">
        <f t="shared" si="67"/>
        <v>14.409524523305514</v>
      </c>
      <c r="L142" s="93">
        <f t="shared" si="67"/>
        <v>14.485312586361093</v>
      </c>
      <c r="M142" s="93">
        <f t="shared" si="67"/>
        <v>14.619178531422635</v>
      </c>
      <c r="N142" s="93">
        <f t="shared" si="67"/>
        <v>14.560000826461408</v>
      </c>
      <c r="O142" s="93">
        <f t="shared" si="67"/>
        <v>14.130263471116169</v>
      </c>
      <c r="P142" s="93">
        <f t="shared" si="67"/>
        <v>14.381310750069149</v>
      </c>
    </row>
    <row r="143" spans="1:16" ht="12.75" hidden="1" customHeight="1" x14ac:dyDescent="0.2">
      <c r="A143" s="133" t="s">
        <v>9</v>
      </c>
      <c r="B143" s="93">
        <f t="shared" ref="B143:P143" si="68">B35/B$39*100</f>
        <v>10.734342063989262</v>
      </c>
      <c r="C143" s="93">
        <f t="shared" si="68"/>
        <v>10.663091209793274</v>
      </c>
      <c r="D143" s="93">
        <f t="shared" si="68"/>
        <v>11.052508272648305</v>
      </c>
      <c r="E143" s="93">
        <f t="shared" si="68"/>
        <v>11.431368577764147</v>
      </c>
      <c r="F143" s="93">
        <f t="shared" si="68"/>
        <v>11.705443271057218</v>
      </c>
      <c r="G143" s="93">
        <f t="shared" si="68"/>
        <v>11.903872586664939</v>
      </c>
      <c r="H143" s="93">
        <f t="shared" si="68"/>
        <v>11.913145668010204</v>
      </c>
      <c r="I143" s="93">
        <f t="shared" si="68"/>
        <v>12.664971151369853</v>
      </c>
      <c r="J143" s="93">
        <f t="shared" si="68"/>
        <v>13.171320494106533</v>
      </c>
      <c r="K143" s="93">
        <f t="shared" si="68"/>
        <v>13.173317857832533</v>
      </c>
      <c r="L143" s="93">
        <f t="shared" si="68"/>
        <v>13.173786785609392</v>
      </c>
      <c r="M143" s="93">
        <f t="shared" si="68"/>
        <v>13.145403228815614</v>
      </c>
      <c r="N143" s="93">
        <f t="shared" si="68"/>
        <v>13.283148787175939</v>
      </c>
      <c r="O143" s="93">
        <f t="shared" si="68"/>
        <v>13.290426152765686</v>
      </c>
      <c r="P143" s="93">
        <f t="shared" si="68"/>
        <v>13.733035845842693</v>
      </c>
    </row>
    <row r="144" spans="1:16" ht="12.75" hidden="1" customHeight="1" x14ac:dyDescent="0.2">
      <c r="A144" s="133" t="s">
        <v>10</v>
      </c>
      <c r="B144" s="93">
        <f t="shared" ref="B144:P144" si="69">B36/B$39*100</f>
        <v>14.993351618232998</v>
      </c>
      <c r="C144" s="93">
        <f t="shared" si="69"/>
        <v>15.23289605347729</v>
      </c>
      <c r="D144" s="93">
        <f t="shared" si="69"/>
        <v>15.591745606846874</v>
      </c>
      <c r="E144" s="93">
        <f t="shared" si="69"/>
        <v>15.801950672651488</v>
      </c>
      <c r="F144" s="93">
        <f t="shared" si="69"/>
        <v>16.576117540594002</v>
      </c>
      <c r="G144" s="93">
        <f t="shared" si="69"/>
        <v>16.024012599719814</v>
      </c>
      <c r="H144" s="93">
        <f t="shared" si="69"/>
        <v>16.249611916047783</v>
      </c>
      <c r="I144" s="93">
        <f t="shared" si="69"/>
        <v>16.595769170200224</v>
      </c>
      <c r="J144" s="93">
        <f t="shared" si="69"/>
        <v>17.033137754356574</v>
      </c>
      <c r="K144" s="93">
        <f t="shared" si="69"/>
        <v>17.483536702092199</v>
      </c>
      <c r="L144" s="93">
        <f t="shared" si="69"/>
        <v>18.253640492156933</v>
      </c>
      <c r="M144" s="93">
        <f t="shared" si="69"/>
        <v>18.646042962880401</v>
      </c>
      <c r="N144" s="93">
        <f t="shared" si="69"/>
        <v>18.951843341091585</v>
      </c>
      <c r="O144" s="93">
        <f t="shared" si="69"/>
        <v>19.546115014712189</v>
      </c>
      <c r="P144" s="93">
        <f t="shared" si="69"/>
        <v>20.20185476080783</v>
      </c>
    </row>
    <row r="145" spans="1:16" ht="12.75" hidden="1" customHeight="1" x14ac:dyDescent="0.2">
      <c r="A145" s="133" t="s">
        <v>11</v>
      </c>
      <c r="B145" s="93">
        <f t="shared" ref="B145:P145" si="70">B37/B$39*100</f>
        <v>6.4294336190931975</v>
      </c>
      <c r="C145" s="93">
        <f t="shared" si="70"/>
        <v>6.2725652569699379</v>
      </c>
      <c r="D145" s="93">
        <f t="shared" si="70"/>
        <v>6.1529112049571673</v>
      </c>
      <c r="E145" s="93">
        <f t="shared" si="70"/>
        <v>6.4668218857197086</v>
      </c>
      <c r="F145" s="93">
        <f t="shared" si="70"/>
        <v>6.6310942287755452</v>
      </c>
      <c r="G145" s="93">
        <f t="shared" si="70"/>
        <v>6.632829055264386</v>
      </c>
      <c r="H145" s="93">
        <f t="shared" si="70"/>
        <v>6.5118443852211394</v>
      </c>
      <c r="I145" s="93">
        <f t="shared" si="70"/>
        <v>6.4832252800567298</v>
      </c>
      <c r="J145" s="93">
        <f t="shared" si="70"/>
        <v>6.6529635962760141</v>
      </c>
      <c r="K145" s="93">
        <f t="shared" si="70"/>
        <v>6.4813406335560737</v>
      </c>
      <c r="L145" s="93">
        <f t="shared" si="70"/>
        <v>6.3263078235400974</v>
      </c>
      <c r="M145" s="93">
        <f t="shared" si="70"/>
        <v>6.3189116681767921</v>
      </c>
      <c r="N145" s="93">
        <f t="shared" si="70"/>
        <v>6.2882984694716075</v>
      </c>
      <c r="O145" s="93">
        <f t="shared" si="70"/>
        <v>6.2664389119540971</v>
      </c>
      <c r="P145" s="93">
        <f t="shared" si="70"/>
        <v>6.372195923742642</v>
      </c>
    </row>
    <row r="146" spans="1:16" ht="12.75" hidden="1" customHeight="1" x14ac:dyDescent="0.2">
      <c r="A146" s="134" t="s">
        <v>12</v>
      </c>
      <c r="B146" s="93">
        <f t="shared" ref="B146:P146" si="71">B38/B$39*100</f>
        <v>16.033999104224346</v>
      </c>
      <c r="C146" s="93">
        <f t="shared" si="71"/>
        <v>15.823512302412659</v>
      </c>
      <c r="D146" s="93">
        <f t="shared" si="71"/>
        <v>15.161529281712857</v>
      </c>
      <c r="E146" s="93">
        <f t="shared" si="71"/>
        <v>15.289680572708711</v>
      </c>
      <c r="F146" s="93">
        <f t="shared" si="71"/>
        <v>14.592869907860823</v>
      </c>
      <c r="G146" s="93">
        <f t="shared" si="71"/>
        <v>13.899921619283598</v>
      </c>
      <c r="H146" s="93">
        <f t="shared" si="71"/>
        <v>13.459726695046861</v>
      </c>
      <c r="I146" s="93">
        <f t="shared" si="71"/>
        <v>13.139475172071574</v>
      </c>
      <c r="J146" s="93">
        <f t="shared" si="71"/>
        <v>13.052567622487857</v>
      </c>
      <c r="K146" s="93">
        <f t="shared" si="71"/>
        <v>12.663525395767081</v>
      </c>
      <c r="L146" s="93">
        <f t="shared" si="71"/>
        <v>12.495241226536349</v>
      </c>
      <c r="M146" s="93">
        <f t="shared" si="71"/>
        <v>12.205134907705736</v>
      </c>
      <c r="N146" s="93">
        <f t="shared" si="71"/>
        <v>11.980403683261645</v>
      </c>
      <c r="O146" s="93">
        <f t="shared" si="71"/>
        <v>12.064195207366778</v>
      </c>
      <c r="P146" s="93">
        <f t="shared" si="71"/>
        <v>12.789898700123778</v>
      </c>
    </row>
    <row r="147" spans="1:16" hidden="1" x14ac:dyDescent="0.2"/>
    <row r="148" spans="1:16" hidden="1" x14ac:dyDescent="0.2">
      <c r="A148" s="132" t="s">
        <v>0</v>
      </c>
      <c r="B148" s="93">
        <f t="shared" ref="B148:B160" si="72">B26/B6*100</f>
        <v>9.9424283672306846</v>
      </c>
      <c r="C148" s="93">
        <f t="shared" ref="C148:P148" si="73">C26/C6*100</f>
        <v>11.846084932040066</v>
      </c>
      <c r="D148" s="93">
        <f t="shared" si="73"/>
        <v>11.695543187640416</v>
      </c>
      <c r="E148" s="93">
        <f t="shared" si="73"/>
        <v>11.86075224054712</v>
      </c>
      <c r="F148" s="93">
        <f t="shared" si="73"/>
        <v>10.36136669605661</v>
      </c>
      <c r="G148" s="93">
        <f t="shared" si="73"/>
        <v>10.503663420698331</v>
      </c>
      <c r="H148" s="93">
        <f t="shared" si="73"/>
        <v>10.409914079734786</v>
      </c>
      <c r="I148" s="93">
        <f t="shared" si="73"/>
        <v>10.177247512535439</v>
      </c>
      <c r="J148" s="93">
        <f t="shared" si="73"/>
        <v>10.443497195207005</v>
      </c>
      <c r="K148" s="93">
        <f t="shared" si="73"/>
        <v>10.383122889776661</v>
      </c>
      <c r="L148" s="93">
        <f t="shared" si="73"/>
        <v>9.6216352260559095</v>
      </c>
      <c r="M148" s="93">
        <f t="shared" si="73"/>
        <v>9.7546037958733649</v>
      </c>
      <c r="N148" s="93">
        <f t="shared" si="73"/>
        <v>10.046867427820711</v>
      </c>
      <c r="O148" s="93">
        <f t="shared" si="73"/>
        <v>10.971332096135303</v>
      </c>
      <c r="P148" s="93">
        <f t="shared" si="73"/>
        <v>11.245735434067127</v>
      </c>
    </row>
    <row r="149" spans="1:16" hidden="1" x14ac:dyDescent="0.2">
      <c r="A149" s="133" t="s">
        <v>1</v>
      </c>
      <c r="B149" s="93">
        <f t="shared" si="72"/>
        <v>31.219885239761684</v>
      </c>
      <c r="C149" s="93">
        <f t="shared" ref="C149:P149" si="74">C27/C7*100</f>
        <v>29.28963769979805</v>
      </c>
      <c r="D149" s="93">
        <f t="shared" si="74"/>
        <v>28.92453081455869</v>
      </c>
      <c r="E149" s="93">
        <f t="shared" si="74"/>
        <v>30.820293094463185</v>
      </c>
      <c r="F149" s="93">
        <f t="shared" si="74"/>
        <v>28.257792407700549</v>
      </c>
      <c r="G149" s="93">
        <f t="shared" si="74"/>
        <v>28.002506571344831</v>
      </c>
      <c r="H149" s="93">
        <f t="shared" si="74"/>
        <v>28.855298944900348</v>
      </c>
      <c r="I149" s="93">
        <f t="shared" si="74"/>
        <v>28.355033534876423</v>
      </c>
      <c r="J149" s="93">
        <f t="shared" si="74"/>
        <v>29.623191182371016</v>
      </c>
      <c r="K149" s="93">
        <f t="shared" si="74"/>
        <v>29.459835816877096</v>
      </c>
      <c r="L149" s="93">
        <f t="shared" si="74"/>
        <v>26.979340608424479</v>
      </c>
      <c r="M149" s="93">
        <f t="shared" si="74"/>
        <v>28.691048151637666</v>
      </c>
      <c r="N149" s="93">
        <f t="shared" si="74"/>
        <v>29.087349622328428</v>
      </c>
      <c r="O149" s="93">
        <f t="shared" si="74"/>
        <v>28.693253093475381</v>
      </c>
      <c r="P149" s="93">
        <f t="shared" si="74"/>
        <v>28.370064394701039</v>
      </c>
    </row>
    <row r="150" spans="1:16" hidden="1" x14ac:dyDescent="0.2">
      <c r="A150" s="134" t="s">
        <v>2</v>
      </c>
      <c r="B150" s="93">
        <f t="shared" si="72"/>
        <v>4.368765339010511</v>
      </c>
      <c r="C150" s="93">
        <f t="shared" ref="C150:P150" si="75">C28/C8*100</f>
        <v>6.1343775999025345</v>
      </c>
      <c r="D150" s="93">
        <f t="shared" si="75"/>
        <v>6.0984701370025842</v>
      </c>
      <c r="E150" s="93">
        <f t="shared" si="75"/>
        <v>6.0220877142669469</v>
      </c>
      <c r="F150" s="93">
        <f t="shared" si="75"/>
        <v>4.4252885359751204</v>
      </c>
      <c r="G150" s="93">
        <f t="shared" si="75"/>
        <v>4.3590716181944229</v>
      </c>
      <c r="H150" s="93">
        <f t="shared" si="75"/>
        <v>4.1404213103185707</v>
      </c>
      <c r="I150" s="93">
        <f t="shared" si="75"/>
        <v>3.6622552322715274</v>
      </c>
      <c r="J150" s="93">
        <f t="shared" si="75"/>
        <v>3.7499384385689067</v>
      </c>
      <c r="K150" s="93">
        <f t="shared" si="75"/>
        <v>3.7681572693470091</v>
      </c>
      <c r="L150" s="93">
        <f t="shared" si="75"/>
        <v>3.4964844527192112</v>
      </c>
      <c r="M150" s="93">
        <f t="shared" si="75"/>
        <v>3.3997566632450966</v>
      </c>
      <c r="N150" s="93">
        <f t="shared" si="75"/>
        <v>3.485435261469251</v>
      </c>
      <c r="O150" s="93">
        <f t="shared" si="75"/>
        <v>3.4522192633484292</v>
      </c>
      <c r="P150" s="93">
        <f t="shared" si="75"/>
        <v>3.4154551484738156</v>
      </c>
    </row>
    <row r="151" spans="1:16" hidden="1" x14ac:dyDescent="0.2">
      <c r="A151" s="132" t="s">
        <v>3</v>
      </c>
      <c r="B151" s="93">
        <f t="shared" si="72"/>
        <v>20.25831072564549</v>
      </c>
      <c r="C151" s="93">
        <f t="shared" ref="C151:P151" si="76">C29/C9*100</f>
        <v>20.2230596611364</v>
      </c>
      <c r="D151" s="93">
        <f t="shared" si="76"/>
        <v>20.240021581749932</v>
      </c>
      <c r="E151" s="93">
        <f t="shared" si="76"/>
        <v>20.137868099074325</v>
      </c>
      <c r="F151" s="93">
        <f t="shared" si="76"/>
        <v>20.253183466265948</v>
      </c>
      <c r="G151" s="93">
        <f t="shared" si="76"/>
        <v>20.376978155416424</v>
      </c>
      <c r="H151" s="93">
        <f t="shared" si="76"/>
        <v>20.838659882512491</v>
      </c>
      <c r="I151" s="93">
        <f t="shared" si="76"/>
        <v>20.407725215820907</v>
      </c>
      <c r="J151" s="93">
        <f t="shared" si="76"/>
        <v>20.134161984705692</v>
      </c>
      <c r="K151" s="93">
        <f t="shared" si="76"/>
        <v>20.086364962642573</v>
      </c>
      <c r="L151" s="93">
        <f t="shared" si="76"/>
        <v>20.09462074400215</v>
      </c>
      <c r="M151" s="93">
        <f t="shared" si="76"/>
        <v>19.968995411389962</v>
      </c>
      <c r="N151" s="93">
        <f t="shared" si="76"/>
        <v>19.910983739303383</v>
      </c>
      <c r="O151" s="93">
        <f t="shared" si="76"/>
        <v>19.85075308536242</v>
      </c>
      <c r="P151" s="93">
        <f t="shared" si="76"/>
        <v>19.555651721834064</v>
      </c>
    </row>
    <row r="152" spans="1:16" hidden="1" x14ac:dyDescent="0.2">
      <c r="A152" s="133" t="s">
        <v>4</v>
      </c>
      <c r="B152" s="93">
        <f t="shared" si="72"/>
        <v>20.924039137211555</v>
      </c>
      <c r="C152" s="93">
        <f t="shared" ref="C152:P152" si="77">C30/C10*100</f>
        <v>20.995846665370575</v>
      </c>
      <c r="D152" s="93">
        <f t="shared" si="77"/>
        <v>20.985825312423927</v>
      </c>
      <c r="E152" s="93">
        <f t="shared" si="77"/>
        <v>20.933221406863463</v>
      </c>
      <c r="F152" s="93">
        <f t="shared" si="77"/>
        <v>21.141974358104061</v>
      </c>
      <c r="G152" s="93">
        <f t="shared" si="77"/>
        <v>21.237797622631735</v>
      </c>
      <c r="H152" s="93">
        <f t="shared" si="77"/>
        <v>21.191725942724304</v>
      </c>
      <c r="I152" s="93">
        <f t="shared" si="77"/>
        <v>21.157836666166858</v>
      </c>
      <c r="J152" s="93">
        <f t="shared" si="77"/>
        <v>21.28418387808674</v>
      </c>
      <c r="K152" s="93">
        <f t="shared" si="77"/>
        <v>21.24472540096157</v>
      </c>
      <c r="L152" s="93">
        <f t="shared" si="77"/>
        <v>21.237621938431619</v>
      </c>
      <c r="M152" s="93">
        <f t="shared" si="77"/>
        <v>21.157398050326908</v>
      </c>
      <c r="N152" s="93">
        <f t="shared" si="77"/>
        <v>21.168502088615178</v>
      </c>
      <c r="O152" s="93">
        <f t="shared" si="77"/>
        <v>21.15252492934664</v>
      </c>
      <c r="P152" s="93">
        <f t="shared" si="77"/>
        <v>21.193880777712803</v>
      </c>
    </row>
    <row r="153" spans="1:16" hidden="1" x14ac:dyDescent="0.2">
      <c r="A153" s="133" t="s">
        <v>5</v>
      </c>
      <c r="B153" s="93">
        <f t="shared" si="72"/>
        <v>17.394424395032733</v>
      </c>
      <c r="C153" s="93">
        <f t="shared" ref="C153:P153" si="78">C31/C11*100</f>
        <v>17.437448848651616</v>
      </c>
      <c r="D153" s="93">
        <f t="shared" si="78"/>
        <v>17.360777291784693</v>
      </c>
      <c r="E153" s="93">
        <f t="shared" si="78"/>
        <v>17.395691743275385</v>
      </c>
      <c r="F153" s="93">
        <f t="shared" si="78"/>
        <v>17.493376540370143</v>
      </c>
      <c r="G153" s="93">
        <f t="shared" si="78"/>
        <v>17.96297050774983</v>
      </c>
      <c r="H153" s="93">
        <f t="shared" si="78"/>
        <v>18.624138114185424</v>
      </c>
      <c r="I153" s="93">
        <f t="shared" si="78"/>
        <v>19.740467884872988</v>
      </c>
      <c r="J153" s="93">
        <f t="shared" si="78"/>
        <v>16.967710933151565</v>
      </c>
      <c r="K153" s="93">
        <f t="shared" si="78"/>
        <v>17.052465721431251</v>
      </c>
      <c r="L153" s="93">
        <f t="shared" si="78"/>
        <v>17.240679122709739</v>
      </c>
      <c r="M153" s="93">
        <f t="shared" si="78"/>
        <v>17.221401107738014</v>
      </c>
      <c r="N153" s="93">
        <f t="shared" si="78"/>
        <v>17.213096978064851</v>
      </c>
      <c r="O153" s="93">
        <f t="shared" si="78"/>
        <v>17.049907925228304</v>
      </c>
      <c r="P153" s="93">
        <f t="shared" si="78"/>
        <v>16.61842129875582</v>
      </c>
    </row>
    <row r="154" spans="1:16" hidden="1" x14ac:dyDescent="0.2">
      <c r="A154" s="134" t="s">
        <v>6</v>
      </c>
      <c r="B154" s="93">
        <f t="shared" si="72"/>
        <v>18.021026255675061</v>
      </c>
      <c r="C154" s="93">
        <f t="shared" ref="C154:P154" si="79">C32/C12*100</f>
        <v>17.359219109142639</v>
      </c>
      <c r="D154" s="93">
        <f t="shared" si="79"/>
        <v>17.741225030152609</v>
      </c>
      <c r="E154" s="93">
        <f t="shared" si="79"/>
        <v>16.730717828698115</v>
      </c>
      <c r="F154" s="93">
        <f t="shared" si="79"/>
        <v>15.994736511913807</v>
      </c>
      <c r="G154" s="93">
        <f t="shared" si="79"/>
        <v>15.736125154649914</v>
      </c>
      <c r="H154" s="93">
        <f t="shared" si="79"/>
        <v>20.11282426500772</v>
      </c>
      <c r="I154" s="93">
        <f t="shared" si="79"/>
        <v>15.015438752176033</v>
      </c>
      <c r="J154" s="93">
        <f t="shared" si="79"/>
        <v>14.605835703544892</v>
      </c>
      <c r="K154" s="93">
        <f t="shared" si="79"/>
        <v>14.642918571793631</v>
      </c>
      <c r="L154" s="93">
        <f t="shared" si="79"/>
        <v>14.857223348632001</v>
      </c>
      <c r="M154" s="93">
        <f t="shared" si="79"/>
        <v>14.475115133338415</v>
      </c>
      <c r="N154" s="93">
        <f t="shared" si="79"/>
        <v>14.402203941806956</v>
      </c>
      <c r="O154" s="93">
        <f t="shared" si="79"/>
        <v>14.272454576972216</v>
      </c>
      <c r="P154" s="93">
        <f t="shared" si="79"/>
        <v>14.489632945304971</v>
      </c>
    </row>
    <row r="155" spans="1:16" hidden="1" x14ac:dyDescent="0.2">
      <c r="A155" s="132" t="s">
        <v>7</v>
      </c>
      <c r="B155" s="93">
        <f t="shared" si="72"/>
        <v>15.682808530827982</v>
      </c>
      <c r="C155" s="93">
        <f t="shared" ref="C155:P155" si="80">C33/C13*100</f>
        <v>15.683491898449317</v>
      </c>
      <c r="D155" s="93">
        <f t="shared" si="80"/>
        <v>15.525520215199643</v>
      </c>
      <c r="E155" s="93">
        <f t="shared" si="80"/>
        <v>15.63943960914686</v>
      </c>
      <c r="F155" s="93">
        <f t="shared" si="80"/>
        <v>15.546708185361025</v>
      </c>
      <c r="G155" s="93">
        <f t="shared" si="80"/>
        <v>15.510131030045008</v>
      </c>
      <c r="H155" s="93">
        <f t="shared" si="80"/>
        <v>15.645274114802918</v>
      </c>
      <c r="I155" s="93">
        <f t="shared" si="80"/>
        <v>15.634785417504638</v>
      </c>
      <c r="J155" s="93">
        <f t="shared" si="80"/>
        <v>15.711259063797081</v>
      </c>
      <c r="K155" s="93">
        <f t="shared" si="80"/>
        <v>15.687997731333111</v>
      </c>
      <c r="L155" s="93">
        <f t="shared" si="80"/>
        <v>15.889513706493135</v>
      </c>
      <c r="M155" s="93">
        <f t="shared" si="80"/>
        <v>15.810172063846984</v>
      </c>
      <c r="N155" s="93">
        <f t="shared" si="80"/>
        <v>15.836812548210224</v>
      </c>
      <c r="O155" s="93">
        <f t="shared" si="80"/>
        <v>15.820470399130542</v>
      </c>
      <c r="P155" s="93">
        <f t="shared" si="80"/>
        <v>15.856954642300828</v>
      </c>
    </row>
    <row r="156" spans="1:16" hidden="1" x14ac:dyDescent="0.2">
      <c r="A156" s="133" t="s">
        <v>8</v>
      </c>
      <c r="B156" s="93">
        <f t="shared" si="72"/>
        <v>16.221638337702217</v>
      </c>
      <c r="C156" s="93">
        <f t="shared" ref="C156:P156" si="81">C34/C14*100</f>
        <v>15.994350895442441</v>
      </c>
      <c r="D156" s="93">
        <f t="shared" si="81"/>
        <v>16.018920192772622</v>
      </c>
      <c r="E156" s="93">
        <f t="shared" si="81"/>
        <v>15.95265306467798</v>
      </c>
      <c r="F156" s="93">
        <f t="shared" si="81"/>
        <v>15.886446309168086</v>
      </c>
      <c r="G156" s="93">
        <f t="shared" si="81"/>
        <v>15.907644363038081</v>
      </c>
      <c r="H156" s="93">
        <f t="shared" si="81"/>
        <v>16.830560217380356</v>
      </c>
      <c r="I156" s="93">
        <f t="shared" si="81"/>
        <v>16.855170126072348</v>
      </c>
      <c r="J156" s="93">
        <f t="shared" si="81"/>
        <v>16.986962752050193</v>
      </c>
      <c r="K156" s="93">
        <f t="shared" si="81"/>
        <v>16.993236568060045</v>
      </c>
      <c r="L156" s="93">
        <f t="shared" si="81"/>
        <v>16.90144103752883</v>
      </c>
      <c r="M156" s="93">
        <f t="shared" si="81"/>
        <v>16.971881425563641</v>
      </c>
      <c r="N156" s="93">
        <f t="shared" si="81"/>
        <v>17.017461053830267</v>
      </c>
      <c r="O156" s="93">
        <f t="shared" si="81"/>
        <v>17.060201889916073</v>
      </c>
      <c r="P156" s="93">
        <f t="shared" si="81"/>
        <v>17.250963180855209</v>
      </c>
    </row>
    <row r="157" spans="1:16" hidden="1" x14ac:dyDescent="0.2">
      <c r="A157" s="133" t="s">
        <v>9</v>
      </c>
      <c r="B157" s="93">
        <f t="shared" si="72"/>
        <v>23.298915716145348</v>
      </c>
      <c r="C157" s="93">
        <f t="shared" ref="C157:P157" si="82">C35/C15*100</f>
        <v>22.940361987658573</v>
      </c>
      <c r="D157" s="93">
        <f t="shared" si="82"/>
        <v>22.505408413821069</v>
      </c>
      <c r="E157" s="93">
        <f t="shared" si="82"/>
        <v>22.298198069022995</v>
      </c>
      <c r="F157" s="93">
        <f t="shared" si="82"/>
        <v>21.94878675011271</v>
      </c>
      <c r="G157" s="93">
        <f t="shared" si="82"/>
        <v>21.574755848773226</v>
      </c>
      <c r="H157" s="93">
        <f t="shared" si="82"/>
        <v>21.251602756521976</v>
      </c>
      <c r="I157" s="93">
        <f t="shared" si="82"/>
        <v>21.320844334825697</v>
      </c>
      <c r="J157" s="93">
        <f t="shared" si="82"/>
        <v>21.449794927729119</v>
      </c>
      <c r="K157" s="93">
        <f t="shared" si="82"/>
        <v>21.366280723176697</v>
      </c>
      <c r="L157" s="93">
        <f t="shared" si="82"/>
        <v>21.492249286116643</v>
      </c>
      <c r="M157" s="93">
        <f t="shared" si="82"/>
        <v>21.509593894127963</v>
      </c>
      <c r="N157" s="93">
        <f t="shared" si="82"/>
        <v>21.616175231127357</v>
      </c>
      <c r="O157" s="93">
        <f t="shared" si="82"/>
        <v>21.77175607528735</v>
      </c>
      <c r="P157" s="93">
        <f t="shared" si="82"/>
        <v>21.804528997398211</v>
      </c>
    </row>
    <row r="158" spans="1:16" hidden="1" x14ac:dyDescent="0.2">
      <c r="A158" s="133" t="s">
        <v>10</v>
      </c>
      <c r="B158" s="93">
        <f t="shared" si="72"/>
        <v>13.96366999336583</v>
      </c>
      <c r="C158" s="93">
        <f t="shared" ref="C158:P158" si="83">C36/C16*100</f>
        <v>13.971525098825246</v>
      </c>
      <c r="D158" s="93">
        <f t="shared" si="83"/>
        <v>13.909301706717011</v>
      </c>
      <c r="E158" s="93">
        <f t="shared" si="83"/>
        <v>13.926272136340042</v>
      </c>
      <c r="F158" s="93">
        <f t="shared" si="83"/>
        <v>14.054891981405232</v>
      </c>
      <c r="G158" s="93">
        <f t="shared" si="83"/>
        <v>13.784242501565606</v>
      </c>
      <c r="H158" s="93">
        <f t="shared" si="83"/>
        <v>13.469803844116612</v>
      </c>
      <c r="I158" s="93">
        <f t="shared" si="83"/>
        <v>13.314979553431696</v>
      </c>
      <c r="J158" s="93">
        <f t="shared" si="83"/>
        <v>13.41534993650925</v>
      </c>
      <c r="K158" s="93">
        <f t="shared" si="83"/>
        <v>13.436753359847534</v>
      </c>
      <c r="L158" s="93">
        <f t="shared" si="83"/>
        <v>14.055413500864061</v>
      </c>
      <c r="M158" s="93">
        <f t="shared" si="83"/>
        <v>13.805495378872623</v>
      </c>
      <c r="N158" s="93">
        <f t="shared" si="83"/>
        <v>13.791428825878343</v>
      </c>
      <c r="O158" s="93">
        <f t="shared" si="83"/>
        <v>13.801119878409713</v>
      </c>
      <c r="P158" s="93">
        <f t="shared" si="83"/>
        <v>13.879640600543915</v>
      </c>
    </row>
    <row r="159" spans="1:16" hidden="1" x14ac:dyDescent="0.2">
      <c r="A159" s="133" t="s">
        <v>11</v>
      </c>
      <c r="B159" s="93">
        <f t="shared" si="72"/>
        <v>16.393127682742588</v>
      </c>
      <c r="C159" s="93">
        <f t="shared" ref="C159:P159" si="84">C37/C17*100</f>
        <v>16.38373416331515</v>
      </c>
      <c r="D159" s="93">
        <f t="shared" si="84"/>
        <v>16.37237357809774</v>
      </c>
      <c r="E159" s="93">
        <f t="shared" si="84"/>
        <v>16.373798743141759</v>
      </c>
      <c r="F159" s="93">
        <f t="shared" si="84"/>
        <v>16.346473787300845</v>
      </c>
      <c r="G159" s="93">
        <f t="shared" si="84"/>
        <v>16.329207295355932</v>
      </c>
      <c r="H159" s="93">
        <f t="shared" si="84"/>
        <v>16.342478909775245</v>
      </c>
      <c r="I159" s="93">
        <f t="shared" si="84"/>
        <v>16.334138374740981</v>
      </c>
      <c r="J159" s="93">
        <f t="shared" si="84"/>
        <v>16.336224473785794</v>
      </c>
      <c r="K159" s="93">
        <f t="shared" si="84"/>
        <v>16.339683662393629</v>
      </c>
      <c r="L159" s="93">
        <f t="shared" si="84"/>
        <v>16.273727924244959</v>
      </c>
      <c r="M159" s="93">
        <f t="shared" si="84"/>
        <v>16.286643012727431</v>
      </c>
      <c r="N159" s="93">
        <f t="shared" si="84"/>
        <v>16.278713374167843</v>
      </c>
      <c r="O159" s="93">
        <f t="shared" si="84"/>
        <v>16.25379051540866</v>
      </c>
      <c r="P159" s="93">
        <f t="shared" si="84"/>
        <v>16.390382360697977</v>
      </c>
    </row>
    <row r="160" spans="1:16" hidden="1" x14ac:dyDescent="0.2">
      <c r="A160" s="134" t="s">
        <v>12</v>
      </c>
      <c r="B160" s="93">
        <f t="shared" si="72"/>
        <v>13.657638702721981</v>
      </c>
      <c r="C160" s="93">
        <f t="shared" ref="C160:P160" si="85">C38/C18*100</f>
        <v>13.905927119607151</v>
      </c>
      <c r="D160" s="93">
        <f t="shared" si="85"/>
        <v>13.463213711045732</v>
      </c>
      <c r="E160" s="93">
        <f t="shared" si="85"/>
        <v>13.824963758222243</v>
      </c>
      <c r="F160" s="93">
        <f t="shared" si="85"/>
        <v>13.458471855703719</v>
      </c>
      <c r="G160" s="93">
        <f t="shared" si="85"/>
        <v>13.544797370282682</v>
      </c>
      <c r="H160" s="93">
        <f t="shared" si="85"/>
        <v>13.799913170715916</v>
      </c>
      <c r="I160" s="93">
        <f t="shared" si="85"/>
        <v>13.758766379982374</v>
      </c>
      <c r="J160" s="93">
        <f t="shared" si="85"/>
        <v>13.682483003389892</v>
      </c>
      <c r="K160" s="93">
        <f t="shared" si="85"/>
        <v>13.606767511955873</v>
      </c>
      <c r="L160" s="93">
        <f t="shared" si="85"/>
        <v>13.632314779023188</v>
      </c>
      <c r="M160" s="93">
        <f t="shared" si="85"/>
        <v>13.621477002832988</v>
      </c>
      <c r="N160" s="93">
        <f t="shared" si="85"/>
        <v>13.626079563241811</v>
      </c>
      <c r="O160" s="93">
        <f t="shared" si="85"/>
        <v>13.674654375216305</v>
      </c>
      <c r="P160" s="93">
        <f t="shared" si="85"/>
        <v>13.745297620253449</v>
      </c>
    </row>
    <row r="161" spans="1:18" hidden="1" x14ac:dyDescent="0.2"/>
    <row r="162" spans="1:18" hidden="1" x14ac:dyDescent="0.2"/>
    <row r="163" spans="1:18" ht="18" x14ac:dyDescent="0.25">
      <c r="A163" s="394" t="s">
        <v>168</v>
      </c>
      <c r="B163" s="394"/>
      <c r="C163" s="394"/>
      <c r="D163" s="394"/>
      <c r="E163" s="394"/>
      <c r="F163" s="394"/>
      <c r="G163" s="395"/>
      <c r="H163" s="395"/>
      <c r="I163" s="395"/>
      <c r="J163" s="395"/>
      <c r="K163" s="395"/>
      <c r="L163" s="395"/>
      <c r="M163" s="395"/>
      <c r="N163" s="395"/>
      <c r="O163" s="396"/>
      <c r="P163" s="396"/>
    </row>
    <row r="164" spans="1:18" x14ac:dyDescent="0.2">
      <c r="A164" s="1" t="s">
        <v>416</v>
      </c>
      <c r="B164" s="1"/>
      <c r="C164" s="1"/>
      <c r="D164" s="1"/>
      <c r="E164" s="1"/>
      <c r="F164" s="1"/>
    </row>
    <row r="165" spans="1:18" ht="13.5" thickBot="1" x14ac:dyDescent="0.25">
      <c r="A165" s="109" t="s">
        <v>167</v>
      </c>
      <c r="B165" s="103"/>
      <c r="C165" s="103" t="s">
        <v>277</v>
      </c>
      <c r="D165" s="103" t="s">
        <v>278</v>
      </c>
      <c r="E165" s="103" t="s">
        <v>279</v>
      </c>
      <c r="F165" s="103" t="s">
        <v>280</v>
      </c>
      <c r="G165" s="103" t="s">
        <v>16</v>
      </c>
      <c r="H165" s="103" t="s">
        <v>17</v>
      </c>
      <c r="I165" s="103" t="s">
        <v>18</v>
      </c>
      <c r="J165" s="110">
        <v>2003</v>
      </c>
      <c r="K165" s="110">
        <v>2004</v>
      </c>
      <c r="L165" s="110">
        <v>2005</v>
      </c>
      <c r="M165" s="110">
        <v>2006</v>
      </c>
      <c r="N165" s="110">
        <v>2007</v>
      </c>
      <c r="O165" s="110">
        <v>2008</v>
      </c>
      <c r="P165" s="110">
        <v>2009</v>
      </c>
      <c r="Q165" s="110">
        <v>2010</v>
      </c>
      <c r="R165" s="110">
        <v>2011</v>
      </c>
    </row>
    <row r="166" spans="1:18" ht="13.5" thickTop="1" x14ac:dyDescent="0.2">
      <c r="A166" s="5" t="s">
        <v>0</v>
      </c>
      <c r="B166" s="155"/>
      <c r="C166" s="155">
        <f>C26/C$41*100</f>
        <v>8.1141392541812234</v>
      </c>
      <c r="D166" s="155">
        <f t="shared" ref="D166:P166" si="86">D26/D$41*100</f>
        <v>7.9760233849383271</v>
      </c>
      <c r="E166" s="155">
        <f t="shared" si="86"/>
        <v>7.9084367852789788</v>
      </c>
      <c r="F166" s="155">
        <f t="shared" si="86"/>
        <v>6.8827283066342879</v>
      </c>
      <c r="G166" s="155">
        <f t="shared" si="86"/>
        <v>6.7037237177011573</v>
      </c>
      <c r="H166" s="155">
        <f t="shared" si="86"/>
        <v>6.3013255990042598</v>
      </c>
      <c r="I166" s="155">
        <f t="shared" si="86"/>
        <v>6.154940347475506</v>
      </c>
      <c r="J166" s="155">
        <f t="shared" si="86"/>
        <v>6.3120703024991789</v>
      </c>
      <c r="K166" s="155">
        <f t="shared" si="86"/>
        <v>6.0860930464553027</v>
      </c>
      <c r="L166" s="155">
        <f t="shared" si="86"/>
        <v>5.4118357341588492</v>
      </c>
      <c r="M166" s="155">
        <f t="shared" si="86"/>
        <v>5.1021157790159704</v>
      </c>
      <c r="N166" s="155">
        <f t="shared" si="86"/>
        <v>4.9946671020977345</v>
      </c>
      <c r="O166" s="155">
        <f t="shared" si="86"/>
        <v>5.2426876136536782</v>
      </c>
      <c r="P166" s="155">
        <f t="shared" si="86"/>
        <v>5.2394316427415717</v>
      </c>
      <c r="Q166" s="155">
        <f t="shared" ref="Q166:R166" si="87">Q26/Q$41*100</f>
        <v>5.1734485414817444</v>
      </c>
      <c r="R166" s="155">
        <f t="shared" si="87"/>
        <v>5.1046310596274003</v>
      </c>
    </row>
    <row r="167" spans="1:18" x14ac:dyDescent="0.2">
      <c r="A167" s="6" t="s">
        <v>1</v>
      </c>
      <c r="B167" s="157"/>
      <c r="C167" s="157">
        <f t="shared" ref="C167:P181" si="88">C27/C$41*100</f>
        <v>4.9487771426835554</v>
      </c>
      <c r="D167" s="157">
        <f t="shared" si="88"/>
        <v>4.8368470274406841</v>
      </c>
      <c r="E167" s="157">
        <f t="shared" si="88"/>
        <v>4.8384744048694888</v>
      </c>
      <c r="F167" s="157">
        <f t="shared" si="88"/>
        <v>4.6753244107124479</v>
      </c>
      <c r="G167" s="157">
        <f t="shared" si="88"/>
        <v>4.6446680811608392</v>
      </c>
      <c r="H167" s="157">
        <f t="shared" si="88"/>
        <v>4.4308219156713502</v>
      </c>
      <c r="I167" s="157">
        <f t="shared" si="88"/>
        <v>4.5244690828634804</v>
      </c>
      <c r="J167" s="157">
        <f t="shared" si="88"/>
        <v>4.6319489403872707</v>
      </c>
      <c r="K167" s="157">
        <f t="shared" si="88"/>
        <v>4.4460672517129183</v>
      </c>
      <c r="L167" s="157">
        <f t="shared" si="88"/>
        <v>3.958156072509309</v>
      </c>
      <c r="M167" s="157">
        <f t="shared" si="88"/>
        <v>3.7706931378251181</v>
      </c>
      <c r="N167" s="157">
        <f t="shared" si="88"/>
        <v>3.7061489788878328</v>
      </c>
      <c r="O167" s="157">
        <f t="shared" si="88"/>
        <v>4.083171279364854</v>
      </c>
      <c r="P167" s="157">
        <f>P27/P$41*100</f>
        <v>4.046258085356973</v>
      </c>
      <c r="Q167" s="157">
        <f t="shared" ref="Q167:R167" si="89">Q27/Q$41*100</f>
        <v>4.0058570751943785</v>
      </c>
      <c r="R167" s="157">
        <f t="shared" si="89"/>
        <v>3.9328651684352267</v>
      </c>
    </row>
    <row r="168" spans="1:18" x14ac:dyDescent="0.2">
      <c r="A168" s="112" t="s">
        <v>2</v>
      </c>
      <c r="B168" s="158"/>
      <c r="C168" s="353">
        <f t="shared" si="88"/>
        <v>3.1653621114976693</v>
      </c>
      <c r="D168" s="353">
        <f t="shared" si="88"/>
        <v>3.1391763574976426</v>
      </c>
      <c r="E168" s="353">
        <f t="shared" si="88"/>
        <v>3.0699623804094891</v>
      </c>
      <c r="F168" s="353">
        <f t="shared" si="88"/>
        <v>2.2074038959218405</v>
      </c>
      <c r="G168" s="353">
        <f t="shared" si="88"/>
        <v>2.0590556365403168</v>
      </c>
      <c r="H168" s="353">
        <f t="shared" si="88"/>
        <v>1.8705036833329098</v>
      </c>
      <c r="I168" s="353">
        <f t="shared" si="88"/>
        <v>1.6304712646120256</v>
      </c>
      <c r="J168" s="353">
        <f t="shared" si="88"/>
        <v>1.6801213621119087</v>
      </c>
      <c r="K168" s="353">
        <f t="shared" si="88"/>
        <v>1.6400257947423849</v>
      </c>
      <c r="L168" s="353">
        <f t="shared" si="88"/>
        <v>1.4536796616495402</v>
      </c>
      <c r="M168" s="353">
        <f t="shared" si="88"/>
        <v>1.3314226411908523</v>
      </c>
      <c r="N168" s="353">
        <f t="shared" si="88"/>
        <v>1.2886431306735067</v>
      </c>
      <c r="O168" s="353">
        <f t="shared" si="88"/>
        <v>1.158389079453428</v>
      </c>
      <c r="P168" s="353">
        <f t="shared" si="88"/>
        <v>1.1041471663505693</v>
      </c>
      <c r="Q168" s="353">
        <f t="shared" ref="Q168:R168" si="90">Q28/Q$41*100</f>
        <v>1.1675914662873661</v>
      </c>
      <c r="R168" s="353">
        <f t="shared" si="90"/>
        <v>1.1717658911921736</v>
      </c>
    </row>
    <row r="169" spans="1:18" x14ac:dyDescent="0.2">
      <c r="A169" s="5" t="s">
        <v>3</v>
      </c>
      <c r="B169" s="156"/>
      <c r="C169" s="156">
        <f t="shared" si="88"/>
        <v>26.544077541471417</v>
      </c>
      <c r="D169" s="156">
        <f t="shared" si="88"/>
        <v>26.817294204818857</v>
      </c>
      <c r="E169" s="156">
        <f t="shared" si="88"/>
        <v>26.059820681134077</v>
      </c>
      <c r="F169" s="156">
        <f t="shared" si="88"/>
        <v>26.084395849062147</v>
      </c>
      <c r="G169" s="156">
        <f t="shared" si="88"/>
        <v>26.969533369485603</v>
      </c>
      <c r="H169" s="156">
        <f t="shared" si="88"/>
        <v>27.105097756463572</v>
      </c>
      <c r="I169" s="156">
        <f t="shared" si="88"/>
        <v>26.718836509959544</v>
      </c>
      <c r="J169" s="156">
        <f t="shared" si="88"/>
        <v>25.616951350467509</v>
      </c>
      <c r="K169" s="156">
        <f t="shared" si="88"/>
        <v>25.810539195551506</v>
      </c>
      <c r="L169" s="156">
        <f t="shared" si="88"/>
        <v>26.063815584033556</v>
      </c>
      <c r="M169" s="156">
        <f t="shared" si="88"/>
        <v>26.16340895338552</v>
      </c>
      <c r="N169" s="156">
        <f t="shared" si="88"/>
        <v>26.173236465974576</v>
      </c>
      <c r="O169" s="156">
        <f t="shared" si="88"/>
        <v>25.849546774168097</v>
      </c>
      <c r="P169" s="156">
        <f t="shared" si="88"/>
        <v>24.110432710111006</v>
      </c>
      <c r="Q169" s="156">
        <f t="shared" ref="Q169:R169" si="91">Q29/Q$41*100</f>
        <v>24.694107564240657</v>
      </c>
      <c r="R169" s="156">
        <f t="shared" si="91"/>
        <v>24.539054511790319</v>
      </c>
    </row>
    <row r="170" spans="1:18" x14ac:dyDescent="0.2">
      <c r="A170" s="6" t="s">
        <v>4</v>
      </c>
      <c r="B170" s="157"/>
      <c r="C170" s="157">
        <f t="shared" si="88"/>
        <v>21.635483580245278</v>
      </c>
      <c r="D170" s="157">
        <f t="shared" si="88"/>
        <v>21.784654544429497</v>
      </c>
      <c r="E170" s="157">
        <f t="shared" si="88"/>
        <v>21.498933052223133</v>
      </c>
      <c r="F170" s="157">
        <f t="shared" si="88"/>
        <v>21.677125065369641</v>
      </c>
      <c r="G170" s="157">
        <f t="shared" si="88"/>
        <v>22.538701250281978</v>
      </c>
      <c r="H170" s="157">
        <f t="shared" si="88"/>
        <v>22.21978755585922</v>
      </c>
      <c r="I170" s="157">
        <f t="shared" si="88"/>
        <v>22.251899149407123</v>
      </c>
      <c r="J170" s="157">
        <f t="shared" si="88"/>
        <v>21.459372343135634</v>
      </c>
      <c r="K170" s="157">
        <f t="shared" si="88"/>
        <v>21.501148477430196</v>
      </c>
      <c r="L170" s="157">
        <f t="shared" si="88"/>
        <v>21.584371639278103</v>
      </c>
      <c r="M170" s="157">
        <f t="shared" si="88"/>
        <v>21.687206051870209</v>
      </c>
      <c r="N170" s="157">
        <f t="shared" si="88"/>
        <v>21.565349658459095</v>
      </c>
      <c r="O170" s="157">
        <f t="shared" si="88"/>
        <v>21.272167126328682</v>
      </c>
      <c r="P170" s="157">
        <f t="shared" si="88"/>
        <v>19.502086018892946</v>
      </c>
      <c r="Q170" s="157">
        <f t="shared" ref="Q170:R170" si="92">Q30/Q$41*100</f>
        <v>20.005707619216867</v>
      </c>
      <c r="R170" s="157">
        <f t="shared" si="92"/>
        <v>19.945664058264665</v>
      </c>
    </row>
    <row r="171" spans="1:18" x14ac:dyDescent="0.2">
      <c r="A171" s="6" t="s">
        <v>5</v>
      </c>
      <c r="B171" s="157"/>
      <c r="C171" s="157">
        <f t="shared" si="88"/>
        <v>2.5765821816384276</v>
      </c>
      <c r="D171" s="157">
        <f t="shared" si="88"/>
        <v>2.6143680776129758</v>
      </c>
      <c r="E171" s="157">
        <f t="shared" si="88"/>
        <v>2.4333497499222165</v>
      </c>
      <c r="F171" s="157">
        <f t="shared" si="88"/>
        <v>2.4162222408131937</v>
      </c>
      <c r="G171" s="157">
        <f t="shared" si="88"/>
        <v>2.4492754473896419</v>
      </c>
      <c r="H171" s="157">
        <f t="shared" si="88"/>
        <v>2.3411886500289092</v>
      </c>
      <c r="I171" s="157">
        <f t="shared" si="88"/>
        <v>2.5060351195666923</v>
      </c>
      <c r="J171" s="157">
        <f t="shared" si="88"/>
        <v>2.158382198293634</v>
      </c>
      <c r="K171" s="157">
        <f t="shared" si="88"/>
        <v>2.2166641369845834</v>
      </c>
      <c r="L171" s="157">
        <f t="shared" si="88"/>
        <v>2.2323740223687389</v>
      </c>
      <c r="M171" s="157">
        <f t="shared" si="88"/>
        <v>2.1852145315791458</v>
      </c>
      <c r="N171" s="157">
        <f t="shared" si="88"/>
        <v>2.1323575585896664</v>
      </c>
      <c r="O171" s="157">
        <f t="shared" si="88"/>
        <v>1.9683474576250317</v>
      </c>
      <c r="P171" s="157">
        <f t="shared" si="88"/>
        <v>1.9255671424895722</v>
      </c>
      <c r="Q171" s="157">
        <f t="shared" ref="Q171:R171" si="93">Q31/Q$41*100</f>
        <v>1.8786648076709698</v>
      </c>
      <c r="R171" s="157">
        <f t="shared" si="93"/>
        <v>1.8271048177340674</v>
      </c>
    </row>
    <row r="172" spans="1:18" x14ac:dyDescent="0.2">
      <c r="A172" s="112" t="s">
        <v>6</v>
      </c>
      <c r="B172" s="158"/>
      <c r="C172" s="353">
        <f t="shared" si="88"/>
        <v>2.3320117795877069</v>
      </c>
      <c r="D172" s="353">
        <f t="shared" si="88"/>
        <v>2.4182715827763874</v>
      </c>
      <c r="E172" s="353">
        <f t="shared" si="88"/>
        <v>2.1275378789887212</v>
      </c>
      <c r="F172" s="353">
        <f t="shared" si="88"/>
        <v>1.9910485428793132</v>
      </c>
      <c r="G172" s="353">
        <f t="shared" si="88"/>
        <v>1.9815566718139825</v>
      </c>
      <c r="H172" s="353">
        <f t="shared" si="88"/>
        <v>2.5441215505754409</v>
      </c>
      <c r="I172" s="353">
        <f t="shared" si="88"/>
        <v>1.9609022409857291</v>
      </c>
      <c r="J172" s="353">
        <f t="shared" si="88"/>
        <v>1.9991968090382419</v>
      </c>
      <c r="K172" s="353">
        <f t="shared" si="88"/>
        <v>2.0927265811367226</v>
      </c>
      <c r="L172" s="353">
        <f t="shared" si="88"/>
        <v>2.2470699223867143</v>
      </c>
      <c r="M172" s="353">
        <f t="shared" si="88"/>
        <v>2.2909883699361648</v>
      </c>
      <c r="N172" s="353">
        <f t="shared" si="88"/>
        <v>2.4755292489258185</v>
      </c>
      <c r="O172" s="353">
        <f t="shared" si="88"/>
        <v>2.5846327380205332</v>
      </c>
      <c r="P172" s="353">
        <f t="shared" si="88"/>
        <v>2.8525600340282975</v>
      </c>
      <c r="Q172" s="353">
        <f t="shared" ref="Q172:R172" si="94">Q32/Q$41*100</f>
        <v>2.8097351373528183</v>
      </c>
      <c r="R172" s="353">
        <f t="shared" si="94"/>
        <v>2.7662856357915842</v>
      </c>
    </row>
    <row r="173" spans="1:18" x14ac:dyDescent="0.2">
      <c r="A173" s="5" t="s">
        <v>7</v>
      </c>
      <c r="B173" s="156"/>
      <c r="C173" s="156">
        <f t="shared" si="88"/>
        <v>53.647682792823971</v>
      </c>
      <c r="D173" s="156">
        <f t="shared" si="88"/>
        <v>53.419534540501246</v>
      </c>
      <c r="E173" s="156">
        <f t="shared" si="88"/>
        <v>54.412046302376673</v>
      </c>
      <c r="F173" s="156">
        <f t="shared" si="88"/>
        <v>55.727983158010531</v>
      </c>
      <c r="G173" s="156">
        <f t="shared" si="88"/>
        <v>55.331034867186361</v>
      </c>
      <c r="H173" s="156">
        <f t="shared" si="88"/>
        <v>55.343987177873785</v>
      </c>
      <c r="I173" s="156">
        <f t="shared" si="88"/>
        <v>56.162972018194466</v>
      </c>
      <c r="J173" s="156">
        <f t="shared" si="88"/>
        <v>57.224448723054209</v>
      </c>
      <c r="K173" s="156">
        <f t="shared" si="88"/>
        <v>57.228100770694333</v>
      </c>
      <c r="L173" s="156">
        <f t="shared" si="88"/>
        <v>57.777196133591346</v>
      </c>
      <c r="M173" s="156">
        <f t="shared" si="88"/>
        <v>57.898118931121068</v>
      </c>
      <c r="N173" s="156">
        <f t="shared" si="88"/>
        <v>58.102266147192772</v>
      </c>
      <c r="O173" s="156">
        <f t="shared" si="88"/>
        <v>58.314119023088239</v>
      </c>
      <c r="P173" s="156">
        <f t="shared" si="88"/>
        <v>60.147063315067285</v>
      </c>
      <c r="Q173" s="156">
        <f t="shared" ref="Q173:R173" si="95">Q33/Q$41*100</f>
        <v>59.676810057200392</v>
      </c>
      <c r="R173" s="156">
        <f t="shared" si="95"/>
        <v>59.786157663834807</v>
      </c>
    </row>
    <row r="174" spans="1:18" x14ac:dyDescent="0.2">
      <c r="A174" s="3" t="s">
        <v>8</v>
      </c>
      <c r="B174" s="157"/>
      <c r="C174" s="157">
        <f t="shared" si="88"/>
        <v>11.267858220095265</v>
      </c>
      <c r="D174" s="157">
        <f t="shared" si="88"/>
        <v>11.113802395673359</v>
      </c>
      <c r="E174" s="157">
        <f t="shared" si="88"/>
        <v>11.114693060311803</v>
      </c>
      <c r="F174" s="157">
        <f t="shared" si="88"/>
        <v>11.819004678912878</v>
      </c>
      <c r="G174" s="157">
        <f t="shared" si="88"/>
        <v>12.24963888170628</v>
      </c>
      <c r="H174" s="157">
        <f t="shared" si="88"/>
        <v>12.643422065647911</v>
      </c>
      <c r="I174" s="157">
        <f t="shared" si="88"/>
        <v>12.638745614749553</v>
      </c>
      <c r="J174" s="157">
        <f t="shared" si="88"/>
        <v>12.727961048714857</v>
      </c>
      <c r="K174" s="157">
        <f t="shared" si="88"/>
        <v>12.842450259795738</v>
      </c>
      <c r="L174" s="157">
        <f t="shared" si="88"/>
        <v>12.928553945618898</v>
      </c>
      <c r="M174" s="157">
        <f t="shared" si="88"/>
        <v>13.034992252291872</v>
      </c>
      <c r="N174" s="157">
        <f t="shared" si="88"/>
        <v>12.997737448326099</v>
      </c>
      <c r="O174" s="157">
        <f t="shared" si="88"/>
        <v>12.633353296878843</v>
      </c>
      <c r="P174" s="157">
        <f t="shared" si="88"/>
        <v>12.870831279688169</v>
      </c>
      <c r="Q174" s="157">
        <f t="shared" ref="Q174:R174" si="96">Q34/Q$41*100</f>
        <v>12.88873807411734</v>
      </c>
      <c r="R174" s="157">
        <f t="shared" si="96"/>
        <v>13.03081198856394</v>
      </c>
    </row>
    <row r="175" spans="1:18" x14ac:dyDescent="0.2">
      <c r="A175" s="3" t="s">
        <v>9</v>
      </c>
      <c r="B175" s="157"/>
      <c r="C175" s="157">
        <f t="shared" si="88"/>
        <v>9.4161386167477232</v>
      </c>
      <c r="D175" s="157">
        <f t="shared" si="88"/>
        <v>9.7497327792358295</v>
      </c>
      <c r="E175" s="157">
        <f t="shared" si="88"/>
        <v>10.103078273957928</v>
      </c>
      <c r="F175" s="157">
        <f t="shared" si="88"/>
        <v>10.382155470809291</v>
      </c>
      <c r="G175" s="157">
        <f t="shared" si="88"/>
        <v>10.582515882344069</v>
      </c>
      <c r="H175" s="157">
        <f t="shared" si="88"/>
        <v>10.568300553972723</v>
      </c>
      <c r="I175" s="157">
        <f t="shared" si="88"/>
        <v>11.276478559216098</v>
      </c>
      <c r="J175" s="157">
        <f t="shared" si="88"/>
        <v>11.742689314844039</v>
      </c>
      <c r="K175" s="157">
        <f t="shared" si="88"/>
        <v>11.740684369707727</v>
      </c>
      <c r="L175" s="157">
        <f t="shared" si="88"/>
        <v>11.757979823383199</v>
      </c>
      <c r="M175" s="157">
        <f t="shared" si="88"/>
        <v>11.720920493074342</v>
      </c>
      <c r="N175" s="157">
        <f t="shared" si="88"/>
        <v>11.857889465843135</v>
      </c>
      <c r="O175" s="157">
        <f t="shared" si="88"/>
        <v>11.882485375957701</v>
      </c>
      <c r="P175" s="157">
        <f t="shared" si="88"/>
        <v>12.29064515756334</v>
      </c>
      <c r="Q175" s="157">
        <f t="shared" ref="Q175:R175" si="97">Q35/Q$41*100</f>
        <v>12.221328506674741</v>
      </c>
      <c r="R175" s="157">
        <f t="shared" si="97"/>
        <v>12.306777037398653</v>
      </c>
    </row>
    <row r="176" spans="1:18" x14ac:dyDescent="0.2">
      <c r="A176" s="3" t="s">
        <v>10</v>
      </c>
      <c r="B176" s="157"/>
      <c r="C176" s="157">
        <f t="shared" si="88"/>
        <v>13.451545893400674</v>
      </c>
      <c r="D176" s="157">
        <f t="shared" si="88"/>
        <v>13.753923496693899</v>
      </c>
      <c r="E176" s="157">
        <f t="shared" si="88"/>
        <v>13.965812005883697</v>
      </c>
      <c r="F176" s="157">
        <f t="shared" si="88"/>
        <v>14.702205241076053</v>
      </c>
      <c r="G176" s="157">
        <f t="shared" si="88"/>
        <v>14.245311061660601</v>
      </c>
      <c r="H176" s="157">
        <f t="shared" si="88"/>
        <v>14.415234011227609</v>
      </c>
      <c r="I176" s="157">
        <f t="shared" si="88"/>
        <v>14.77633332005032</v>
      </c>
      <c r="J176" s="157">
        <f t="shared" si="88"/>
        <v>15.185633421937119</v>
      </c>
      <c r="K176" s="157">
        <f t="shared" si="88"/>
        <v>15.582155406917286</v>
      </c>
      <c r="L176" s="157">
        <f t="shared" si="88"/>
        <v>16.291893902861858</v>
      </c>
      <c r="M176" s="157">
        <f t="shared" si="88"/>
        <v>16.625491304770005</v>
      </c>
      <c r="N176" s="157">
        <f t="shared" si="88"/>
        <v>16.918342714763622</v>
      </c>
      <c r="O176" s="157">
        <f t="shared" si="88"/>
        <v>17.475468668156527</v>
      </c>
      <c r="P176" s="157">
        <f t="shared" si="88"/>
        <v>18.080039342858409</v>
      </c>
      <c r="Q176" s="157">
        <f t="shared" ref="Q176:R176" si="98">Q36/Q$41*100</f>
        <v>17.644608441598052</v>
      </c>
      <c r="R176" s="157">
        <f t="shared" si="98"/>
        <v>17.475099119986151</v>
      </c>
    </row>
    <row r="177" spans="1:18" x14ac:dyDescent="0.2">
      <c r="A177" s="3" t="s">
        <v>11</v>
      </c>
      <c r="B177" s="157"/>
      <c r="C177" s="157">
        <f t="shared" si="88"/>
        <v>5.539045177441543</v>
      </c>
      <c r="D177" s="157">
        <f t="shared" si="88"/>
        <v>5.4276584629349678</v>
      </c>
      <c r="E177" s="157">
        <f t="shared" si="88"/>
        <v>5.7153968267856543</v>
      </c>
      <c r="F177" s="157">
        <f t="shared" si="88"/>
        <v>5.8814561422854998</v>
      </c>
      <c r="G177" s="157">
        <f t="shared" si="88"/>
        <v>5.896570070889342</v>
      </c>
      <c r="H177" s="157">
        <f t="shared" si="88"/>
        <v>5.7767386164439687</v>
      </c>
      <c r="I177" s="157">
        <f t="shared" si="88"/>
        <v>5.7724530116454389</v>
      </c>
      <c r="J177" s="157">
        <f t="shared" si="88"/>
        <v>5.9313479289333904</v>
      </c>
      <c r="K177" s="157">
        <f t="shared" si="88"/>
        <v>5.7764775353005628</v>
      </c>
      <c r="L177" s="157">
        <f t="shared" si="88"/>
        <v>5.6464098710745034</v>
      </c>
      <c r="M177" s="157">
        <f t="shared" si="88"/>
        <v>5.6341718832259042</v>
      </c>
      <c r="N177" s="157">
        <f t="shared" si="88"/>
        <v>5.6135747158997207</v>
      </c>
      <c r="O177" s="157">
        <f t="shared" si="88"/>
        <v>5.6025945199004656</v>
      </c>
      <c r="P177" s="157">
        <f t="shared" si="88"/>
        <v>5.7029195767300909</v>
      </c>
      <c r="Q177" s="157">
        <f t="shared" ref="Q177:R177" si="99">Q37/Q$41*100</f>
        <v>5.4995485743817891</v>
      </c>
      <c r="R177" s="157">
        <f t="shared" si="99"/>
        <v>5.4412202603541129</v>
      </c>
    </row>
    <row r="178" spans="1:18" x14ac:dyDescent="0.2">
      <c r="A178" s="112" t="s">
        <v>12</v>
      </c>
      <c r="B178" s="158"/>
      <c r="C178" s="353">
        <f t="shared" si="88"/>
        <v>13.973094885138766</v>
      </c>
      <c r="D178" s="353">
        <f t="shared" si="88"/>
        <v>13.374417405963197</v>
      </c>
      <c r="E178" s="353">
        <f t="shared" si="88"/>
        <v>13.513066135437585</v>
      </c>
      <c r="F178" s="353">
        <f t="shared" si="88"/>
        <v>12.943161624926807</v>
      </c>
      <c r="G178" s="353">
        <f t="shared" si="88"/>
        <v>12.356998970586069</v>
      </c>
      <c r="H178" s="353">
        <f t="shared" si="88"/>
        <v>11.940291930581584</v>
      </c>
      <c r="I178" s="353">
        <f t="shared" si="88"/>
        <v>11.698961512533057</v>
      </c>
      <c r="J178" s="353">
        <f t="shared" si="88"/>
        <v>11.636817008624806</v>
      </c>
      <c r="K178" s="353">
        <f t="shared" si="88"/>
        <v>11.286333198973017</v>
      </c>
      <c r="L178" s="353">
        <f t="shared" si="88"/>
        <v>11.152358590652879</v>
      </c>
      <c r="M178" s="353">
        <f t="shared" si="88"/>
        <v>10.882542997758945</v>
      </c>
      <c r="N178" s="353">
        <f t="shared" si="88"/>
        <v>10.694926700621538</v>
      </c>
      <c r="O178" s="353">
        <f t="shared" si="88"/>
        <v>10.78615700328041</v>
      </c>
      <c r="P178" s="353">
        <f t="shared" si="88"/>
        <v>11.446566388450002</v>
      </c>
      <c r="Q178" s="353">
        <f t="shared" ref="Q178:R178" si="100">Q38/Q$41*100</f>
        <v>11.422586460428471</v>
      </c>
      <c r="R178" s="353">
        <f t="shared" si="100"/>
        <v>11.532249257531957</v>
      </c>
    </row>
    <row r="179" spans="1:18" x14ac:dyDescent="0.2">
      <c r="A179" s="5" t="s">
        <v>13</v>
      </c>
      <c r="B179" s="156"/>
      <c r="C179" s="156">
        <f t="shared" si="88"/>
        <v>88.305899588476606</v>
      </c>
      <c r="D179" s="156">
        <f t="shared" si="88"/>
        <v>88.21285213025844</v>
      </c>
      <c r="E179" s="156">
        <f t="shared" si="88"/>
        <v>88.380303768789716</v>
      </c>
      <c r="F179" s="156">
        <f t="shared" si="88"/>
        <v>88.69510731370697</v>
      </c>
      <c r="G179" s="156">
        <f t="shared" si="88"/>
        <v>88.899774466663146</v>
      </c>
      <c r="H179" s="156">
        <f t="shared" si="88"/>
        <v>88.711250986809219</v>
      </c>
      <c r="I179" s="156">
        <f t="shared" si="88"/>
        <v>89.036748875629513</v>
      </c>
      <c r="J179" s="156">
        <f t="shared" si="88"/>
        <v>89.153470376020891</v>
      </c>
      <c r="K179" s="156">
        <f t="shared" si="88"/>
        <v>89.124733012701142</v>
      </c>
      <c r="L179" s="156">
        <f t="shared" si="88"/>
        <v>89.252847451783751</v>
      </c>
      <c r="M179" s="156">
        <f t="shared" si="88"/>
        <v>89.163643663522564</v>
      </c>
      <c r="N179" s="156">
        <f t="shared" si="88"/>
        <v>89.270169715265084</v>
      </c>
      <c r="O179" s="156">
        <f t="shared" si="88"/>
        <v>89.406353410910029</v>
      </c>
      <c r="P179" s="156">
        <f t="shared" si="88"/>
        <v>89.496927667919863</v>
      </c>
      <c r="Q179" s="156">
        <f t="shared" ref="Q179:R179" si="101">Q39/Q$41*100</f>
        <v>89.544366162922799</v>
      </c>
      <c r="R179" s="156">
        <f t="shared" si="101"/>
        <v>89.42984323525252</v>
      </c>
    </row>
    <row r="180" spans="1:18" x14ac:dyDescent="0.2">
      <c r="A180" s="6" t="s">
        <v>14</v>
      </c>
      <c r="B180" s="157"/>
      <c r="C180" s="157">
        <f t="shared" si="88"/>
        <v>11.694100411523392</v>
      </c>
      <c r="D180" s="157">
        <f t="shared" si="88"/>
        <v>11.787147869741561</v>
      </c>
      <c r="E180" s="157">
        <f t="shared" si="88"/>
        <v>11.619696231210281</v>
      </c>
      <c r="F180" s="157">
        <f t="shared" si="88"/>
        <v>11.304892686293028</v>
      </c>
      <c r="G180" s="157">
        <f t="shared" si="88"/>
        <v>11.100225533336868</v>
      </c>
      <c r="H180" s="157">
        <f t="shared" si="88"/>
        <v>11.288749013190778</v>
      </c>
      <c r="I180" s="157">
        <f t="shared" si="88"/>
        <v>10.963251124370483</v>
      </c>
      <c r="J180" s="157">
        <f t="shared" si="88"/>
        <v>10.846529623979109</v>
      </c>
      <c r="K180" s="157">
        <f t="shared" si="88"/>
        <v>10.875266987298858</v>
      </c>
      <c r="L180" s="157">
        <f t="shared" si="88"/>
        <v>10.747113323082445</v>
      </c>
      <c r="M180" s="157">
        <f t="shared" si="88"/>
        <v>10.83635633647744</v>
      </c>
      <c r="N180" s="157">
        <f t="shared" si="88"/>
        <v>10.729756785467485</v>
      </c>
      <c r="O180" s="157">
        <f t="shared" si="88"/>
        <v>10.591274463601689</v>
      </c>
      <c r="P180" s="157">
        <f t="shared" si="88"/>
        <v>10.485901182549535</v>
      </c>
      <c r="Q180" s="157">
        <f t="shared" ref="Q180:R180" si="102">Q40/Q$41*100</f>
        <v>10.455633837077206</v>
      </c>
      <c r="R180" s="157">
        <f t="shared" si="102"/>
        <v>10.570156764747473</v>
      </c>
    </row>
    <row r="181" spans="1:18" ht="13.5" thickBot="1" x14ac:dyDescent="0.25">
      <c r="A181" s="174" t="s">
        <v>282</v>
      </c>
      <c r="B181" s="159"/>
      <c r="C181" s="159">
        <f t="shared" si="88"/>
        <v>100</v>
      </c>
      <c r="D181" s="159">
        <f t="shared" si="88"/>
        <v>100</v>
      </c>
      <c r="E181" s="159">
        <f t="shared" si="88"/>
        <v>100</v>
      </c>
      <c r="F181" s="159">
        <f t="shared" si="88"/>
        <v>100</v>
      </c>
      <c r="G181" s="159">
        <f t="shared" si="88"/>
        <v>100</v>
      </c>
      <c r="H181" s="159">
        <f t="shared" si="88"/>
        <v>100</v>
      </c>
      <c r="I181" s="159">
        <f t="shared" si="88"/>
        <v>100</v>
      </c>
      <c r="J181" s="159">
        <f t="shared" si="88"/>
        <v>100</v>
      </c>
      <c r="K181" s="159">
        <f t="shared" si="88"/>
        <v>100</v>
      </c>
      <c r="L181" s="159">
        <f t="shared" si="88"/>
        <v>100</v>
      </c>
      <c r="M181" s="159">
        <f t="shared" si="88"/>
        <v>100</v>
      </c>
      <c r="N181" s="159">
        <f t="shared" si="88"/>
        <v>100</v>
      </c>
      <c r="O181" s="159">
        <f t="shared" si="88"/>
        <v>100</v>
      </c>
      <c r="P181" s="159">
        <f t="shared" si="88"/>
        <v>100</v>
      </c>
      <c r="Q181" s="159">
        <f t="shared" ref="Q181:R181" si="103">Q41/Q$41*100</f>
        <v>100</v>
      </c>
      <c r="R181" s="159">
        <f t="shared" si="103"/>
        <v>100</v>
      </c>
    </row>
  </sheetData>
  <mergeCells count="7">
    <mergeCell ref="A1:R1"/>
    <mergeCell ref="A163:P163"/>
    <mergeCell ref="A82:P82"/>
    <mergeCell ref="A3:P3"/>
    <mergeCell ref="A23:P23"/>
    <mergeCell ref="A43:P43"/>
    <mergeCell ref="A62:P62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1"/>
  <sheetViews>
    <sheetView workbookViewId="0">
      <selection sqref="A1:BQ1"/>
    </sheetView>
  </sheetViews>
  <sheetFormatPr defaultRowHeight="12.75" x14ac:dyDescent="0.2"/>
  <cols>
    <col min="1" max="1" width="43.125" customWidth="1"/>
    <col min="2" max="26" width="9.125" bestFit="1" customWidth="1"/>
    <col min="30" max="30" width="9.125" bestFit="1" customWidth="1"/>
    <col min="34" max="34" width="9.125" bestFit="1" customWidth="1"/>
    <col min="38" max="38" width="9.125" bestFit="1" customWidth="1"/>
    <col min="46" max="46" width="9.125" bestFit="1" customWidth="1"/>
    <col min="50" max="50" width="9.125" bestFit="1" customWidth="1"/>
    <col min="59" max="60" width="9.125" bestFit="1" customWidth="1"/>
    <col min="61" max="61" width="9" customWidth="1"/>
  </cols>
  <sheetData>
    <row r="1" spans="1:69" ht="42.75" customHeight="1" x14ac:dyDescent="0.2">
      <c r="A1" s="397" t="s">
        <v>205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</row>
    <row r="3" spans="1:69" ht="18" x14ac:dyDescent="0.25">
      <c r="A3" s="399" t="s">
        <v>211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</row>
    <row r="4" spans="1:69" ht="13.5" thickBot="1" x14ac:dyDescent="0.25">
      <c r="A4" s="1" t="s">
        <v>281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69" ht="13.5" thickBot="1" x14ac:dyDescent="0.25">
      <c r="A5" s="109" t="s">
        <v>166</v>
      </c>
      <c r="B5" s="250" t="s">
        <v>285</v>
      </c>
      <c r="C5" s="249" t="s">
        <v>286</v>
      </c>
      <c r="D5" s="249" t="s">
        <v>287</v>
      </c>
      <c r="E5" s="249" t="s">
        <v>288</v>
      </c>
      <c r="F5" s="249" t="s">
        <v>284</v>
      </c>
      <c r="G5" s="249" t="s">
        <v>289</v>
      </c>
      <c r="H5" s="249" t="s">
        <v>290</v>
      </c>
      <c r="I5" s="249" t="s">
        <v>291</v>
      </c>
      <c r="J5" s="249" t="s">
        <v>292</v>
      </c>
      <c r="K5" s="249" t="s">
        <v>293</v>
      </c>
      <c r="L5" s="249" t="s">
        <v>294</v>
      </c>
      <c r="M5" s="249" t="s">
        <v>295</v>
      </c>
      <c r="N5" s="249" t="s">
        <v>296</v>
      </c>
      <c r="O5" s="249" t="s">
        <v>297</v>
      </c>
      <c r="P5" s="249" t="s">
        <v>298</v>
      </c>
      <c r="Q5" s="249" t="s">
        <v>299</v>
      </c>
      <c r="R5" s="249" t="s">
        <v>300</v>
      </c>
      <c r="S5" s="249" t="s">
        <v>301</v>
      </c>
      <c r="T5" s="249" t="s">
        <v>302</v>
      </c>
      <c r="U5" s="249" t="s">
        <v>303</v>
      </c>
      <c r="V5" s="249" t="s">
        <v>332</v>
      </c>
      <c r="W5" s="249" t="s">
        <v>333</v>
      </c>
      <c r="X5" s="249" t="s">
        <v>334</v>
      </c>
      <c r="Y5" s="249" t="s">
        <v>335</v>
      </c>
      <c r="Z5" s="249" t="s">
        <v>304</v>
      </c>
      <c r="AA5" s="249" t="s">
        <v>305</v>
      </c>
      <c r="AB5" s="249" t="s">
        <v>306</v>
      </c>
      <c r="AC5" s="249" t="s">
        <v>307</v>
      </c>
      <c r="AD5" s="249" t="s">
        <v>308</v>
      </c>
      <c r="AE5" s="249" t="s">
        <v>309</v>
      </c>
      <c r="AF5" s="249" t="s">
        <v>310</v>
      </c>
      <c r="AG5" s="249" t="s">
        <v>311</v>
      </c>
      <c r="AH5" s="249" t="s">
        <v>312</v>
      </c>
      <c r="AI5" s="249" t="s">
        <v>313</v>
      </c>
      <c r="AJ5" s="249" t="s">
        <v>314</v>
      </c>
      <c r="AK5" s="249" t="s">
        <v>315</v>
      </c>
      <c r="AL5" s="249" t="s">
        <v>316</v>
      </c>
      <c r="AM5" s="249" t="s">
        <v>317</v>
      </c>
      <c r="AN5" s="249" t="s">
        <v>318</v>
      </c>
      <c r="AO5" s="249" t="s">
        <v>319</v>
      </c>
      <c r="AP5" s="249" t="s">
        <v>320</v>
      </c>
      <c r="AQ5" s="249" t="s">
        <v>321</v>
      </c>
      <c r="AR5" s="249" t="s">
        <v>322</v>
      </c>
      <c r="AS5" s="249" t="s">
        <v>323</v>
      </c>
      <c r="AT5" s="249" t="s">
        <v>324</v>
      </c>
      <c r="AU5" s="249" t="s">
        <v>325</v>
      </c>
      <c r="AV5" s="249" t="s">
        <v>326</v>
      </c>
      <c r="AW5" s="249" t="s">
        <v>327</v>
      </c>
      <c r="AX5" s="249" t="s">
        <v>328</v>
      </c>
      <c r="AY5" s="249" t="s">
        <v>329</v>
      </c>
      <c r="AZ5" s="249" t="s">
        <v>330</v>
      </c>
      <c r="BA5" s="249" t="s">
        <v>331</v>
      </c>
      <c r="BB5" s="249" t="s">
        <v>227</v>
      </c>
      <c r="BC5" s="249" t="s">
        <v>228</v>
      </c>
      <c r="BD5" s="249" t="s">
        <v>229</v>
      </c>
      <c r="BE5" s="249" t="s">
        <v>230</v>
      </c>
      <c r="BF5" s="249" t="s">
        <v>224</v>
      </c>
      <c r="BG5" s="249" t="s">
        <v>225</v>
      </c>
      <c r="BH5" s="249" t="s">
        <v>226</v>
      </c>
      <c r="BI5" s="249" t="s">
        <v>346</v>
      </c>
      <c r="BJ5" s="249" t="s">
        <v>348</v>
      </c>
      <c r="BK5" s="249" t="s">
        <v>349</v>
      </c>
      <c r="BL5" s="249" t="s">
        <v>350</v>
      </c>
      <c r="BM5" s="249" t="s">
        <v>405</v>
      </c>
      <c r="BN5" s="249" t="s">
        <v>413</v>
      </c>
      <c r="BO5" s="249" t="s">
        <v>415</v>
      </c>
      <c r="BP5" s="249" t="s">
        <v>417</v>
      </c>
      <c r="BQ5" s="249" t="s">
        <v>418</v>
      </c>
    </row>
    <row r="6" spans="1:69" ht="13.5" thickTop="1" x14ac:dyDescent="0.2">
      <c r="A6" s="2" t="s">
        <v>0</v>
      </c>
      <c r="B6" s="105">
        <f t="shared" ref="B6:Y6" si="0">SUM(B7:B8)</f>
        <v>30258.800000000003</v>
      </c>
      <c r="C6" s="99">
        <f t="shared" si="0"/>
        <v>32377.82</v>
      </c>
      <c r="D6" s="99">
        <f t="shared" si="0"/>
        <v>33293.89</v>
      </c>
      <c r="E6" s="99">
        <f t="shared" si="0"/>
        <v>31276.16</v>
      </c>
      <c r="F6" s="99">
        <f t="shared" si="0"/>
        <v>30465.08</v>
      </c>
      <c r="G6" s="99">
        <f t="shared" si="0"/>
        <v>37121.120000000003</v>
      </c>
      <c r="H6" s="99">
        <f t="shared" si="0"/>
        <v>34049.1</v>
      </c>
      <c r="I6" s="99">
        <f t="shared" si="0"/>
        <v>31102.19</v>
      </c>
      <c r="J6" s="99">
        <f t="shared" si="0"/>
        <v>30945.93</v>
      </c>
      <c r="K6" s="99">
        <f t="shared" si="0"/>
        <v>37445</v>
      </c>
      <c r="L6" s="99">
        <f t="shared" si="0"/>
        <v>34643</v>
      </c>
      <c r="M6" s="99">
        <f t="shared" si="0"/>
        <v>31698.16</v>
      </c>
      <c r="N6" s="99">
        <f t="shared" si="0"/>
        <v>31331.1</v>
      </c>
      <c r="O6" s="99">
        <f t="shared" si="0"/>
        <v>37114.17</v>
      </c>
      <c r="P6" s="99">
        <f t="shared" si="0"/>
        <v>33970</v>
      </c>
      <c r="Q6" s="99">
        <f t="shared" si="0"/>
        <v>30464.16</v>
      </c>
      <c r="R6" s="99">
        <f t="shared" si="0"/>
        <v>31336.86</v>
      </c>
      <c r="S6" s="99">
        <f t="shared" si="0"/>
        <v>37899.96</v>
      </c>
      <c r="T6" s="99">
        <f t="shared" si="0"/>
        <v>34251.22</v>
      </c>
      <c r="U6" s="99">
        <f t="shared" si="0"/>
        <v>29908.83</v>
      </c>
      <c r="V6" s="99">
        <f t="shared" si="0"/>
        <v>30082.14</v>
      </c>
      <c r="W6" s="99">
        <f t="shared" si="0"/>
        <v>35945.1</v>
      </c>
      <c r="X6" s="99">
        <f t="shared" si="0"/>
        <v>37206.1</v>
      </c>
      <c r="Y6" s="99">
        <f t="shared" si="0"/>
        <v>30623.25</v>
      </c>
      <c r="Z6" s="99">
        <f t="shared" ref="Z6:AZ6" si="1">SUM(Z7:Z8)</f>
        <v>30547.050000000003</v>
      </c>
      <c r="AA6" s="99">
        <f t="shared" si="1"/>
        <v>37781.120000000003</v>
      </c>
      <c r="AB6" s="99">
        <f t="shared" si="1"/>
        <v>34800.120000000003</v>
      </c>
      <c r="AC6" s="99">
        <f t="shared" si="1"/>
        <v>29481.25</v>
      </c>
      <c r="AD6" s="99">
        <f t="shared" si="1"/>
        <v>31002.1</v>
      </c>
      <c r="AE6" s="99">
        <f t="shared" si="1"/>
        <v>39034.199999999997</v>
      </c>
      <c r="AF6" s="99">
        <f t="shared" si="1"/>
        <v>34565.199999999997</v>
      </c>
      <c r="AG6" s="99">
        <f t="shared" si="1"/>
        <v>31184.31</v>
      </c>
      <c r="AH6" s="99">
        <f t="shared" si="1"/>
        <v>31157.66</v>
      </c>
      <c r="AI6" s="99">
        <f t="shared" si="1"/>
        <v>41409</v>
      </c>
      <c r="AJ6" s="99">
        <f t="shared" si="1"/>
        <v>36073</v>
      </c>
      <c r="AK6" s="99">
        <f t="shared" si="1"/>
        <v>30785.16</v>
      </c>
      <c r="AL6" s="99">
        <f t="shared" si="1"/>
        <v>32435.07</v>
      </c>
      <c r="AM6" s="99">
        <f t="shared" si="1"/>
        <v>40293</v>
      </c>
      <c r="AN6" s="99">
        <f t="shared" si="1"/>
        <v>37635</v>
      </c>
      <c r="AO6" s="99">
        <f t="shared" si="1"/>
        <v>30932.19</v>
      </c>
      <c r="AP6" s="99">
        <f t="shared" si="1"/>
        <v>34478.050000000003</v>
      </c>
      <c r="AQ6" s="99">
        <f t="shared" si="1"/>
        <v>39905.9</v>
      </c>
      <c r="AR6" s="99">
        <f t="shared" si="1"/>
        <v>38151.599999999999</v>
      </c>
      <c r="AS6" s="99">
        <f t="shared" si="1"/>
        <v>30858.75</v>
      </c>
      <c r="AT6" s="99">
        <f t="shared" si="1"/>
        <v>32914.550000000003</v>
      </c>
      <c r="AU6" s="99">
        <f t="shared" si="1"/>
        <v>38128.449999999997</v>
      </c>
      <c r="AV6" s="99">
        <f t="shared" si="1"/>
        <v>36929.550000000003</v>
      </c>
      <c r="AW6" s="99">
        <f t="shared" si="1"/>
        <v>32750.71</v>
      </c>
      <c r="AX6" s="99">
        <f t="shared" si="1"/>
        <v>33701.71</v>
      </c>
      <c r="AY6" s="99">
        <f t="shared" si="1"/>
        <v>38604.25</v>
      </c>
      <c r="AZ6" s="99">
        <f t="shared" si="1"/>
        <v>37268.25</v>
      </c>
      <c r="BA6" s="99">
        <f t="shared" ref="BA6:BH6" si="2">SUM(BA7:BA8)</f>
        <v>32062.47</v>
      </c>
      <c r="BB6" s="99">
        <f t="shared" si="2"/>
        <v>32770.945</v>
      </c>
      <c r="BC6" s="99">
        <f t="shared" si="2"/>
        <v>39714.945</v>
      </c>
      <c r="BD6" s="99">
        <f t="shared" si="2"/>
        <v>37340.014999999999</v>
      </c>
      <c r="BE6" s="99">
        <f t="shared" si="2"/>
        <v>31713.084999999999</v>
      </c>
      <c r="BF6" s="99">
        <f t="shared" si="2"/>
        <v>31043.374</v>
      </c>
      <c r="BG6" s="99">
        <f t="shared" si="2"/>
        <v>37500.775999999998</v>
      </c>
      <c r="BH6" s="99">
        <f t="shared" si="2"/>
        <v>35928.381000000001</v>
      </c>
      <c r="BI6" s="99">
        <f t="shared" ref="BI6:BN6" si="3">SUM(BI7:BI8)</f>
        <v>31080.969000000001</v>
      </c>
      <c r="BJ6" s="99">
        <f t="shared" si="3"/>
        <v>33325.834000000003</v>
      </c>
      <c r="BK6" s="99">
        <f t="shared" si="3"/>
        <v>37765.981500000002</v>
      </c>
      <c r="BL6" s="99">
        <f t="shared" si="3"/>
        <v>37242.55975</v>
      </c>
      <c r="BM6" s="99">
        <f t="shared" si="3"/>
        <v>32589.339</v>
      </c>
      <c r="BN6" s="99">
        <f t="shared" si="3"/>
        <v>33175</v>
      </c>
      <c r="BO6" s="99">
        <f t="shared" ref="BO6:BP6" si="4">SUM(BO7:BO8)</f>
        <v>39847</v>
      </c>
      <c r="BP6" s="99">
        <f t="shared" si="4"/>
        <v>36328</v>
      </c>
      <c r="BQ6" s="99">
        <f t="shared" ref="BQ6" si="5">SUM(BQ7:BQ8)</f>
        <v>31618</v>
      </c>
    </row>
    <row r="7" spans="1:69" x14ac:dyDescent="0.2">
      <c r="A7" s="3" t="s">
        <v>1</v>
      </c>
      <c r="B7" s="122">
        <v>5062.1000000000004</v>
      </c>
      <c r="C7" s="123">
        <v>7356.02</v>
      </c>
      <c r="D7" s="123">
        <v>7888</v>
      </c>
      <c r="E7" s="123">
        <v>6099</v>
      </c>
      <c r="F7" s="123">
        <v>5558.1</v>
      </c>
      <c r="G7" s="123">
        <v>12384.12</v>
      </c>
      <c r="H7" s="123">
        <v>8868.1</v>
      </c>
      <c r="I7" s="123">
        <v>5932.03</v>
      </c>
      <c r="J7" s="123">
        <v>6137.03</v>
      </c>
      <c r="K7" s="123">
        <v>12139</v>
      </c>
      <c r="L7" s="123">
        <v>8805</v>
      </c>
      <c r="M7" s="123">
        <v>5956</v>
      </c>
      <c r="N7" s="123">
        <v>5940</v>
      </c>
      <c r="O7" s="123">
        <v>11721.07</v>
      </c>
      <c r="P7" s="123">
        <v>8501</v>
      </c>
      <c r="Q7" s="123">
        <v>5124</v>
      </c>
      <c r="R7" s="123">
        <v>6517.96</v>
      </c>
      <c r="S7" s="123">
        <v>12954.96</v>
      </c>
      <c r="T7" s="123">
        <v>9061.2199999999993</v>
      </c>
      <c r="U7" s="123">
        <v>4691.67</v>
      </c>
      <c r="V7" s="123">
        <v>5537.12</v>
      </c>
      <c r="W7" s="123">
        <v>11101.1</v>
      </c>
      <c r="X7" s="123">
        <v>12376.1</v>
      </c>
      <c r="Y7" s="123">
        <v>5773.1</v>
      </c>
      <c r="Z7" s="123">
        <v>6153.1</v>
      </c>
      <c r="AA7" s="123">
        <v>12832.12</v>
      </c>
      <c r="AB7" s="123">
        <v>9836.1200000000008</v>
      </c>
      <c r="AC7" s="123">
        <v>4818.1000000000004</v>
      </c>
      <c r="AD7" s="123">
        <v>6730</v>
      </c>
      <c r="AE7" s="123">
        <v>14095</v>
      </c>
      <c r="AF7" s="123">
        <v>9261</v>
      </c>
      <c r="AG7" s="123">
        <v>5740</v>
      </c>
      <c r="AH7" s="123">
        <v>6181</v>
      </c>
      <c r="AI7" s="123">
        <v>15590</v>
      </c>
      <c r="AJ7" s="123">
        <v>9732</v>
      </c>
      <c r="AK7" s="123">
        <v>4567</v>
      </c>
      <c r="AL7" s="123">
        <v>6217</v>
      </c>
      <c r="AM7" s="123">
        <v>14145</v>
      </c>
      <c r="AN7" s="123">
        <v>10694</v>
      </c>
      <c r="AO7" s="123">
        <v>5324</v>
      </c>
      <c r="AP7" s="123">
        <v>7163.85</v>
      </c>
      <c r="AQ7" s="123">
        <v>13125.85</v>
      </c>
      <c r="AR7" s="123">
        <v>11715.85</v>
      </c>
      <c r="AS7" s="123">
        <v>5396.85</v>
      </c>
      <c r="AT7" s="123">
        <v>7085.25</v>
      </c>
      <c r="AU7" s="123">
        <v>11987.2</v>
      </c>
      <c r="AV7" s="123">
        <v>10591.3</v>
      </c>
      <c r="AW7" s="123">
        <v>5695.25</v>
      </c>
      <c r="AX7" s="123">
        <v>7315.25</v>
      </c>
      <c r="AY7" s="123">
        <v>12354.25</v>
      </c>
      <c r="AZ7" s="123">
        <v>10809.25</v>
      </c>
      <c r="BA7" s="123">
        <v>5822.25</v>
      </c>
      <c r="BB7" s="123">
        <v>8703.25</v>
      </c>
      <c r="BC7" s="123">
        <v>14401.25</v>
      </c>
      <c r="BD7" s="123">
        <v>12449.25</v>
      </c>
      <c r="BE7" s="123">
        <v>6589.39</v>
      </c>
      <c r="BF7" s="123">
        <v>8540.25</v>
      </c>
      <c r="BG7" s="123">
        <v>13908.39</v>
      </c>
      <c r="BH7" s="123">
        <v>12129.25</v>
      </c>
      <c r="BI7" s="123">
        <v>6918.25</v>
      </c>
      <c r="BJ7" s="123">
        <v>8706.24</v>
      </c>
      <c r="BK7" s="123">
        <v>14278.729499999999</v>
      </c>
      <c r="BL7" s="123">
        <v>11933.92475</v>
      </c>
      <c r="BM7" s="123">
        <v>6782</v>
      </c>
      <c r="BN7" s="123">
        <v>8523</v>
      </c>
      <c r="BO7" s="123">
        <v>14148</v>
      </c>
      <c r="BP7" s="123">
        <v>12009</v>
      </c>
      <c r="BQ7" s="123">
        <v>6873</v>
      </c>
    </row>
    <row r="8" spans="1:69" x14ac:dyDescent="0.2">
      <c r="A8" s="171" t="s">
        <v>2</v>
      </c>
      <c r="B8" s="124">
        <v>25196.7</v>
      </c>
      <c r="C8" s="125">
        <v>25021.8</v>
      </c>
      <c r="D8" s="125">
        <v>25405.89</v>
      </c>
      <c r="E8" s="125">
        <v>25177.16</v>
      </c>
      <c r="F8" s="125">
        <v>24906.98</v>
      </c>
      <c r="G8" s="125">
        <v>24737</v>
      </c>
      <c r="H8" s="125">
        <v>25181</v>
      </c>
      <c r="I8" s="125">
        <v>25170.16</v>
      </c>
      <c r="J8" s="125">
        <v>24808.9</v>
      </c>
      <c r="K8" s="125">
        <v>25306</v>
      </c>
      <c r="L8" s="125">
        <v>25838</v>
      </c>
      <c r="M8" s="125">
        <v>25742.16</v>
      </c>
      <c r="N8" s="125">
        <v>25391.1</v>
      </c>
      <c r="O8" s="125">
        <v>25393.1</v>
      </c>
      <c r="P8" s="125">
        <v>25469</v>
      </c>
      <c r="Q8" s="125">
        <v>25340.16</v>
      </c>
      <c r="R8" s="125">
        <v>24818.9</v>
      </c>
      <c r="S8" s="125">
        <v>24945</v>
      </c>
      <c r="T8" s="125">
        <v>25190</v>
      </c>
      <c r="U8" s="125">
        <v>25217.16</v>
      </c>
      <c r="V8" s="125">
        <v>24545.02</v>
      </c>
      <c r="W8" s="125">
        <v>24844</v>
      </c>
      <c r="X8" s="125">
        <v>24830</v>
      </c>
      <c r="Y8" s="125">
        <v>24850.15</v>
      </c>
      <c r="Z8" s="125">
        <v>24393.95</v>
      </c>
      <c r="AA8" s="125">
        <v>24949</v>
      </c>
      <c r="AB8" s="125">
        <v>24964</v>
      </c>
      <c r="AC8" s="125">
        <v>24663.15</v>
      </c>
      <c r="AD8" s="125">
        <v>24272.1</v>
      </c>
      <c r="AE8" s="125">
        <v>24939.200000000001</v>
      </c>
      <c r="AF8" s="125">
        <v>25304.2</v>
      </c>
      <c r="AG8" s="125">
        <v>25444.31</v>
      </c>
      <c r="AH8" s="125">
        <v>24976.66</v>
      </c>
      <c r="AI8" s="125">
        <v>25819</v>
      </c>
      <c r="AJ8" s="125">
        <v>26341</v>
      </c>
      <c r="AK8" s="125">
        <v>26218.16</v>
      </c>
      <c r="AL8" s="125">
        <v>26218.07</v>
      </c>
      <c r="AM8" s="125">
        <v>26148</v>
      </c>
      <c r="AN8" s="125">
        <v>26941</v>
      </c>
      <c r="AO8" s="125">
        <v>25608.19</v>
      </c>
      <c r="AP8" s="125">
        <v>27314.2</v>
      </c>
      <c r="AQ8" s="125">
        <v>26780.05</v>
      </c>
      <c r="AR8" s="125">
        <v>26435.75</v>
      </c>
      <c r="AS8" s="125">
        <v>25461.9</v>
      </c>
      <c r="AT8" s="125">
        <v>25829.3</v>
      </c>
      <c r="AU8" s="125">
        <v>26141.25</v>
      </c>
      <c r="AV8" s="125">
        <v>26338.25</v>
      </c>
      <c r="AW8" s="125">
        <v>27055.46</v>
      </c>
      <c r="AX8" s="125">
        <v>26386.46</v>
      </c>
      <c r="AY8" s="125">
        <v>26250</v>
      </c>
      <c r="AZ8" s="125">
        <v>26459</v>
      </c>
      <c r="BA8" s="125">
        <v>26240.22</v>
      </c>
      <c r="BB8" s="125">
        <v>24067.695</v>
      </c>
      <c r="BC8" s="125">
        <v>25313.695</v>
      </c>
      <c r="BD8" s="125">
        <v>24890.764999999999</v>
      </c>
      <c r="BE8" s="125">
        <v>25123.695</v>
      </c>
      <c r="BF8" s="123">
        <v>22503.124</v>
      </c>
      <c r="BG8" s="123">
        <v>23592.385999999999</v>
      </c>
      <c r="BH8" s="123">
        <v>23799.131000000001</v>
      </c>
      <c r="BI8" s="123">
        <v>24162.719000000001</v>
      </c>
      <c r="BJ8" s="123">
        <v>24619.594000000001</v>
      </c>
      <c r="BK8" s="123">
        <v>23487.252</v>
      </c>
      <c r="BL8" s="123">
        <v>25308.634999999998</v>
      </c>
      <c r="BM8" s="123">
        <v>25807.339</v>
      </c>
      <c r="BN8" s="123">
        <v>24652</v>
      </c>
      <c r="BO8" s="123">
        <v>25699</v>
      </c>
      <c r="BP8" s="123">
        <v>24319</v>
      </c>
      <c r="BQ8" s="123">
        <v>24745</v>
      </c>
    </row>
    <row r="9" spans="1:69" x14ac:dyDescent="0.2">
      <c r="A9" s="2" t="s">
        <v>3</v>
      </c>
      <c r="B9" s="116">
        <f t="shared" ref="B9:Z9" si="6">SUM(B10:B12)</f>
        <v>59838.294000000002</v>
      </c>
      <c r="C9" s="117">
        <f t="shared" si="6"/>
        <v>60951.914000000004</v>
      </c>
      <c r="D9" s="117">
        <f t="shared" si="6"/>
        <v>64373.853999999999</v>
      </c>
      <c r="E9" s="117">
        <f t="shared" si="6"/>
        <v>63132.141000000003</v>
      </c>
      <c r="F9" s="117">
        <f t="shared" si="6"/>
        <v>61155.881999999998</v>
      </c>
      <c r="G9" s="117">
        <f t="shared" si="6"/>
        <v>62054.544999999998</v>
      </c>
      <c r="H9" s="117">
        <f t="shared" si="6"/>
        <v>65627.743000000002</v>
      </c>
      <c r="I9" s="117">
        <f t="shared" si="6"/>
        <v>65520.632999999994</v>
      </c>
      <c r="J9" s="117">
        <f t="shared" si="6"/>
        <v>62798.915999999997</v>
      </c>
      <c r="K9" s="117">
        <f t="shared" si="6"/>
        <v>64786.43</v>
      </c>
      <c r="L9" s="117">
        <f t="shared" si="6"/>
        <v>67252.09</v>
      </c>
      <c r="M9" s="117">
        <f t="shared" si="6"/>
        <v>66926.021999999997</v>
      </c>
      <c r="N9" s="117">
        <f t="shared" si="6"/>
        <v>63171.845000000001</v>
      </c>
      <c r="O9" s="117">
        <f t="shared" si="6"/>
        <v>64028.756000000001</v>
      </c>
      <c r="P9" s="117">
        <f t="shared" si="6"/>
        <v>65448.487999999998</v>
      </c>
      <c r="Q9" s="117">
        <f t="shared" si="6"/>
        <v>65242.561000000002</v>
      </c>
      <c r="R9" s="117">
        <f t="shared" si="6"/>
        <v>61588.364000000009</v>
      </c>
      <c r="S9" s="117">
        <f t="shared" si="6"/>
        <v>63206.788999999997</v>
      </c>
      <c r="T9" s="117">
        <f t="shared" si="6"/>
        <v>66166.592999999993</v>
      </c>
      <c r="U9" s="117">
        <f t="shared" si="6"/>
        <v>67674.581999999995</v>
      </c>
      <c r="V9" s="117">
        <f t="shared" si="6"/>
        <v>65408.455999999991</v>
      </c>
      <c r="W9" s="117">
        <f t="shared" si="6"/>
        <v>67751.743999999992</v>
      </c>
      <c r="X9" s="117">
        <f t="shared" si="6"/>
        <v>71377.164000000004</v>
      </c>
      <c r="Y9" s="117">
        <f t="shared" si="6"/>
        <v>73048.995999999999</v>
      </c>
      <c r="Z9" s="117">
        <f t="shared" si="6"/>
        <v>69119.534</v>
      </c>
      <c r="AA9" s="117">
        <f t="shared" ref="AA9:AZ9" si="7">SUM(AA10:AA12)</f>
        <v>70475.822</v>
      </c>
      <c r="AB9" s="117">
        <f t="shared" si="7"/>
        <v>72198.953999999998</v>
      </c>
      <c r="AC9" s="117">
        <f t="shared" si="7"/>
        <v>73157.345000000001</v>
      </c>
      <c r="AD9" s="117">
        <f t="shared" si="7"/>
        <v>69786</v>
      </c>
      <c r="AE9" s="117">
        <f t="shared" si="7"/>
        <v>72265.399999999994</v>
      </c>
      <c r="AF9" s="117">
        <f t="shared" si="7"/>
        <v>75740.800000000003</v>
      </c>
      <c r="AG9" s="117">
        <f t="shared" si="7"/>
        <v>76164.800000000003</v>
      </c>
      <c r="AH9" s="117">
        <f t="shared" si="7"/>
        <v>71665</v>
      </c>
      <c r="AI9" s="117">
        <f t="shared" si="7"/>
        <v>72133</v>
      </c>
      <c r="AJ9" s="117">
        <f t="shared" si="7"/>
        <v>75000</v>
      </c>
      <c r="AK9" s="117">
        <f t="shared" si="7"/>
        <v>74702</v>
      </c>
      <c r="AL9" s="117">
        <f t="shared" si="7"/>
        <v>73661.399999999994</v>
      </c>
      <c r="AM9" s="117">
        <f t="shared" si="7"/>
        <v>75788.600000000006</v>
      </c>
      <c r="AN9" s="117">
        <f t="shared" si="7"/>
        <v>80100</v>
      </c>
      <c r="AO9" s="117">
        <f t="shared" si="7"/>
        <v>80201</v>
      </c>
      <c r="AP9" s="117">
        <f t="shared" si="7"/>
        <v>77114</v>
      </c>
      <c r="AQ9" s="117">
        <f t="shared" si="7"/>
        <v>81514.100000000006</v>
      </c>
      <c r="AR9" s="117">
        <f t="shared" si="7"/>
        <v>85916.1</v>
      </c>
      <c r="AS9" s="117">
        <f t="shared" si="7"/>
        <v>86125</v>
      </c>
      <c r="AT9" s="117">
        <f t="shared" si="7"/>
        <v>82501.599999999991</v>
      </c>
      <c r="AU9" s="117">
        <f t="shared" si="7"/>
        <v>86253.599999999991</v>
      </c>
      <c r="AV9" s="117">
        <f t="shared" si="7"/>
        <v>91005.2</v>
      </c>
      <c r="AW9" s="117">
        <f t="shared" si="7"/>
        <v>92743</v>
      </c>
      <c r="AX9" s="117">
        <f t="shared" si="7"/>
        <v>88832.25</v>
      </c>
      <c r="AY9" s="117">
        <f t="shared" si="7"/>
        <v>91727.25</v>
      </c>
      <c r="AZ9" s="117">
        <f t="shared" si="7"/>
        <v>95241.25</v>
      </c>
      <c r="BA9" s="117">
        <f t="shared" ref="BA9:BH9" si="8">SUM(BA10:BA12)</f>
        <v>98710.25</v>
      </c>
      <c r="BB9" s="117">
        <f t="shared" si="8"/>
        <v>91729</v>
      </c>
      <c r="BC9" s="117">
        <f t="shared" si="8"/>
        <v>97380.099999999991</v>
      </c>
      <c r="BD9" s="117">
        <f t="shared" si="8"/>
        <v>99916.017999999996</v>
      </c>
      <c r="BE9" s="117">
        <f t="shared" si="8"/>
        <v>96204.47</v>
      </c>
      <c r="BF9" s="101">
        <f t="shared" si="8"/>
        <v>85730.26400000001</v>
      </c>
      <c r="BG9" s="101">
        <f t="shared" si="8"/>
        <v>87100.751000000004</v>
      </c>
      <c r="BH9" s="101">
        <f t="shared" si="8"/>
        <v>92148.073000000004</v>
      </c>
      <c r="BI9" s="101">
        <f t="shared" ref="BI9:BN9" si="9">SUM(BI10:BI12)</f>
        <v>93733.910999999993</v>
      </c>
      <c r="BJ9" s="101">
        <f t="shared" si="9"/>
        <v>88815.804000000004</v>
      </c>
      <c r="BK9" s="101">
        <f t="shared" si="9"/>
        <v>93096.755000000005</v>
      </c>
      <c r="BL9" s="101">
        <f t="shared" si="9"/>
        <v>95990.151999999987</v>
      </c>
      <c r="BM9" s="101">
        <f t="shared" si="9"/>
        <v>96381.15</v>
      </c>
      <c r="BN9" s="101">
        <f t="shared" si="9"/>
        <v>92277</v>
      </c>
      <c r="BO9" s="101">
        <f t="shared" ref="BO9:BP9" si="10">SUM(BO10:BO12)</f>
        <v>93916</v>
      </c>
      <c r="BP9" s="101">
        <f t="shared" si="10"/>
        <v>97343</v>
      </c>
      <c r="BQ9" s="101">
        <f t="shared" ref="BQ9" si="11">SUM(BQ10:BQ12)</f>
        <v>98469</v>
      </c>
    </row>
    <row r="10" spans="1:69" x14ac:dyDescent="0.2">
      <c r="A10" s="3" t="s">
        <v>4</v>
      </c>
      <c r="B10" s="122">
        <v>47012.75</v>
      </c>
      <c r="C10" s="123">
        <v>47913.75</v>
      </c>
      <c r="D10" s="123">
        <v>51302.75</v>
      </c>
      <c r="E10" s="123">
        <v>50705</v>
      </c>
      <c r="F10" s="123">
        <v>48082.77</v>
      </c>
      <c r="G10" s="123">
        <v>48476.78</v>
      </c>
      <c r="H10" s="123">
        <v>51529</v>
      </c>
      <c r="I10" s="123">
        <v>51602.78</v>
      </c>
      <c r="J10" s="123">
        <v>48886</v>
      </c>
      <c r="K10" s="123">
        <v>50565</v>
      </c>
      <c r="L10" s="123">
        <v>53014</v>
      </c>
      <c r="M10" s="123">
        <v>52618</v>
      </c>
      <c r="N10" s="123">
        <v>49839.83</v>
      </c>
      <c r="O10" s="123">
        <v>50694</v>
      </c>
      <c r="P10" s="123">
        <v>52238</v>
      </c>
      <c r="Q10" s="123">
        <v>51901</v>
      </c>
      <c r="R10" s="123">
        <v>48787.87</v>
      </c>
      <c r="S10" s="123">
        <v>50065</v>
      </c>
      <c r="T10" s="123">
        <v>52918</v>
      </c>
      <c r="U10" s="123">
        <v>54130</v>
      </c>
      <c r="V10" s="123">
        <v>52235.839999999997</v>
      </c>
      <c r="W10" s="123">
        <v>54092</v>
      </c>
      <c r="X10" s="123">
        <v>57401</v>
      </c>
      <c r="Y10" s="123">
        <v>58850</v>
      </c>
      <c r="Z10" s="123">
        <v>55589.68</v>
      </c>
      <c r="AA10" s="123">
        <v>56707.68</v>
      </c>
      <c r="AB10" s="123">
        <v>58319</v>
      </c>
      <c r="AC10" s="123">
        <v>59085</v>
      </c>
      <c r="AD10" s="123">
        <v>55853</v>
      </c>
      <c r="AE10" s="123">
        <v>57999</v>
      </c>
      <c r="AF10" s="123">
        <v>61089.4</v>
      </c>
      <c r="AG10" s="123">
        <v>61191.6</v>
      </c>
      <c r="AH10" s="123">
        <v>56905</v>
      </c>
      <c r="AI10" s="123">
        <v>57095</v>
      </c>
      <c r="AJ10" s="123">
        <v>59577</v>
      </c>
      <c r="AK10" s="123">
        <v>59004</v>
      </c>
      <c r="AL10" s="123">
        <v>57990</v>
      </c>
      <c r="AM10" s="123">
        <v>59585</v>
      </c>
      <c r="AN10" s="123">
        <v>63263</v>
      </c>
      <c r="AO10" s="123">
        <v>63127</v>
      </c>
      <c r="AP10" s="123">
        <v>60082.8</v>
      </c>
      <c r="AQ10" s="123">
        <v>63866.1</v>
      </c>
      <c r="AR10" s="123">
        <v>67716.100000000006</v>
      </c>
      <c r="AS10" s="123">
        <v>67436</v>
      </c>
      <c r="AT10" s="123">
        <v>64270.2</v>
      </c>
      <c r="AU10" s="123">
        <v>67358.2</v>
      </c>
      <c r="AV10" s="123">
        <v>71460</v>
      </c>
      <c r="AW10" s="123">
        <v>72694</v>
      </c>
      <c r="AX10" s="123">
        <v>68753</v>
      </c>
      <c r="AY10" s="123">
        <v>71153</v>
      </c>
      <c r="AZ10" s="123">
        <v>74004</v>
      </c>
      <c r="BA10" s="123">
        <v>76336</v>
      </c>
      <c r="BB10" s="123">
        <v>70732.399999999994</v>
      </c>
      <c r="BC10" s="123">
        <v>75966.399999999994</v>
      </c>
      <c r="BD10" s="123">
        <v>77526.437999999995</v>
      </c>
      <c r="BE10" s="123">
        <v>73663.33</v>
      </c>
      <c r="BF10" s="123">
        <v>63676.25</v>
      </c>
      <c r="BG10" s="123">
        <v>64777.98</v>
      </c>
      <c r="BH10" s="123">
        <v>69106.157000000007</v>
      </c>
      <c r="BI10" s="123">
        <v>70162.182000000001</v>
      </c>
      <c r="BJ10" s="123">
        <v>66263.142000000007</v>
      </c>
      <c r="BK10" s="123">
        <v>70479.801000000007</v>
      </c>
      <c r="BL10" s="123">
        <v>72756.638999999996</v>
      </c>
      <c r="BM10" s="123">
        <v>72715.767999999996</v>
      </c>
      <c r="BN10" s="123">
        <v>69605</v>
      </c>
      <c r="BO10" s="123">
        <v>71127</v>
      </c>
      <c r="BP10" s="123">
        <v>73793</v>
      </c>
      <c r="BQ10" s="123">
        <v>74490</v>
      </c>
    </row>
    <row r="11" spans="1:69" x14ac:dyDescent="0.2">
      <c r="A11" s="3" t="s">
        <v>5</v>
      </c>
      <c r="B11" s="122">
        <v>6403</v>
      </c>
      <c r="C11" s="123">
        <v>6528.26</v>
      </c>
      <c r="D11" s="123">
        <v>6634</v>
      </c>
      <c r="E11" s="123">
        <v>6278</v>
      </c>
      <c r="F11" s="123">
        <v>6526</v>
      </c>
      <c r="G11" s="123">
        <v>6953</v>
      </c>
      <c r="H11" s="123">
        <v>7530.6</v>
      </c>
      <c r="I11" s="123">
        <v>7624.73</v>
      </c>
      <c r="J11" s="123">
        <v>7238</v>
      </c>
      <c r="K11" s="123">
        <v>7506.07</v>
      </c>
      <c r="L11" s="123">
        <v>7602</v>
      </c>
      <c r="M11" s="123">
        <v>7405</v>
      </c>
      <c r="N11" s="123">
        <v>6851.4</v>
      </c>
      <c r="O11" s="123">
        <v>7016.75</v>
      </c>
      <c r="P11" s="123">
        <v>7067.6</v>
      </c>
      <c r="Q11" s="123">
        <v>6941</v>
      </c>
      <c r="R11" s="123">
        <v>6573.8</v>
      </c>
      <c r="S11" s="123">
        <v>6922.6</v>
      </c>
      <c r="T11" s="123">
        <v>7126.97</v>
      </c>
      <c r="U11" s="123">
        <v>7114</v>
      </c>
      <c r="V11" s="123">
        <v>6839.6</v>
      </c>
      <c r="W11" s="123">
        <v>7181.63</v>
      </c>
      <c r="X11" s="123">
        <v>7423</v>
      </c>
      <c r="Y11" s="123">
        <v>7153</v>
      </c>
      <c r="Z11" s="123">
        <v>6694</v>
      </c>
      <c r="AA11" s="123">
        <v>6876</v>
      </c>
      <c r="AB11" s="123">
        <v>7089.13</v>
      </c>
      <c r="AC11" s="123">
        <v>6880</v>
      </c>
      <c r="AD11" s="123">
        <v>6798</v>
      </c>
      <c r="AE11" s="123">
        <v>7124.4</v>
      </c>
      <c r="AF11" s="123">
        <v>7366.4</v>
      </c>
      <c r="AG11" s="123">
        <v>7214.2</v>
      </c>
      <c r="AH11" s="123">
        <v>7042</v>
      </c>
      <c r="AI11" s="123">
        <v>7319</v>
      </c>
      <c r="AJ11" s="123">
        <v>7563</v>
      </c>
      <c r="AK11" s="123">
        <v>7420</v>
      </c>
      <c r="AL11" s="123">
        <v>7468.4</v>
      </c>
      <c r="AM11" s="123">
        <v>7812.6</v>
      </c>
      <c r="AN11" s="123">
        <v>8128</v>
      </c>
      <c r="AO11" s="123">
        <v>7926</v>
      </c>
      <c r="AP11" s="123">
        <v>7862.2</v>
      </c>
      <c r="AQ11" s="123">
        <v>8221</v>
      </c>
      <c r="AR11" s="123">
        <v>8445</v>
      </c>
      <c r="AS11" s="123">
        <v>8482</v>
      </c>
      <c r="AT11" s="123">
        <v>8082.4</v>
      </c>
      <c r="AU11" s="123">
        <v>8492.4</v>
      </c>
      <c r="AV11" s="123">
        <v>8775.2000000000007</v>
      </c>
      <c r="AW11" s="123">
        <v>8789</v>
      </c>
      <c r="AX11" s="123">
        <v>8373.25</v>
      </c>
      <c r="AY11" s="123">
        <v>8739.25</v>
      </c>
      <c r="AZ11" s="123">
        <v>9126.25</v>
      </c>
      <c r="BA11" s="123">
        <v>9055.25</v>
      </c>
      <c r="BB11" s="123">
        <v>8136.5</v>
      </c>
      <c r="BC11" s="123">
        <v>8396.5</v>
      </c>
      <c r="BD11" s="123">
        <v>9045.5</v>
      </c>
      <c r="BE11" s="123">
        <v>8617.14</v>
      </c>
      <c r="BF11" s="123">
        <v>7969.2139999999999</v>
      </c>
      <c r="BG11" s="123">
        <v>8305.9709999999995</v>
      </c>
      <c r="BH11" s="123">
        <v>8754.9560000000001</v>
      </c>
      <c r="BI11" s="123">
        <v>8681.7690000000002</v>
      </c>
      <c r="BJ11" s="123">
        <v>8166.4620000000004</v>
      </c>
      <c r="BK11" s="123">
        <v>8467.8539999999994</v>
      </c>
      <c r="BL11" s="123">
        <v>8835.4529999999995</v>
      </c>
      <c r="BM11" s="123">
        <v>8817.3819999999996</v>
      </c>
      <c r="BN11" s="123">
        <v>8298</v>
      </c>
      <c r="BO11" s="123">
        <v>8634</v>
      </c>
      <c r="BP11" s="123">
        <v>8935</v>
      </c>
      <c r="BQ11" s="123">
        <v>8882</v>
      </c>
    </row>
    <row r="12" spans="1:69" x14ac:dyDescent="0.2">
      <c r="A12" s="171" t="s">
        <v>6</v>
      </c>
      <c r="B12" s="124">
        <v>6422.5439999999999</v>
      </c>
      <c r="C12" s="125">
        <v>6509.9040000000005</v>
      </c>
      <c r="D12" s="125">
        <v>6437.1040000000003</v>
      </c>
      <c r="E12" s="125">
        <v>6149.1409999999996</v>
      </c>
      <c r="F12" s="125">
        <v>6547.1120000000001</v>
      </c>
      <c r="G12" s="125">
        <v>6624.7650000000003</v>
      </c>
      <c r="H12" s="125">
        <v>6568.143</v>
      </c>
      <c r="I12" s="125">
        <v>6293.1229999999996</v>
      </c>
      <c r="J12" s="125">
        <v>6674.9160000000002</v>
      </c>
      <c r="K12" s="125">
        <v>6715.36</v>
      </c>
      <c r="L12" s="125">
        <v>6636.09</v>
      </c>
      <c r="M12" s="125">
        <v>6903.0219999999999</v>
      </c>
      <c r="N12" s="125">
        <v>6480.6149999999998</v>
      </c>
      <c r="O12" s="125">
        <v>6318.0060000000003</v>
      </c>
      <c r="P12" s="125">
        <v>6142.8879999999999</v>
      </c>
      <c r="Q12" s="125">
        <v>6400.5609999999997</v>
      </c>
      <c r="R12" s="125">
        <v>6226.6940000000004</v>
      </c>
      <c r="S12" s="125">
        <v>6219.1890000000003</v>
      </c>
      <c r="T12" s="125">
        <v>6121.6229999999996</v>
      </c>
      <c r="U12" s="125">
        <v>6430.5820000000003</v>
      </c>
      <c r="V12" s="125">
        <v>6333.0159999999996</v>
      </c>
      <c r="W12" s="125">
        <v>6478.1139999999996</v>
      </c>
      <c r="X12" s="125">
        <v>6553.1639999999998</v>
      </c>
      <c r="Y12" s="125">
        <v>7045.9960000000001</v>
      </c>
      <c r="Z12" s="125">
        <v>6835.8540000000003</v>
      </c>
      <c r="AA12" s="125">
        <v>6892.1419999999998</v>
      </c>
      <c r="AB12" s="125">
        <v>6790.8239999999996</v>
      </c>
      <c r="AC12" s="125">
        <v>7192.3450000000003</v>
      </c>
      <c r="AD12" s="125">
        <v>7135</v>
      </c>
      <c r="AE12" s="125">
        <v>7142</v>
      </c>
      <c r="AF12" s="125">
        <v>7285</v>
      </c>
      <c r="AG12" s="125">
        <v>7759</v>
      </c>
      <c r="AH12" s="125">
        <v>7718</v>
      </c>
      <c r="AI12" s="125">
        <v>7719</v>
      </c>
      <c r="AJ12" s="125">
        <v>7860</v>
      </c>
      <c r="AK12" s="125">
        <v>8278</v>
      </c>
      <c r="AL12" s="125">
        <v>8203</v>
      </c>
      <c r="AM12" s="125">
        <v>8391</v>
      </c>
      <c r="AN12" s="125">
        <v>8709</v>
      </c>
      <c r="AO12" s="125">
        <v>9148</v>
      </c>
      <c r="AP12" s="125">
        <v>9169</v>
      </c>
      <c r="AQ12" s="125">
        <v>9427</v>
      </c>
      <c r="AR12" s="125">
        <v>9755</v>
      </c>
      <c r="AS12" s="125">
        <v>10207</v>
      </c>
      <c r="AT12" s="125">
        <v>10149</v>
      </c>
      <c r="AU12" s="125">
        <v>10403</v>
      </c>
      <c r="AV12" s="125">
        <v>10770</v>
      </c>
      <c r="AW12" s="125">
        <v>11260</v>
      </c>
      <c r="AX12" s="125">
        <v>11706</v>
      </c>
      <c r="AY12" s="125">
        <v>11835</v>
      </c>
      <c r="AZ12" s="125">
        <v>12111</v>
      </c>
      <c r="BA12" s="125">
        <v>13319</v>
      </c>
      <c r="BB12" s="125">
        <v>12860.1</v>
      </c>
      <c r="BC12" s="125">
        <v>13017.2</v>
      </c>
      <c r="BD12" s="125">
        <v>13344.08</v>
      </c>
      <c r="BE12" s="125">
        <v>13924</v>
      </c>
      <c r="BF12" s="125">
        <v>14084.8</v>
      </c>
      <c r="BG12" s="125">
        <v>14016.8</v>
      </c>
      <c r="BH12" s="125">
        <v>14286.96</v>
      </c>
      <c r="BI12" s="125">
        <v>14889.96</v>
      </c>
      <c r="BJ12" s="125">
        <v>14386.2</v>
      </c>
      <c r="BK12" s="125">
        <v>14149.1</v>
      </c>
      <c r="BL12" s="125">
        <v>14398.06</v>
      </c>
      <c r="BM12" s="125">
        <v>14848</v>
      </c>
      <c r="BN12" s="125">
        <v>14374</v>
      </c>
      <c r="BO12" s="125">
        <v>14155</v>
      </c>
      <c r="BP12" s="125">
        <v>14615</v>
      </c>
      <c r="BQ12" s="125">
        <v>15097</v>
      </c>
    </row>
    <row r="13" spans="1:69" x14ac:dyDescent="0.2">
      <c r="A13" s="2" t="s">
        <v>7</v>
      </c>
      <c r="B13" s="116">
        <f t="shared" ref="B13:Y13" si="12">SUM(B14:B18)</f>
        <v>153604.76650278727</v>
      </c>
      <c r="C13" s="117">
        <f t="shared" si="12"/>
        <v>155355.69773215224</v>
      </c>
      <c r="D13" s="117">
        <f t="shared" si="12"/>
        <v>160579.76154511998</v>
      </c>
      <c r="E13" s="117">
        <f t="shared" si="12"/>
        <v>166652.98621494416</v>
      </c>
      <c r="F13" s="117">
        <f t="shared" si="12"/>
        <v>160373.10834630486</v>
      </c>
      <c r="G13" s="117">
        <f t="shared" si="12"/>
        <v>162200.91995333263</v>
      </c>
      <c r="H13" s="117">
        <f t="shared" si="12"/>
        <v>167002.94911266986</v>
      </c>
      <c r="I13" s="117">
        <f t="shared" si="12"/>
        <v>173302.30521314434</v>
      </c>
      <c r="J13" s="117">
        <f t="shared" si="12"/>
        <v>166150.45985293773</v>
      </c>
      <c r="K13" s="117">
        <f t="shared" si="12"/>
        <v>167526.24603767553</v>
      </c>
      <c r="L13" s="117">
        <f t="shared" si="12"/>
        <v>170800.90286300899</v>
      </c>
      <c r="M13" s="117">
        <f t="shared" si="12"/>
        <v>175287.94230526686</v>
      </c>
      <c r="N13" s="117">
        <f t="shared" si="12"/>
        <v>168460.10402567091</v>
      </c>
      <c r="O13" s="117">
        <f t="shared" si="12"/>
        <v>171186.6310910944</v>
      </c>
      <c r="P13" s="117">
        <f t="shared" si="12"/>
        <v>174420.31553977082</v>
      </c>
      <c r="Q13" s="117">
        <f t="shared" si="12"/>
        <v>179283.9183222935</v>
      </c>
      <c r="R13" s="117">
        <f t="shared" si="12"/>
        <v>173481.66075077446</v>
      </c>
      <c r="S13" s="117">
        <f t="shared" si="12"/>
        <v>176849.83041923973</v>
      </c>
      <c r="T13" s="117">
        <f t="shared" si="12"/>
        <v>181476.02641001318</v>
      </c>
      <c r="U13" s="117">
        <f t="shared" si="12"/>
        <v>188034.40451514471</v>
      </c>
      <c r="V13" s="117">
        <f t="shared" si="12"/>
        <v>180772.49</v>
      </c>
      <c r="W13" s="117">
        <f t="shared" si="12"/>
        <v>184004.64</v>
      </c>
      <c r="X13" s="117">
        <f t="shared" si="12"/>
        <v>188360.44</v>
      </c>
      <c r="Y13" s="117">
        <f t="shared" si="12"/>
        <v>195062.93692017961</v>
      </c>
      <c r="Z13" s="117">
        <f t="shared" ref="Z13:AZ13" si="13">SUM(Z14:Z18)</f>
        <v>187443.74156036985</v>
      </c>
      <c r="AA13" s="117">
        <f t="shared" si="13"/>
        <v>190629.40731865572</v>
      </c>
      <c r="AB13" s="117">
        <f t="shared" si="13"/>
        <v>194753.0285010293</v>
      </c>
      <c r="AC13" s="117">
        <f t="shared" si="13"/>
        <v>202130.1175487093</v>
      </c>
      <c r="AD13" s="117">
        <f t="shared" si="13"/>
        <v>196235.49043095892</v>
      </c>
      <c r="AE13" s="117">
        <f t="shared" si="13"/>
        <v>198592.72913722796</v>
      </c>
      <c r="AF13" s="117">
        <f t="shared" si="13"/>
        <v>202072.6698929659</v>
      </c>
      <c r="AG13" s="117">
        <f t="shared" si="13"/>
        <v>209626.31053884723</v>
      </c>
      <c r="AH13" s="117">
        <f t="shared" si="13"/>
        <v>203857.1</v>
      </c>
      <c r="AI13" s="117">
        <f t="shared" si="13"/>
        <v>206324.1</v>
      </c>
      <c r="AJ13" s="117">
        <f t="shared" si="13"/>
        <v>211058</v>
      </c>
      <c r="AK13" s="117">
        <f t="shared" si="13"/>
        <v>218965</v>
      </c>
      <c r="AL13" s="117">
        <f t="shared" si="13"/>
        <v>212221.6</v>
      </c>
      <c r="AM13" s="117">
        <f t="shared" si="13"/>
        <v>215391.4</v>
      </c>
      <c r="AN13" s="117">
        <f t="shared" si="13"/>
        <v>220243</v>
      </c>
      <c r="AO13" s="117">
        <f t="shared" si="13"/>
        <v>231488</v>
      </c>
      <c r="AP13" s="117">
        <f t="shared" si="13"/>
        <v>224032.80000000002</v>
      </c>
      <c r="AQ13" s="117">
        <f t="shared" si="13"/>
        <v>227213.7</v>
      </c>
      <c r="AR13" s="117">
        <f t="shared" si="13"/>
        <v>232518</v>
      </c>
      <c r="AS13" s="117">
        <f t="shared" si="13"/>
        <v>243239.2</v>
      </c>
      <c r="AT13" s="117">
        <f t="shared" si="13"/>
        <v>237219</v>
      </c>
      <c r="AU13" s="117">
        <f t="shared" si="13"/>
        <v>241177</v>
      </c>
      <c r="AV13" s="117">
        <f t="shared" si="13"/>
        <v>247350</v>
      </c>
      <c r="AW13" s="117">
        <f t="shared" si="13"/>
        <v>259519</v>
      </c>
      <c r="AX13" s="117">
        <f t="shared" si="13"/>
        <v>253201</v>
      </c>
      <c r="AY13" s="117">
        <f t="shared" si="13"/>
        <v>255558</v>
      </c>
      <c r="AZ13" s="117">
        <f t="shared" si="13"/>
        <v>261768</v>
      </c>
      <c r="BA13" s="117">
        <f t="shared" ref="BA13:BH13" si="14">SUM(BA14:BA18)</f>
        <v>274401</v>
      </c>
      <c r="BB13" s="117">
        <f t="shared" si="14"/>
        <v>265595.56300000002</v>
      </c>
      <c r="BC13" s="117">
        <f t="shared" si="14"/>
        <v>268853.07499999995</v>
      </c>
      <c r="BD13" s="117">
        <f t="shared" si="14"/>
        <v>273491.60900000005</v>
      </c>
      <c r="BE13" s="117">
        <f t="shared" si="14"/>
        <v>285029.25199999998</v>
      </c>
      <c r="BF13" s="101">
        <f t="shared" si="14"/>
        <v>270453.19699999999</v>
      </c>
      <c r="BG13" s="101">
        <f t="shared" si="14"/>
        <v>271534.5199999999</v>
      </c>
      <c r="BH13" s="101">
        <f t="shared" si="14"/>
        <v>275437.58400000003</v>
      </c>
      <c r="BI13" s="101">
        <f t="shared" ref="BI13:BN13" si="15">SUM(BI14:BI18)</f>
        <v>286167.97899999999</v>
      </c>
      <c r="BJ13" s="101">
        <f t="shared" si="15"/>
        <v>273898.402</v>
      </c>
      <c r="BK13" s="101">
        <f t="shared" si="15"/>
        <v>277759.64400000003</v>
      </c>
      <c r="BL13" s="101">
        <f t="shared" si="15"/>
        <v>282530.12599999999</v>
      </c>
      <c r="BM13" s="101">
        <f t="shared" si="15"/>
        <v>294437.348</v>
      </c>
      <c r="BN13" s="101">
        <f t="shared" si="15"/>
        <v>283570</v>
      </c>
      <c r="BO13" s="101">
        <f t="shared" ref="BO13:BP13" si="16">SUM(BO14:BO18)</f>
        <v>287654</v>
      </c>
      <c r="BP13" s="101">
        <f t="shared" si="16"/>
        <v>293778</v>
      </c>
      <c r="BQ13" s="101">
        <f t="shared" ref="BQ13" si="17">SUM(BQ14:BQ18)</f>
        <v>304749</v>
      </c>
    </row>
    <row r="14" spans="1:69" x14ac:dyDescent="0.2">
      <c r="A14" s="3" t="s">
        <v>8</v>
      </c>
      <c r="B14" s="122">
        <v>30073.34</v>
      </c>
      <c r="C14" s="123">
        <v>30851</v>
      </c>
      <c r="D14" s="123">
        <v>32904</v>
      </c>
      <c r="E14" s="123">
        <v>37822</v>
      </c>
      <c r="F14" s="123">
        <v>31777.41</v>
      </c>
      <c r="G14" s="123">
        <v>32290</v>
      </c>
      <c r="H14" s="123">
        <v>33855</v>
      </c>
      <c r="I14" s="123">
        <v>38599</v>
      </c>
      <c r="J14" s="123">
        <v>32449.872500000001</v>
      </c>
      <c r="K14" s="123">
        <v>32660.872500000001</v>
      </c>
      <c r="L14" s="123">
        <v>33914.872499999998</v>
      </c>
      <c r="M14" s="123">
        <v>38041.872499999998</v>
      </c>
      <c r="N14" s="123">
        <v>32465.37</v>
      </c>
      <c r="O14" s="123">
        <v>33179</v>
      </c>
      <c r="P14" s="123">
        <v>34404</v>
      </c>
      <c r="Q14" s="123">
        <v>38801</v>
      </c>
      <c r="R14" s="123">
        <v>33899.919999999998</v>
      </c>
      <c r="S14" s="123">
        <v>35209</v>
      </c>
      <c r="T14" s="123">
        <v>37235</v>
      </c>
      <c r="U14" s="123">
        <v>43058</v>
      </c>
      <c r="V14" s="123">
        <v>37121.14</v>
      </c>
      <c r="W14" s="123">
        <v>38512.14</v>
      </c>
      <c r="X14" s="123">
        <v>40140.199999999997</v>
      </c>
      <c r="Y14" s="123">
        <v>45730</v>
      </c>
      <c r="Z14" s="123">
        <v>38628.26</v>
      </c>
      <c r="AA14" s="123">
        <v>39421.26</v>
      </c>
      <c r="AB14" s="123">
        <v>40506.26</v>
      </c>
      <c r="AC14" s="123">
        <v>46016.26</v>
      </c>
      <c r="AD14" s="123">
        <v>39112.800000000003</v>
      </c>
      <c r="AE14" s="123">
        <v>40078.800000000003</v>
      </c>
      <c r="AF14" s="123">
        <v>41609.800000000003</v>
      </c>
      <c r="AG14" s="123">
        <v>47555.8</v>
      </c>
      <c r="AH14" s="123">
        <v>39758.1</v>
      </c>
      <c r="AI14" s="123">
        <v>40820.1</v>
      </c>
      <c r="AJ14" s="123">
        <v>43057</v>
      </c>
      <c r="AK14" s="123">
        <v>49210</v>
      </c>
      <c r="AL14" s="123">
        <v>41559</v>
      </c>
      <c r="AM14" s="123">
        <v>42792</v>
      </c>
      <c r="AN14" s="123">
        <v>44739</v>
      </c>
      <c r="AO14" s="123">
        <v>53085</v>
      </c>
      <c r="AP14" s="123">
        <v>44713.599999999999</v>
      </c>
      <c r="AQ14" s="123">
        <v>45740.6</v>
      </c>
      <c r="AR14" s="123">
        <v>47897</v>
      </c>
      <c r="AS14" s="123">
        <v>56661</v>
      </c>
      <c r="AT14" s="123">
        <v>47122</v>
      </c>
      <c r="AU14" s="123">
        <v>48496</v>
      </c>
      <c r="AV14" s="123">
        <v>50913</v>
      </c>
      <c r="AW14" s="123">
        <v>60105</v>
      </c>
      <c r="AX14" s="123">
        <v>50059</v>
      </c>
      <c r="AY14" s="123">
        <v>51313</v>
      </c>
      <c r="AZ14" s="123">
        <v>53701</v>
      </c>
      <c r="BA14" s="123">
        <v>62534</v>
      </c>
      <c r="BB14" s="123">
        <v>52156.609000000004</v>
      </c>
      <c r="BC14" s="123">
        <v>52318.118999999999</v>
      </c>
      <c r="BD14" s="123">
        <v>53124.548999999999</v>
      </c>
      <c r="BE14" s="123">
        <v>62149.862999999998</v>
      </c>
      <c r="BF14" s="123">
        <v>51506.209000000003</v>
      </c>
      <c r="BG14" s="123">
        <v>51223.483999999997</v>
      </c>
      <c r="BH14" s="123">
        <v>53059.02</v>
      </c>
      <c r="BI14" s="123">
        <v>61285.207000000002</v>
      </c>
      <c r="BJ14" s="123">
        <v>51924.891000000003</v>
      </c>
      <c r="BK14" s="123">
        <v>52959.375999999997</v>
      </c>
      <c r="BL14" s="123">
        <v>55330.529000000002</v>
      </c>
      <c r="BM14" s="123">
        <v>64438.684000000001</v>
      </c>
      <c r="BN14" s="123">
        <v>54172</v>
      </c>
      <c r="BO14" s="123">
        <v>55059</v>
      </c>
      <c r="BP14" s="123">
        <v>57812</v>
      </c>
      <c r="BQ14" s="123">
        <v>67587</v>
      </c>
    </row>
    <row r="15" spans="1:69" x14ac:dyDescent="0.2">
      <c r="A15" s="3" t="s">
        <v>9</v>
      </c>
      <c r="B15" s="122">
        <v>17874.599999999999</v>
      </c>
      <c r="C15" s="123">
        <v>17916.650000000001</v>
      </c>
      <c r="D15" s="123">
        <v>19388</v>
      </c>
      <c r="E15" s="123">
        <v>19790</v>
      </c>
      <c r="F15" s="123">
        <v>19268</v>
      </c>
      <c r="G15" s="123">
        <v>19181</v>
      </c>
      <c r="H15" s="123">
        <v>20490.38</v>
      </c>
      <c r="I15" s="123">
        <v>20603</v>
      </c>
      <c r="J15" s="123">
        <v>20408</v>
      </c>
      <c r="K15" s="123">
        <v>20599.599999999999</v>
      </c>
      <c r="L15" s="123">
        <v>22022</v>
      </c>
      <c r="M15" s="123">
        <v>22558</v>
      </c>
      <c r="N15" s="123">
        <v>22050.799999999999</v>
      </c>
      <c r="O15" s="123">
        <v>22140</v>
      </c>
      <c r="P15" s="123">
        <v>22920.12</v>
      </c>
      <c r="Q15" s="123">
        <v>23184</v>
      </c>
      <c r="R15" s="123">
        <v>22545</v>
      </c>
      <c r="S15" s="123">
        <v>23058.6</v>
      </c>
      <c r="T15" s="123">
        <v>24412.65</v>
      </c>
      <c r="U15" s="123">
        <v>24974</v>
      </c>
      <c r="V15" s="123">
        <v>24539</v>
      </c>
      <c r="W15" s="123">
        <v>25166.6</v>
      </c>
      <c r="X15" s="123">
        <v>26411.84</v>
      </c>
      <c r="Y15" s="123">
        <v>26757</v>
      </c>
      <c r="Z15" s="123">
        <v>25921.040000000001</v>
      </c>
      <c r="AA15" s="123">
        <v>26414</v>
      </c>
      <c r="AB15" s="123">
        <v>27868</v>
      </c>
      <c r="AC15" s="123">
        <v>28741</v>
      </c>
      <c r="AD15" s="123">
        <v>28219</v>
      </c>
      <c r="AE15" s="123">
        <v>28976.6</v>
      </c>
      <c r="AF15" s="123">
        <v>30425.599999999999</v>
      </c>
      <c r="AG15" s="123">
        <v>31127.8</v>
      </c>
      <c r="AH15" s="123">
        <v>30280</v>
      </c>
      <c r="AI15" s="123">
        <v>30872</v>
      </c>
      <c r="AJ15" s="123">
        <v>32080</v>
      </c>
      <c r="AK15" s="123">
        <v>33055</v>
      </c>
      <c r="AL15" s="123">
        <v>31536</v>
      </c>
      <c r="AM15" s="123">
        <v>32203</v>
      </c>
      <c r="AN15" s="123">
        <v>33963</v>
      </c>
      <c r="AO15" s="123">
        <v>34757</v>
      </c>
      <c r="AP15" s="123">
        <v>33325</v>
      </c>
      <c r="AQ15" s="123">
        <v>34035</v>
      </c>
      <c r="AR15" s="123">
        <v>35687</v>
      </c>
      <c r="AS15" s="123">
        <v>36425.300000000003</v>
      </c>
      <c r="AT15" s="123">
        <v>34860</v>
      </c>
      <c r="AU15" s="123">
        <v>35709</v>
      </c>
      <c r="AV15" s="123">
        <v>37790</v>
      </c>
      <c r="AW15" s="123">
        <v>38248</v>
      </c>
      <c r="AX15" s="123">
        <v>37390</v>
      </c>
      <c r="AY15" s="123">
        <v>38228</v>
      </c>
      <c r="AZ15" s="123">
        <v>40002</v>
      </c>
      <c r="BA15" s="123">
        <v>40669</v>
      </c>
      <c r="BB15" s="123">
        <v>39017.254000000001</v>
      </c>
      <c r="BC15" s="123">
        <v>39778.156000000003</v>
      </c>
      <c r="BD15" s="123">
        <v>41545.39</v>
      </c>
      <c r="BE15" s="123">
        <v>42181.239000000001</v>
      </c>
      <c r="BF15" s="123">
        <v>39881.660000000003</v>
      </c>
      <c r="BG15" s="123">
        <v>40081.722999999904</v>
      </c>
      <c r="BH15" s="123">
        <v>41692.247000000003</v>
      </c>
      <c r="BI15" s="123">
        <v>42343.81</v>
      </c>
      <c r="BJ15" s="123">
        <v>40125.818999999996</v>
      </c>
      <c r="BK15" s="123">
        <v>40877.137999999999</v>
      </c>
      <c r="BL15" s="123">
        <v>42748.288</v>
      </c>
      <c r="BM15" s="123">
        <v>43531.646000000001</v>
      </c>
      <c r="BN15" s="123">
        <v>41390</v>
      </c>
      <c r="BO15" s="123">
        <v>42287</v>
      </c>
      <c r="BP15" s="123">
        <v>44093</v>
      </c>
      <c r="BQ15" s="123">
        <v>44963</v>
      </c>
    </row>
    <row r="16" spans="1:69" x14ac:dyDescent="0.2">
      <c r="A16" s="3" t="s">
        <v>10</v>
      </c>
      <c r="B16" s="122">
        <v>42556.1</v>
      </c>
      <c r="C16" s="123">
        <v>42973</v>
      </c>
      <c r="D16" s="123">
        <v>44240.3</v>
      </c>
      <c r="E16" s="123">
        <v>44950.6</v>
      </c>
      <c r="F16" s="123">
        <v>44425</v>
      </c>
      <c r="G16" s="123">
        <v>45833.1</v>
      </c>
      <c r="H16" s="123">
        <v>47500.3</v>
      </c>
      <c r="I16" s="123">
        <v>48817</v>
      </c>
      <c r="J16" s="123">
        <v>48114.8</v>
      </c>
      <c r="K16" s="123">
        <v>48886.8</v>
      </c>
      <c r="L16" s="123">
        <v>49171.8</v>
      </c>
      <c r="M16" s="123">
        <v>49182.400000000001</v>
      </c>
      <c r="N16" s="123">
        <v>48536.6</v>
      </c>
      <c r="O16" s="123">
        <v>49922.3</v>
      </c>
      <c r="P16" s="123">
        <v>50635.3</v>
      </c>
      <c r="Q16" s="123">
        <v>50758.8</v>
      </c>
      <c r="R16" s="123">
        <v>51054.2</v>
      </c>
      <c r="S16" s="123">
        <v>52293</v>
      </c>
      <c r="T16" s="123">
        <v>53176.6</v>
      </c>
      <c r="U16" s="123">
        <v>53542.8</v>
      </c>
      <c r="V16" s="123">
        <v>52888.1</v>
      </c>
      <c r="W16" s="123">
        <v>53699.6</v>
      </c>
      <c r="X16" s="123">
        <v>54622</v>
      </c>
      <c r="Y16" s="123">
        <v>55537.5</v>
      </c>
      <c r="Z16" s="123">
        <v>56218.6</v>
      </c>
      <c r="AA16" s="123">
        <v>58088.5</v>
      </c>
      <c r="AB16" s="123">
        <v>59463.3</v>
      </c>
      <c r="AC16" s="123">
        <v>60679.7</v>
      </c>
      <c r="AD16" s="123">
        <v>62383</v>
      </c>
      <c r="AE16" s="123">
        <v>62225</v>
      </c>
      <c r="AF16" s="123">
        <v>61925</v>
      </c>
      <c r="AG16" s="123">
        <v>62632</v>
      </c>
      <c r="AH16" s="123">
        <v>65193</v>
      </c>
      <c r="AI16" s="123">
        <v>64824</v>
      </c>
      <c r="AJ16" s="123">
        <v>65121</v>
      </c>
      <c r="AK16" s="123">
        <v>65985</v>
      </c>
      <c r="AL16" s="123">
        <v>69261</v>
      </c>
      <c r="AM16" s="123">
        <v>69354</v>
      </c>
      <c r="AN16" s="123">
        <v>69721</v>
      </c>
      <c r="AO16" s="123">
        <v>71208</v>
      </c>
      <c r="AP16" s="123">
        <v>73169</v>
      </c>
      <c r="AQ16" s="123">
        <v>73287.899999999994</v>
      </c>
      <c r="AR16" s="123">
        <v>73955.899999999994</v>
      </c>
      <c r="AS16" s="123">
        <v>75090.899999999994</v>
      </c>
      <c r="AT16" s="123">
        <v>79305</v>
      </c>
      <c r="AU16" s="123">
        <v>80254</v>
      </c>
      <c r="AV16" s="123">
        <v>81374</v>
      </c>
      <c r="AW16" s="123">
        <v>83069</v>
      </c>
      <c r="AX16" s="123">
        <v>86091</v>
      </c>
      <c r="AY16" s="123">
        <v>85714</v>
      </c>
      <c r="AZ16" s="123">
        <v>87185</v>
      </c>
      <c r="BA16" s="123">
        <v>90511</v>
      </c>
      <c r="BB16" s="123">
        <v>91573.2</v>
      </c>
      <c r="BC16" s="123">
        <v>92851.199999999997</v>
      </c>
      <c r="BD16" s="123">
        <v>94194.07</v>
      </c>
      <c r="BE16" s="123">
        <v>96658</v>
      </c>
      <c r="BF16" s="123">
        <v>94303.9</v>
      </c>
      <c r="BG16" s="123">
        <v>94225.91</v>
      </c>
      <c r="BH16" s="123">
        <v>94323</v>
      </c>
      <c r="BI16" s="123">
        <v>96144</v>
      </c>
      <c r="BJ16" s="123">
        <v>95855</v>
      </c>
      <c r="BK16" s="123">
        <v>96474.99</v>
      </c>
      <c r="BL16" s="123">
        <v>96451.9</v>
      </c>
      <c r="BM16" s="123">
        <v>97962.9</v>
      </c>
      <c r="BN16" s="123">
        <v>99108</v>
      </c>
      <c r="BO16" s="123">
        <v>99773</v>
      </c>
      <c r="BP16" s="123">
        <v>100850</v>
      </c>
      <c r="BQ16" s="123">
        <v>100651</v>
      </c>
    </row>
    <row r="17" spans="1:69" x14ac:dyDescent="0.2">
      <c r="A17" s="286" t="s">
        <v>11</v>
      </c>
      <c r="B17" s="122">
        <v>15489.026502787265</v>
      </c>
      <c r="C17" s="123">
        <v>15927.34773215224</v>
      </c>
      <c r="D17" s="123">
        <v>16210.661545119983</v>
      </c>
      <c r="E17" s="123">
        <v>16192.586214944169</v>
      </c>
      <c r="F17" s="123">
        <v>16382.948346304871</v>
      </c>
      <c r="G17" s="123">
        <v>16318.069953332624</v>
      </c>
      <c r="H17" s="123">
        <v>16403.519112669845</v>
      </c>
      <c r="I17" s="123">
        <v>16411.555213144322</v>
      </c>
      <c r="J17" s="123">
        <v>16232.787352937741</v>
      </c>
      <c r="K17" s="123">
        <v>16416.973537675538</v>
      </c>
      <c r="L17" s="123">
        <v>16551.230363008985</v>
      </c>
      <c r="M17" s="123">
        <v>16293.669805266863</v>
      </c>
      <c r="N17" s="123">
        <v>16752.634025670923</v>
      </c>
      <c r="O17" s="123">
        <v>17240.631091094383</v>
      </c>
      <c r="P17" s="123">
        <v>17763.095539770828</v>
      </c>
      <c r="Q17" s="123">
        <v>17806.3183222935</v>
      </c>
      <c r="R17" s="123">
        <v>17715.540750774471</v>
      </c>
      <c r="S17" s="123">
        <v>17942.230419239728</v>
      </c>
      <c r="T17" s="123">
        <v>18331.776410013172</v>
      </c>
      <c r="U17" s="123">
        <v>18264.604515144689</v>
      </c>
      <c r="V17" s="123">
        <v>18400</v>
      </c>
      <c r="W17" s="123">
        <v>18733</v>
      </c>
      <c r="X17" s="123">
        <v>19313.099999999999</v>
      </c>
      <c r="Y17" s="123">
        <v>19289.286920179624</v>
      </c>
      <c r="Z17" s="123">
        <v>19142.091560369838</v>
      </c>
      <c r="AA17" s="123">
        <v>19234.897318655723</v>
      </c>
      <c r="AB17" s="123">
        <v>19611.718501029285</v>
      </c>
      <c r="AC17" s="123">
        <v>19449.407548709267</v>
      </c>
      <c r="AD17" s="123">
        <v>19376.690430958923</v>
      </c>
      <c r="AE17" s="123">
        <v>19614.329137227956</v>
      </c>
      <c r="AF17" s="123">
        <v>20157.269892965905</v>
      </c>
      <c r="AG17" s="123">
        <v>20197.710538847212</v>
      </c>
      <c r="AH17" s="123">
        <v>20362</v>
      </c>
      <c r="AI17" s="123">
        <v>20836</v>
      </c>
      <c r="AJ17" s="123">
        <v>21469</v>
      </c>
      <c r="AK17" s="123">
        <v>21089</v>
      </c>
      <c r="AL17" s="123">
        <v>20771.599999999999</v>
      </c>
      <c r="AM17" s="123">
        <v>21194.400000000001</v>
      </c>
      <c r="AN17" s="123">
        <v>21649</v>
      </c>
      <c r="AO17" s="123">
        <v>21604</v>
      </c>
      <c r="AP17" s="123">
        <v>21793.200000000001</v>
      </c>
      <c r="AQ17" s="123">
        <v>22005.200000000001</v>
      </c>
      <c r="AR17" s="123">
        <v>22373.200000000001</v>
      </c>
      <c r="AS17" s="123">
        <v>22283.1</v>
      </c>
      <c r="AT17" s="123">
        <v>23051</v>
      </c>
      <c r="AU17" s="123">
        <v>23178</v>
      </c>
      <c r="AV17" s="123">
        <v>23381</v>
      </c>
      <c r="AW17" s="123">
        <v>23463</v>
      </c>
      <c r="AX17" s="123">
        <v>24555</v>
      </c>
      <c r="AY17" s="123">
        <v>24843</v>
      </c>
      <c r="AZ17" s="123">
        <v>24839</v>
      </c>
      <c r="BA17" s="123">
        <v>24010</v>
      </c>
      <c r="BB17" s="123">
        <v>25606.5</v>
      </c>
      <c r="BC17" s="123">
        <v>26011.599999999999</v>
      </c>
      <c r="BD17" s="123">
        <v>25841.599999999999</v>
      </c>
      <c r="BE17" s="123">
        <v>24646.15</v>
      </c>
      <c r="BF17" s="123">
        <v>25224.428</v>
      </c>
      <c r="BG17" s="123">
        <v>25428.402999999998</v>
      </c>
      <c r="BH17" s="123">
        <v>25450.316999999999</v>
      </c>
      <c r="BI17" s="123">
        <v>25129.962</v>
      </c>
      <c r="BJ17" s="123">
        <v>25067.692000000003</v>
      </c>
      <c r="BK17" s="123">
        <v>25427.14</v>
      </c>
      <c r="BL17" s="123">
        <v>25430.409</v>
      </c>
      <c r="BM17" s="123">
        <v>25202.118000000002</v>
      </c>
      <c r="BN17" s="123">
        <v>25910</v>
      </c>
      <c r="BO17" s="123">
        <v>26167</v>
      </c>
      <c r="BP17" s="123">
        <v>25952</v>
      </c>
      <c r="BQ17" s="123">
        <v>25572</v>
      </c>
    </row>
    <row r="18" spans="1:69" x14ac:dyDescent="0.2">
      <c r="A18" s="171" t="s">
        <v>12</v>
      </c>
      <c r="B18" s="124">
        <v>47611.7</v>
      </c>
      <c r="C18" s="125">
        <v>47687.7</v>
      </c>
      <c r="D18" s="125">
        <v>47836.800000000003</v>
      </c>
      <c r="E18" s="125">
        <v>47897.8</v>
      </c>
      <c r="F18" s="125">
        <v>48519.75</v>
      </c>
      <c r="G18" s="125">
        <v>48578.75</v>
      </c>
      <c r="H18" s="125">
        <v>48753.75</v>
      </c>
      <c r="I18" s="125">
        <v>48871.75</v>
      </c>
      <c r="J18" s="125">
        <v>48945</v>
      </c>
      <c r="K18" s="125">
        <v>48962</v>
      </c>
      <c r="L18" s="125">
        <v>49141</v>
      </c>
      <c r="M18" s="125">
        <v>49212</v>
      </c>
      <c r="N18" s="125">
        <v>48654.7</v>
      </c>
      <c r="O18" s="125">
        <v>48704.7</v>
      </c>
      <c r="P18" s="125">
        <v>48697.8</v>
      </c>
      <c r="Q18" s="125">
        <v>48733.8</v>
      </c>
      <c r="R18" s="125">
        <v>48267</v>
      </c>
      <c r="S18" s="125">
        <v>48347</v>
      </c>
      <c r="T18" s="125">
        <v>48320</v>
      </c>
      <c r="U18" s="125">
        <v>48195</v>
      </c>
      <c r="V18" s="125">
        <v>47824.25</v>
      </c>
      <c r="W18" s="125">
        <v>47893.3</v>
      </c>
      <c r="X18" s="125">
        <v>47873.3</v>
      </c>
      <c r="Y18" s="125">
        <v>47749.15</v>
      </c>
      <c r="Z18" s="125">
        <v>47533.75</v>
      </c>
      <c r="AA18" s="125">
        <v>47470.75</v>
      </c>
      <c r="AB18" s="125">
        <v>47303.75</v>
      </c>
      <c r="AC18" s="125">
        <v>47243.75</v>
      </c>
      <c r="AD18" s="125">
        <v>47144</v>
      </c>
      <c r="AE18" s="125">
        <v>47698</v>
      </c>
      <c r="AF18" s="125">
        <v>47955</v>
      </c>
      <c r="AG18" s="125">
        <v>48113</v>
      </c>
      <c r="AH18" s="125">
        <v>48264</v>
      </c>
      <c r="AI18" s="125">
        <v>48972</v>
      </c>
      <c r="AJ18" s="125">
        <v>49331</v>
      </c>
      <c r="AK18" s="125">
        <v>49626</v>
      </c>
      <c r="AL18" s="125">
        <v>49094</v>
      </c>
      <c r="AM18" s="125">
        <v>49848</v>
      </c>
      <c r="AN18" s="125">
        <v>50171</v>
      </c>
      <c r="AO18" s="125">
        <v>50834</v>
      </c>
      <c r="AP18" s="125">
        <v>51032</v>
      </c>
      <c r="AQ18" s="125">
        <v>52145</v>
      </c>
      <c r="AR18" s="125">
        <v>52604.9</v>
      </c>
      <c r="AS18" s="125">
        <v>52778.9</v>
      </c>
      <c r="AT18" s="125">
        <v>52881</v>
      </c>
      <c r="AU18" s="125">
        <v>53540</v>
      </c>
      <c r="AV18" s="125">
        <v>53892</v>
      </c>
      <c r="AW18" s="125">
        <v>54634</v>
      </c>
      <c r="AX18" s="125">
        <v>55106</v>
      </c>
      <c r="AY18" s="125">
        <v>55460</v>
      </c>
      <c r="AZ18" s="125">
        <v>56041</v>
      </c>
      <c r="BA18" s="125">
        <v>56677</v>
      </c>
      <c r="BB18" s="125">
        <v>57242</v>
      </c>
      <c r="BC18" s="125">
        <v>57894</v>
      </c>
      <c r="BD18" s="125">
        <v>58786</v>
      </c>
      <c r="BE18" s="125">
        <v>59394</v>
      </c>
      <c r="BF18" s="125">
        <v>59537</v>
      </c>
      <c r="BG18" s="125">
        <v>60575</v>
      </c>
      <c r="BH18" s="125">
        <v>60913</v>
      </c>
      <c r="BI18" s="125">
        <v>61265</v>
      </c>
      <c r="BJ18" s="125">
        <v>60925</v>
      </c>
      <c r="BK18" s="125">
        <v>62021</v>
      </c>
      <c r="BL18" s="125">
        <v>62569</v>
      </c>
      <c r="BM18" s="125">
        <v>63302</v>
      </c>
      <c r="BN18" s="125">
        <v>62990</v>
      </c>
      <c r="BO18" s="125">
        <v>64368</v>
      </c>
      <c r="BP18" s="125">
        <v>65071</v>
      </c>
      <c r="BQ18" s="125">
        <v>65976</v>
      </c>
    </row>
    <row r="19" spans="1:69" x14ac:dyDescent="0.2">
      <c r="A19" s="2" t="s">
        <v>13</v>
      </c>
      <c r="B19" s="116">
        <f t="shared" ref="B19:Y19" si="18">B13+B9+B6</f>
        <v>243701.86050278728</v>
      </c>
      <c r="C19" s="117">
        <f t="shared" si="18"/>
        <v>248685.43173215224</v>
      </c>
      <c r="D19" s="117">
        <f t="shared" si="18"/>
        <v>258247.50554511999</v>
      </c>
      <c r="E19" s="117">
        <f t="shared" si="18"/>
        <v>261061.28721494417</v>
      </c>
      <c r="F19" s="117">
        <f t="shared" si="18"/>
        <v>251994.07034630486</v>
      </c>
      <c r="G19" s="117">
        <f t="shared" si="18"/>
        <v>261376.58495333261</v>
      </c>
      <c r="H19" s="117">
        <f t="shared" si="18"/>
        <v>266679.79211266985</v>
      </c>
      <c r="I19" s="117">
        <f t="shared" si="18"/>
        <v>269925.12821314431</v>
      </c>
      <c r="J19" s="117">
        <f t="shared" si="18"/>
        <v>259895.30585293772</v>
      </c>
      <c r="K19" s="117">
        <f t="shared" si="18"/>
        <v>269757.67603767553</v>
      </c>
      <c r="L19" s="117">
        <f t="shared" si="18"/>
        <v>272695.99286300899</v>
      </c>
      <c r="M19" s="117">
        <f t="shared" si="18"/>
        <v>273912.12430526683</v>
      </c>
      <c r="N19" s="117">
        <f t="shared" si="18"/>
        <v>262963.04902567092</v>
      </c>
      <c r="O19" s="117">
        <f t="shared" si="18"/>
        <v>272329.55709109438</v>
      </c>
      <c r="P19" s="117">
        <f t="shared" si="18"/>
        <v>273838.80353977083</v>
      </c>
      <c r="Q19" s="117">
        <f t="shared" si="18"/>
        <v>274990.63932229346</v>
      </c>
      <c r="R19" s="117">
        <f t="shared" si="18"/>
        <v>266406.88475077448</v>
      </c>
      <c r="S19" s="117">
        <f t="shared" si="18"/>
        <v>277956.57941923972</v>
      </c>
      <c r="T19" s="117">
        <f t="shared" si="18"/>
        <v>281893.83941001317</v>
      </c>
      <c r="U19" s="117">
        <f t="shared" si="18"/>
        <v>285617.81651514472</v>
      </c>
      <c r="V19" s="117">
        <f t="shared" si="18"/>
        <v>276263.08600000001</v>
      </c>
      <c r="W19" s="117">
        <f t="shared" si="18"/>
        <v>287701.484</v>
      </c>
      <c r="X19" s="117">
        <f t="shared" si="18"/>
        <v>296943.70399999997</v>
      </c>
      <c r="Y19" s="117">
        <f t="shared" si="18"/>
        <v>298735.18292017962</v>
      </c>
      <c r="Z19" s="117">
        <f t="shared" ref="Z19:AZ19" si="19">Z13+Z9+Z6</f>
        <v>287110.32556036982</v>
      </c>
      <c r="AA19" s="117">
        <f t="shared" si="19"/>
        <v>298886.34931865573</v>
      </c>
      <c r="AB19" s="117">
        <f t="shared" si="19"/>
        <v>301752.10250102927</v>
      </c>
      <c r="AC19" s="117">
        <f t="shared" si="19"/>
        <v>304768.7125487093</v>
      </c>
      <c r="AD19" s="117">
        <f t="shared" si="19"/>
        <v>297023.5904309589</v>
      </c>
      <c r="AE19" s="117">
        <f t="shared" si="19"/>
        <v>309892.32913722796</v>
      </c>
      <c r="AF19" s="117">
        <f t="shared" si="19"/>
        <v>312378.66989296593</v>
      </c>
      <c r="AG19" s="117">
        <f t="shared" si="19"/>
        <v>316975.42053884722</v>
      </c>
      <c r="AH19" s="117">
        <f t="shared" si="19"/>
        <v>306679.75999999995</v>
      </c>
      <c r="AI19" s="117">
        <f t="shared" si="19"/>
        <v>319866.09999999998</v>
      </c>
      <c r="AJ19" s="117">
        <f t="shared" si="19"/>
        <v>322131</v>
      </c>
      <c r="AK19" s="117">
        <f t="shared" si="19"/>
        <v>324452.15999999997</v>
      </c>
      <c r="AL19" s="117">
        <f t="shared" si="19"/>
        <v>318318.07</v>
      </c>
      <c r="AM19" s="117">
        <f t="shared" si="19"/>
        <v>331473</v>
      </c>
      <c r="AN19" s="117">
        <f t="shared" si="19"/>
        <v>337978</v>
      </c>
      <c r="AO19" s="117">
        <f t="shared" si="19"/>
        <v>342621.19</v>
      </c>
      <c r="AP19" s="117">
        <f t="shared" si="19"/>
        <v>335624.85000000003</v>
      </c>
      <c r="AQ19" s="117">
        <f t="shared" si="19"/>
        <v>348633.70000000007</v>
      </c>
      <c r="AR19" s="117">
        <f t="shared" si="19"/>
        <v>356585.69999999995</v>
      </c>
      <c r="AS19" s="117">
        <f t="shared" si="19"/>
        <v>360222.95</v>
      </c>
      <c r="AT19" s="117">
        <f t="shared" si="19"/>
        <v>352635.14999999997</v>
      </c>
      <c r="AU19" s="117">
        <f t="shared" si="19"/>
        <v>365559.05</v>
      </c>
      <c r="AV19" s="117">
        <f t="shared" si="19"/>
        <v>375284.75</v>
      </c>
      <c r="AW19" s="117">
        <f t="shared" si="19"/>
        <v>385012.71</v>
      </c>
      <c r="AX19" s="117">
        <f t="shared" si="19"/>
        <v>375734.96</v>
      </c>
      <c r="AY19" s="117">
        <f t="shared" si="19"/>
        <v>385889.5</v>
      </c>
      <c r="AZ19" s="117">
        <f t="shared" si="19"/>
        <v>394277.5</v>
      </c>
      <c r="BA19" s="117">
        <f t="shared" ref="BA19:BH19" si="20">BA13+BA9+BA6</f>
        <v>405173.72</v>
      </c>
      <c r="BB19" s="117">
        <f t="shared" si="20"/>
        <v>390095.50800000003</v>
      </c>
      <c r="BC19" s="117">
        <f t="shared" si="20"/>
        <v>405948.11999999994</v>
      </c>
      <c r="BD19" s="117">
        <f t="shared" si="20"/>
        <v>410747.64200000005</v>
      </c>
      <c r="BE19" s="117">
        <f t="shared" si="20"/>
        <v>412946.80699999997</v>
      </c>
      <c r="BF19" s="101">
        <f t="shared" si="20"/>
        <v>387226.83500000002</v>
      </c>
      <c r="BG19" s="101">
        <f t="shared" si="20"/>
        <v>396136.0469999999</v>
      </c>
      <c r="BH19" s="101">
        <f t="shared" si="20"/>
        <v>403514.038</v>
      </c>
      <c r="BI19" s="101">
        <f t="shared" ref="BI19:BN19" si="21">BI13+BI9+BI6</f>
        <v>410982.859</v>
      </c>
      <c r="BJ19" s="101">
        <f t="shared" si="21"/>
        <v>396040.04000000004</v>
      </c>
      <c r="BK19" s="101">
        <f t="shared" si="21"/>
        <v>408622.38050000003</v>
      </c>
      <c r="BL19" s="101">
        <f t="shared" si="21"/>
        <v>415762.83775000001</v>
      </c>
      <c r="BM19" s="101">
        <f t="shared" si="21"/>
        <v>423407.837</v>
      </c>
      <c r="BN19" s="101">
        <f t="shared" si="21"/>
        <v>409022</v>
      </c>
      <c r="BO19" s="101">
        <f t="shared" ref="BO19:BP19" si="22">BO13+BO9+BO6</f>
        <v>421417</v>
      </c>
      <c r="BP19" s="101">
        <f t="shared" si="22"/>
        <v>427449</v>
      </c>
      <c r="BQ19" s="101">
        <f t="shared" ref="BQ19" si="23">BQ13+BQ9+BQ6</f>
        <v>434836</v>
      </c>
    </row>
    <row r="20" spans="1:69" x14ac:dyDescent="0.2">
      <c r="A20" s="3" t="s">
        <v>14</v>
      </c>
      <c r="B20" s="122">
        <v>33235.870699999999</v>
      </c>
      <c r="C20" s="123">
        <v>33241.522300000004</v>
      </c>
      <c r="D20" s="123">
        <v>33531.924299999999</v>
      </c>
      <c r="E20" s="123">
        <v>33667.398200000003</v>
      </c>
      <c r="F20" s="123">
        <v>34509.038</v>
      </c>
      <c r="G20" s="123">
        <v>34878.721599999997</v>
      </c>
      <c r="H20" s="123">
        <v>35196.078800000003</v>
      </c>
      <c r="I20" s="123">
        <v>35625.0141</v>
      </c>
      <c r="J20" s="123">
        <v>35904.119899999998</v>
      </c>
      <c r="K20" s="123">
        <v>36008.798699999999</v>
      </c>
      <c r="L20" s="123">
        <v>36166.786200000002</v>
      </c>
      <c r="M20" s="123">
        <v>36225.119200000001</v>
      </c>
      <c r="N20" s="123">
        <v>35451.6299</v>
      </c>
      <c r="O20" s="123">
        <v>35103.333200000001</v>
      </c>
      <c r="P20" s="123">
        <v>35807.524599999997</v>
      </c>
      <c r="Q20" s="123">
        <v>36298.649400000002</v>
      </c>
      <c r="R20" s="123">
        <v>34779.414899999996</v>
      </c>
      <c r="S20" s="123">
        <v>34720.163</v>
      </c>
      <c r="T20" s="123">
        <v>35829.061600000001</v>
      </c>
      <c r="U20" s="123">
        <v>36561.294600000001</v>
      </c>
      <c r="V20" s="123">
        <v>35228.342799999999</v>
      </c>
      <c r="W20" s="123">
        <v>35286.009899999997</v>
      </c>
      <c r="X20" s="123">
        <v>36444.758800000003</v>
      </c>
      <c r="Y20" s="123">
        <v>37170.049300000006</v>
      </c>
      <c r="Z20" s="123">
        <v>35800.584500000004</v>
      </c>
      <c r="AA20" s="123">
        <v>35833.763500000001</v>
      </c>
      <c r="AB20" s="123">
        <v>36888.875999999997</v>
      </c>
      <c r="AC20" s="123">
        <v>37677.955800000003</v>
      </c>
      <c r="AD20" s="123">
        <v>36282</v>
      </c>
      <c r="AE20" s="123">
        <v>37312</v>
      </c>
      <c r="AF20" s="123">
        <v>38018</v>
      </c>
      <c r="AG20" s="123">
        <v>38553</v>
      </c>
      <c r="AH20" s="123">
        <v>37315</v>
      </c>
      <c r="AI20" s="123">
        <v>38479</v>
      </c>
      <c r="AJ20" s="123">
        <v>38792</v>
      </c>
      <c r="AK20" s="123">
        <v>39607</v>
      </c>
      <c r="AL20" s="123">
        <v>38569</v>
      </c>
      <c r="AM20" s="123">
        <v>40241</v>
      </c>
      <c r="AN20" s="123">
        <v>41066</v>
      </c>
      <c r="AO20" s="123">
        <v>42064</v>
      </c>
      <c r="AP20" s="123">
        <v>40702</v>
      </c>
      <c r="AQ20" s="123">
        <v>42368</v>
      </c>
      <c r="AR20" s="123">
        <v>43136</v>
      </c>
      <c r="AS20" s="123">
        <v>43809</v>
      </c>
      <c r="AT20" s="123">
        <v>42815</v>
      </c>
      <c r="AU20" s="123">
        <v>44740</v>
      </c>
      <c r="AV20" s="123">
        <v>45411</v>
      </c>
      <c r="AW20" s="123">
        <v>47664</v>
      </c>
      <c r="AX20" s="123">
        <v>46050</v>
      </c>
      <c r="AY20" s="123">
        <v>47125</v>
      </c>
      <c r="AZ20" s="123">
        <v>47919</v>
      </c>
      <c r="BA20" s="123">
        <v>48995</v>
      </c>
      <c r="BB20" s="123">
        <v>47585</v>
      </c>
      <c r="BC20" s="123">
        <v>48945</v>
      </c>
      <c r="BD20" s="123">
        <v>48902</v>
      </c>
      <c r="BE20" s="123">
        <v>49362</v>
      </c>
      <c r="BF20" s="123">
        <v>46622</v>
      </c>
      <c r="BG20" s="123">
        <v>46520</v>
      </c>
      <c r="BH20" s="123">
        <v>46967</v>
      </c>
      <c r="BI20" s="123">
        <v>48668</v>
      </c>
      <c r="BJ20" s="123">
        <v>47412</v>
      </c>
      <c r="BK20" s="123">
        <v>48224</v>
      </c>
      <c r="BL20" s="123">
        <v>48750</v>
      </c>
      <c r="BM20" s="123">
        <v>50045</v>
      </c>
      <c r="BN20" s="123">
        <v>49333</v>
      </c>
      <c r="BO20" s="123">
        <v>50312</v>
      </c>
      <c r="BP20" s="123">
        <v>50960</v>
      </c>
      <c r="BQ20" s="123">
        <v>52339</v>
      </c>
    </row>
    <row r="21" spans="1:69" ht="13.5" thickBot="1" x14ac:dyDescent="0.25">
      <c r="A21" s="165" t="s">
        <v>283</v>
      </c>
      <c r="B21" s="107">
        <f t="shared" ref="B21:U21" si="24">B19+B20</f>
        <v>276937.73120278725</v>
      </c>
      <c r="C21" s="108">
        <f t="shared" si="24"/>
        <v>281926.95403215225</v>
      </c>
      <c r="D21" s="108">
        <f t="shared" si="24"/>
        <v>291779.42984512</v>
      </c>
      <c r="E21" s="108">
        <f t="shared" si="24"/>
        <v>294728.68541494419</v>
      </c>
      <c r="F21" s="108">
        <f t="shared" si="24"/>
        <v>286503.10834630486</v>
      </c>
      <c r="G21" s="108">
        <f t="shared" si="24"/>
        <v>296255.3065533326</v>
      </c>
      <c r="H21" s="108">
        <f t="shared" si="24"/>
        <v>301875.87091266987</v>
      </c>
      <c r="I21" s="108">
        <f t="shared" si="24"/>
        <v>305550.14231314429</v>
      </c>
      <c r="J21" s="108">
        <f t="shared" si="24"/>
        <v>295799.42575293774</v>
      </c>
      <c r="K21" s="108">
        <f t="shared" si="24"/>
        <v>305766.47473767551</v>
      </c>
      <c r="L21" s="108">
        <f t="shared" si="24"/>
        <v>308862.77906300896</v>
      </c>
      <c r="M21" s="108">
        <f t="shared" si="24"/>
        <v>310137.24350526684</v>
      </c>
      <c r="N21" s="108">
        <f t="shared" si="24"/>
        <v>298414.67892567092</v>
      </c>
      <c r="O21" s="108">
        <f t="shared" si="24"/>
        <v>307432.89029109437</v>
      </c>
      <c r="P21" s="108">
        <f t="shared" si="24"/>
        <v>309646.32813977083</v>
      </c>
      <c r="Q21" s="108">
        <f t="shared" si="24"/>
        <v>311289.28872229345</v>
      </c>
      <c r="R21" s="108">
        <f t="shared" si="24"/>
        <v>301186.29965077445</v>
      </c>
      <c r="S21" s="108">
        <f t="shared" si="24"/>
        <v>312676.74241923972</v>
      </c>
      <c r="T21" s="108">
        <f t="shared" si="24"/>
        <v>317722.90101001319</v>
      </c>
      <c r="U21" s="108">
        <f t="shared" si="24"/>
        <v>322179.11111514474</v>
      </c>
      <c r="V21" s="108">
        <f t="shared" ref="V21:AA21" si="25">V19+V20</f>
        <v>311491.42879999999</v>
      </c>
      <c r="W21" s="108">
        <f t="shared" si="25"/>
        <v>322987.4939</v>
      </c>
      <c r="X21" s="108">
        <f t="shared" si="25"/>
        <v>333388.46279999998</v>
      </c>
      <c r="Y21" s="108">
        <f t="shared" si="25"/>
        <v>335905.23222017963</v>
      </c>
      <c r="Z21" s="108">
        <f t="shared" si="25"/>
        <v>322910.91006036982</v>
      </c>
      <c r="AA21" s="108">
        <f t="shared" si="25"/>
        <v>334720.11281865573</v>
      </c>
      <c r="AB21" s="108">
        <f t="shared" ref="AB21:BH21" si="26">AB19+AB20</f>
        <v>338640.97850102925</v>
      </c>
      <c r="AC21" s="108">
        <f t="shared" si="26"/>
        <v>342446.6683487093</v>
      </c>
      <c r="AD21" s="108">
        <f t="shared" si="26"/>
        <v>333305.5904309589</v>
      </c>
      <c r="AE21" s="108">
        <f t="shared" si="26"/>
        <v>347204.32913722796</v>
      </c>
      <c r="AF21" s="108">
        <f t="shared" si="26"/>
        <v>350396.66989296593</v>
      </c>
      <c r="AG21" s="108">
        <f t="shared" si="26"/>
        <v>355528.42053884722</v>
      </c>
      <c r="AH21" s="108">
        <f t="shared" si="26"/>
        <v>343994.75999999995</v>
      </c>
      <c r="AI21" s="108">
        <f t="shared" si="26"/>
        <v>358345.1</v>
      </c>
      <c r="AJ21" s="108">
        <f t="shared" si="26"/>
        <v>360923</v>
      </c>
      <c r="AK21" s="108">
        <f t="shared" si="26"/>
        <v>364059.16</v>
      </c>
      <c r="AL21" s="108">
        <f t="shared" si="26"/>
        <v>356887.07</v>
      </c>
      <c r="AM21" s="108">
        <f t="shared" si="26"/>
        <v>371714</v>
      </c>
      <c r="AN21" s="108">
        <f t="shared" si="26"/>
        <v>379044</v>
      </c>
      <c r="AO21" s="108">
        <f t="shared" si="26"/>
        <v>384685.19</v>
      </c>
      <c r="AP21" s="108">
        <f t="shared" si="26"/>
        <v>376326.85000000003</v>
      </c>
      <c r="AQ21" s="108">
        <f t="shared" si="26"/>
        <v>391001.70000000007</v>
      </c>
      <c r="AR21" s="108">
        <f t="shared" si="26"/>
        <v>399721.69999999995</v>
      </c>
      <c r="AS21" s="108">
        <f t="shared" si="26"/>
        <v>404031.95</v>
      </c>
      <c r="AT21" s="108">
        <f t="shared" si="26"/>
        <v>395450.14999999997</v>
      </c>
      <c r="AU21" s="108">
        <f t="shared" si="26"/>
        <v>410299.05</v>
      </c>
      <c r="AV21" s="108">
        <f t="shared" si="26"/>
        <v>420695.75</v>
      </c>
      <c r="AW21" s="108">
        <f t="shared" si="26"/>
        <v>432676.71</v>
      </c>
      <c r="AX21" s="108">
        <f t="shared" si="26"/>
        <v>421784.96</v>
      </c>
      <c r="AY21" s="108">
        <f t="shared" si="26"/>
        <v>433014.5</v>
      </c>
      <c r="AZ21" s="108">
        <f t="shared" si="26"/>
        <v>442196.5</v>
      </c>
      <c r="BA21" s="108">
        <f t="shared" si="26"/>
        <v>454168.72</v>
      </c>
      <c r="BB21" s="108">
        <f t="shared" si="26"/>
        <v>437680.50800000003</v>
      </c>
      <c r="BC21" s="108">
        <f t="shared" si="26"/>
        <v>454893.11999999994</v>
      </c>
      <c r="BD21" s="108">
        <f t="shared" si="26"/>
        <v>459649.64200000005</v>
      </c>
      <c r="BE21" s="108">
        <f t="shared" si="26"/>
        <v>462308.80699999997</v>
      </c>
      <c r="BF21" s="108">
        <f t="shared" si="26"/>
        <v>433848.83500000002</v>
      </c>
      <c r="BG21" s="108">
        <f t="shared" si="26"/>
        <v>442656.0469999999</v>
      </c>
      <c r="BH21" s="108">
        <f t="shared" si="26"/>
        <v>450481.038</v>
      </c>
      <c r="BI21" s="108">
        <f t="shared" ref="BI21:BN21" si="27">BI19+BI20</f>
        <v>459650.859</v>
      </c>
      <c r="BJ21" s="108">
        <f t="shared" si="27"/>
        <v>443452.04000000004</v>
      </c>
      <c r="BK21" s="108">
        <f t="shared" si="27"/>
        <v>456846.38050000003</v>
      </c>
      <c r="BL21" s="108">
        <f t="shared" si="27"/>
        <v>464512.83775000001</v>
      </c>
      <c r="BM21" s="108">
        <f t="shared" si="27"/>
        <v>473452.837</v>
      </c>
      <c r="BN21" s="108">
        <f t="shared" si="27"/>
        <v>458355</v>
      </c>
      <c r="BO21" s="108">
        <f t="shared" ref="BO21:BP21" si="28">BO19+BO20</f>
        <v>471729</v>
      </c>
      <c r="BP21" s="108">
        <f t="shared" si="28"/>
        <v>478409</v>
      </c>
      <c r="BQ21" s="108">
        <f t="shared" ref="BQ21" si="29">BQ19+BQ20</f>
        <v>487175</v>
      </c>
    </row>
    <row r="23" spans="1:69" ht="18" x14ac:dyDescent="0.25">
      <c r="A23" s="399" t="s">
        <v>168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</row>
    <row r="24" spans="1:69" ht="13.5" thickBot="1" x14ac:dyDescent="0.25">
      <c r="A24" s="1" t="s">
        <v>281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69" ht="13.5" thickBot="1" x14ac:dyDescent="0.25">
      <c r="A25" s="145" t="s">
        <v>167</v>
      </c>
      <c r="B25" s="250" t="str">
        <f>B5</f>
        <v>1995q1</v>
      </c>
      <c r="C25" s="249" t="str">
        <f t="shared" ref="C25:BH25" si="30">C5</f>
        <v>1995q2</v>
      </c>
      <c r="D25" s="249" t="str">
        <f t="shared" si="30"/>
        <v>1995q3</v>
      </c>
      <c r="E25" s="249" t="str">
        <f t="shared" si="30"/>
        <v>1995q4</v>
      </c>
      <c r="F25" s="249" t="str">
        <f t="shared" si="30"/>
        <v>1996q1</v>
      </c>
      <c r="G25" s="249" t="str">
        <f t="shared" si="30"/>
        <v>1996q2</v>
      </c>
      <c r="H25" s="249" t="str">
        <f t="shared" si="30"/>
        <v>1996q3</v>
      </c>
      <c r="I25" s="249" t="str">
        <f t="shared" si="30"/>
        <v>1996q4</v>
      </c>
      <c r="J25" s="249" t="str">
        <f t="shared" si="30"/>
        <v>1997q1</v>
      </c>
      <c r="K25" s="249" t="str">
        <f t="shared" si="30"/>
        <v>1997q2</v>
      </c>
      <c r="L25" s="249" t="str">
        <f t="shared" si="30"/>
        <v>1997q3</v>
      </c>
      <c r="M25" s="249" t="str">
        <f t="shared" si="30"/>
        <v>1997q4</v>
      </c>
      <c r="N25" s="249" t="str">
        <f t="shared" si="30"/>
        <v>1998q1</v>
      </c>
      <c r="O25" s="249" t="str">
        <f t="shared" si="30"/>
        <v>1998q2</v>
      </c>
      <c r="P25" s="249" t="str">
        <f t="shared" si="30"/>
        <v>1998q3</v>
      </c>
      <c r="Q25" s="249" t="str">
        <f t="shared" si="30"/>
        <v>1998q4</v>
      </c>
      <c r="R25" s="249" t="str">
        <f t="shared" si="30"/>
        <v>1999q1</v>
      </c>
      <c r="S25" s="249" t="str">
        <f t="shared" si="30"/>
        <v>1999q2</v>
      </c>
      <c r="T25" s="249" t="str">
        <f t="shared" si="30"/>
        <v>1999q3</v>
      </c>
      <c r="U25" s="249" t="str">
        <f t="shared" si="30"/>
        <v>1999q4</v>
      </c>
      <c r="V25" s="249" t="str">
        <f>V5</f>
        <v>2000q1</v>
      </c>
      <c r="W25" s="249" t="str">
        <f>W5</f>
        <v>2000q2</v>
      </c>
      <c r="X25" s="249" t="str">
        <f>X5</f>
        <v>2000q3</v>
      </c>
      <c r="Y25" s="249" t="str">
        <f>Y5</f>
        <v>2000q4</v>
      </c>
      <c r="Z25" s="249" t="str">
        <f t="shared" si="30"/>
        <v>2001q1</v>
      </c>
      <c r="AA25" s="249" t="str">
        <f t="shared" si="30"/>
        <v>2001q2</v>
      </c>
      <c r="AB25" s="249" t="str">
        <f t="shared" si="30"/>
        <v>2001q3</v>
      </c>
      <c r="AC25" s="249" t="str">
        <f t="shared" si="30"/>
        <v>2001q4</v>
      </c>
      <c r="AD25" s="249" t="str">
        <f t="shared" si="30"/>
        <v>2002q1</v>
      </c>
      <c r="AE25" s="249" t="str">
        <f t="shared" si="30"/>
        <v>2002q2</v>
      </c>
      <c r="AF25" s="249" t="str">
        <f t="shared" si="30"/>
        <v>2002q3</v>
      </c>
      <c r="AG25" s="249" t="str">
        <f t="shared" si="30"/>
        <v>2002q4</v>
      </c>
      <c r="AH25" s="249" t="str">
        <f t="shared" si="30"/>
        <v>2003q1</v>
      </c>
      <c r="AI25" s="249" t="str">
        <f t="shared" si="30"/>
        <v>2003q2</v>
      </c>
      <c r="AJ25" s="249" t="str">
        <f t="shared" si="30"/>
        <v>2003q3</v>
      </c>
      <c r="AK25" s="249" t="str">
        <f t="shared" si="30"/>
        <v>2003q4</v>
      </c>
      <c r="AL25" s="249" t="str">
        <f t="shared" si="30"/>
        <v>2004q1</v>
      </c>
      <c r="AM25" s="249" t="str">
        <f t="shared" si="30"/>
        <v>2004q2</v>
      </c>
      <c r="AN25" s="249" t="str">
        <f t="shared" si="30"/>
        <v>2004q3</v>
      </c>
      <c r="AO25" s="249" t="str">
        <f t="shared" si="30"/>
        <v>2004q4</v>
      </c>
      <c r="AP25" s="249" t="str">
        <f t="shared" si="30"/>
        <v>2005q1</v>
      </c>
      <c r="AQ25" s="249" t="str">
        <f t="shared" si="30"/>
        <v>2005q2</v>
      </c>
      <c r="AR25" s="249" t="str">
        <f t="shared" si="30"/>
        <v>2005q3</v>
      </c>
      <c r="AS25" s="249" t="str">
        <f t="shared" si="30"/>
        <v>2005q4</v>
      </c>
      <c r="AT25" s="249" t="str">
        <f t="shared" si="30"/>
        <v>2006q1</v>
      </c>
      <c r="AU25" s="249" t="str">
        <f t="shared" si="30"/>
        <v>2006q2</v>
      </c>
      <c r="AV25" s="249" t="str">
        <f t="shared" si="30"/>
        <v>2006q3</v>
      </c>
      <c r="AW25" s="249" t="str">
        <f t="shared" si="30"/>
        <v>2006q4</v>
      </c>
      <c r="AX25" s="249" t="str">
        <f t="shared" si="30"/>
        <v>2007q1</v>
      </c>
      <c r="AY25" s="249" t="str">
        <f t="shared" si="30"/>
        <v>2007q2</v>
      </c>
      <c r="AZ25" s="249" t="str">
        <f t="shared" si="30"/>
        <v>2007q3</v>
      </c>
      <c r="BA25" s="249" t="str">
        <f t="shared" si="30"/>
        <v>2007q4</v>
      </c>
      <c r="BB25" s="249" t="str">
        <f t="shared" si="30"/>
        <v>2008q1</v>
      </c>
      <c r="BC25" s="249" t="str">
        <f t="shared" si="30"/>
        <v>2008q2</v>
      </c>
      <c r="BD25" s="249" t="str">
        <f t="shared" si="30"/>
        <v>2008q3</v>
      </c>
      <c r="BE25" s="249" t="str">
        <f t="shared" si="30"/>
        <v>2008q4</v>
      </c>
      <c r="BF25" s="249" t="str">
        <f t="shared" si="30"/>
        <v>2009q1</v>
      </c>
      <c r="BG25" s="249" t="str">
        <f t="shared" si="30"/>
        <v>2009q2</v>
      </c>
      <c r="BH25" s="249" t="str">
        <f t="shared" si="30"/>
        <v>2009q3</v>
      </c>
      <c r="BI25" s="249" t="str">
        <f t="shared" ref="BI25:BN25" si="31">BI5</f>
        <v>2009q4</v>
      </c>
      <c r="BJ25" s="249" t="str">
        <f t="shared" si="31"/>
        <v>2010q1</v>
      </c>
      <c r="BK25" s="249" t="str">
        <f t="shared" si="31"/>
        <v>2010q2</v>
      </c>
      <c r="BL25" s="249" t="str">
        <f t="shared" si="31"/>
        <v>2010q3</v>
      </c>
      <c r="BM25" s="249" t="str">
        <f t="shared" si="31"/>
        <v>2010q4</v>
      </c>
      <c r="BN25" s="249" t="str">
        <f t="shared" si="31"/>
        <v>2011q1</v>
      </c>
      <c r="BO25" s="249" t="str">
        <f t="shared" ref="BO25:BP25" si="32">BO5</f>
        <v>2011q2</v>
      </c>
      <c r="BP25" s="249" t="str">
        <f t="shared" si="32"/>
        <v>2011q3</v>
      </c>
      <c r="BQ25" s="249" t="str">
        <f t="shared" ref="BQ25" si="33">BQ5</f>
        <v>2011q4</v>
      </c>
    </row>
    <row r="26" spans="1:69" ht="13.5" thickTop="1" x14ac:dyDescent="0.2">
      <c r="A26" s="146" t="s">
        <v>0</v>
      </c>
      <c r="B26" s="105">
        <f t="shared" ref="B26:U26" si="34">SUM(B27:B28)</f>
        <v>2681.1665068964376</v>
      </c>
      <c r="C26" s="99">
        <f t="shared" si="34"/>
        <v>3389.6847278104497</v>
      </c>
      <c r="D26" s="99">
        <f t="shared" si="34"/>
        <v>3572.5482640995392</v>
      </c>
      <c r="E26" s="99">
        <f t="shared" si="34"/>
        <v>3004.031840200284</v>
      </c>
      <c r="F26" s="99">
        <f t="shared" si="34"/>
        <v>3155.8355549246799</v>
      </c>
      <c r="G26" s="99">
        <f t="shared" si="34"/>
        <v>5144.7248671961206</v>
      </c>
      <c r="H26" s="99">
        <f t="shared" si="34"/>
        <v>4142.1319842872481</v>
      </c>
      <c r="I26" s="99">
        <f t="shared" si="34"/>
        <v>3281.5027521429579</v>
      </c>
      <c r="J26" s="99">
        <f t="shared" si="34"/>
        <v>3288.0704912675451</v>
      </c>
      <c r="K26" s="99">
        <f t="shared" si="34"/>
        <v>5054.4276484491538</v>
      </c>
      <c r="L26" s="99">
        <f t="shared" si="34"/>
        <v>4122.5276522206204</v>
      </c>
      <c r="M26" s="99">
        <f t="shared" si="34"/>
        <v>3292.6229955345402</v>
      </c>
      <c r="N26" s="99">
        <f t="shared" si="34"/>
        <v>3359.7997234283475</v>
      </c>
      <c r="O26" s="99">
        <f t="shared" si="34"/>
        <v>5141.6628831787166</v>
      </c>
      <c r="P26" s="99">
        <f t="shared" si="34"/>
        <v>4153.7986359069637</v>
      </c>
      <c r="Q26" s="99">
        <f t="shared" si="34"/>
        <v>3105.2384802958809</v>
      </c>
      <c r="R26" s="99">
        <f t="shared" si="34"/>
        <v>2940.1395424720881</v>
      </c>
      <c r="S26" s="99">
        <f t="shared" si="34"/>
        <v>4764.6739285996364</v>
      </c>
      <c r="T26" s="99">
        <f t="shared" si="34"/>
        <v>3675.2309194171767</v>
      </c>
      <c r="U26" s="99">
        <f t="shared" si="34"/>
        <v>2441.6944596328681</v>
      </c>
      <c r="V26" s="99">
        <f t="shared" ref="V26:BH26" si="35">SUM(V27:V28)</f>
        <v>2620.4673923633936</v>
      </c>
      <c r="W26" s="99">
        <f t="shared" si="35"/>
        <v>4191.5540098157835</v>
      </c>
      <c r="X26" s="99">
        <f t="shared" si="35"/>
        <v>4547.9756985738823</v>
      </c>
      <c r="Y26" s="99">
        <f t="shared" si="35"/>
        <v>2699.8485425990502</v>
      </c>
      <c r="Z26" s="99">
        <f t="shared" si="35"/>
        <v>2785.5077036071202</v>
      </c>
      <c r="AA26" s="127">
        <f t="shared" si="35"/>
        <v>4735.7402996797273</v>
      </c>
      <c r="AB26" s="127">
        <f t="shared" si="35"/>
        <v>3871.8566064870602</v>
      </c>
      <c r="AC26" s="127">
        <f t="shared" si="35"/>
        <v>2411.4354768600783</v>
      </c>
      <c r="AD26" s="127">
        <f t="shared" si="35"/>
        <v>2797.2000091293603</v>
      </c>
      <c r="AE26" s="127">
        <f t="shared" si="35"/>
        <v>4909.979133627492</v>
      </c>
      <c r="AF26" s="127">
        <f t="shared" si="35"/>
        <v>3552.6640441493573</v>
      </c>
      <c r="AG26" s="127">
        <f t="shared" si="35"/>
        <v>2559.414499192294</v>
      </c>
      <c r="AH26" s="127">
        <f t="shared" si="35"/>
        <v>2767.6188209930174</v>
      </c>
      <c r="AI26" s="127">
        <f t="shared" si="35"/>
        <v>5586.4521107857472</v>
      </c>
      <c r="AJ26" s="127">
        <f t="shared" si="35"/>
        <v>3870.7002499717833</v>
      </c>
      <c r="AK26" s="99">
        <f t="shared" si="35"/>
        <v>2336.0560010243817</v>
      </c>
      <c r="AL26" s="99">
        <f t="shared" si="35"/>
        <v>2819.4561033227365</v>
      </c>
      <c r="AM26" s="99">
        <f t="shared" si="35"/>
        <v>5152.3915390861212</v>
      </c>
      <c r="AN26" s="99">
        <f t="shared" si="35"/>
        <v>4165.6140921916149</v>
      </c>
      <c r="AO26" s="99">
        <f t="shared" si="35"/>
        <v>2533.3985319237304</v>
      </c>
      <c r="AP26" s="99">
        <f t="shared" si="35"/>
        <v>2887.7962485612479</v>
      </c>
      <c r="AQ26" s="99">
        <f t="shared" si="35"/>
        <v>4477.6280639313154</v>
      </c>
      <c r="AR26" s="99">
        <f t="shared" si="35"/>
        <v>4085.1809653818182</v>
      </c>
      <c r="AS26" s="99">
        <f t="shared" si="35"/>
        <v>2346.3059184926697</v>
      </c>
      <c r="AT26" s="99">
        <f t="shared" si="35"/>
        <v>2910.9658369834733</v>
      </c>
      <c r="AU26" s="99">
        <f t="shared" si="35"/>
        <v>4327.9922127636692</v>
      </c>
      <c r="AV26" s="99">
        <f t="shared" si="35"/>
        <v>3934.1913922415515</v>
      </c>
      <c r="AW26" s="99">
        <f t="shared" si="35"/>
        <v>2553.846723977756</v>
      </c>
      <c r="AX26" s="99">
        <f t="shared" si="35"/>
        <v>3047.4953243408595</v>
      </c>
      <c r="AY26" s="99">
        <f t="shared" si="35"/>
        <v>4508.4506468521886</v>
      </c>
      <c r="AZ26" s="99">
        <f t="shared" si="35"/>
        <v>4066.335654883685</v>
      </c>
      <c r="BA26" s="99">
        <f t="shared" si="35"/>
        <v>2608.124093953124</v>
      </c>
      <c r="BB26" s="127">
        <f t="shared" si="35"/>
        <v>3328.1151528918426</v>
      </c>
      <c r="BC26" s="127">
        <f t="shared" si="35"/>
        <v>5006.0713661793916</v>
      </c>
      <c r="BD26" s="127">
        <f t="shared" si="35"/>
        <v>4431.3785948642726</v>
      </c>
      <c r="BE26" s="127">
        <f t="shared" si="35"/>
        <v>2758.0353884710639</v>
      </c>
      <c r="BF26" s="99">
        <f t="shared" si="35"/>
        <v>3227.3327288987148</v>
      </c>
      <c r="BG26" s="99">
        <f t="shared" si="35"/>
        <v>4751.6065615509751</v>
      </c>
      <c r="BH26" s="99">
        <f t="shared" si="35"/>
        <v>4253.9246806258043</v>
      </c>
      <c r="BI26" s="99">
        <f t="shared" ref="BI26:BN26" si="36">SUM(BI27:BI28)</f>
        <v>2787.9788100831656</v>
      </c>
      <c r="BJ26" s="99">
        <f t="shared" si="36"/>
        <v>3386.3492218616834</v>
      </c>
      <c r="BK26" s="99">
        <f t="shared" si="36"/>
        <v>4956.0924687103407</v>
      </c>
      <c r="BL26" s="99">
        <f t="shared" si="36"/>
        <v>4343.1661324452907</v>
      </c>
      <c r="BM26" s="99">
        <f t="shared" si="36"/>
        <v>2872.4950079353162</v>
      </c>
      <c r="BN26" s="99">
        <f t="shared" si="36"/>
        <v>3409.1624541503411</v>
      </c>
      <c r="BO26" s="99">
        <f t="shared" ref="BO26:BP26" si="37">SUM(BO27:BO28)</f>
        <v>5101.6571587436492</v>
      </c>
      <c r="BP26" s="99">
        <f t="shared" si="37"/>
        <v>4422.1007031922509</v>
      </c>
      <c r="BQ26" s="99">
        <f t="shared" ref="BQ26" si="38">SUM(BQ27:BQ28)</f>
        <v>2927.3503030255106</v>
      </c>
    </row>
    <row r="27" spans="1:69" x14ac:dyDescent="0.2">
      <c r="A27" s="147" t="s">
        <v>1</v>
      </c>
      <c r="B27" s="148">
        <f>B7*Annual!$B46/100</f>
        <v>1580.3818107219763</v>
      </c>
      <c r="C27" s="149">
        <f>C7*Annual!$B46/100</f>
        <v>2296.5410022139176</v>
      </c>
      <c r="D27" s="149">
        <f>D7*Annual!$B46/100</f>
        <v>2462.6245477124016</v>
      </c>
      <c r="E27" s="149">
        <f>E7*Annual!$B46/100</f>
        <v>1904.1008007730652</v>
      </c>
      <c r="F27" s="149">
        <f>F7*Annual!$C46/100</f>
        <v>1627.9473529924755</v>
      </c>
      <c r="G27" s="149">
        <f>G7*Annual!$C46/100</f>
        <v>3627.2638803082305</v>
      </c>
      <c r="H27" s="149">
        <f>H7*Annual!$C46/100</f>
        <v>2597.4343608557911</v>
      </c>
      <c r="I27" s="149">
        <f>I7*Annual!$C46/100</f>
        <v>1737.4700952433302</v>
      </c>
      <c r="J27" s="149">
        <f>J7*Annual!$D46/100</f>
        <v>1775.107133448711</v>
      </c>
      <c r="K27" s="149">
        <f>K7*Annual!$D46/100</f>
        <v>3511.1487955792795</v>
      </c>
      <c r="L27" s="149">
        <f>L7*Annual!$D46/100</f>
        <v>2546.8049382218924</v>
      </c>
      <c r="M27" s="149">
        <f>M7*Annual!$D46/100</f>
        <v>1722.7450553151157</v>
      </c>
      <c r="N27" s="149">
        <f>N7*Annual!$E46/100</f>
        <v>1830.7254098111132</v>
      </c>
      <c r="O27" s="149">
        <f>O7*Annual!$E46/100</f>
        <v>3612.4681278071962</v>
      </c>
      <c r="P27" s="149">
        <f>P7*Annual!$E46/100</f>
        <v>2620.0331159603152</v>
      </c>
      <c r="Q27" s="149">
        <f>Q7*Annual!$E46/100</f>
        <v>1579.2318181602936</v>
      </c>
      <c r="R27" s="149">
        <f>R7*Annual!$F46/100</f>
        <v>1841.8316060169589</v>
      </c>
      <c r="S27" s="149">
        <f>S7*Annual!$F46/100</f>
        <v>3660.7857033006426</v>
      </c>
      <c r="T27" s="149">
        <f>T7*Annual!$F46/100</f>
        <v>2560.5007372050436</v>
      </c>
      <c r="U27" s="149">
        <f>U7*Annual!$F46/100</f>
        <v>1325.7623690543644</v>
      </c>
      <c r="V27" s="149">
        <f>V7*Annual!$G46/100</f>
        <v>1550.5323918632487</v>
      </c>
      <c r="W27" s="149">
        <f>W7*Annual!$G46/100</f>
        <v>3108.5862569915612</v>
      </c>
      <c r="X27" s="149">
        <f>X7*Annual!$G46/100</f>
        <v>3465.6182157762073</v>
      </c>
      <c r="Y27" s="149">
        <f>Y7*Annual!$G46/100</f>
        <v>1616.6127068703086</v>
      </c>
      <c r="Z27" s="149">
        <f>Z7*Annual!H46/100</f>
        <v>1775.4953993786633</v>
      </c>
      <c r="AA27" s="149">
        <f>AA7*Annual!H46/100</f>
        <v>3702.7465869683469</v>
      </c>
      <c r="AB27" s="149">
        <f>AB7*Annual!H46/100</f>
        <v>2838.2418305791321</v>
      </c>
      <c r="AC27" s="149">
        <f>AC7*Annual!H46/100</f>
        <v>1390.2771584642437</v>
      </c>
      <c r="AD27" s="149">
        <f>AD7*Annual!$I46/100</f>
        <v>1908.2937568971831</v>
      </c>
      <c r="AE27" s="149">
        <f>AE7*Annual!$I46/100</f>
        <v>3996.6419767408315</v>
      </c>
      <c r="AF27" s="149">
        <f>AF7*Annual!$I46/100</f>
        <v>2625.9596556649053</v>
      </c>
      <c r="AG27" s="149">
        <f>AG7*Annual!$I46/100</f>
        <v>1627.5789249019065</v>
      </c>
      <c r="AH27" s="149">
        <f>AH7*Annual!$J46/100</f>
        <v>1831.0094469823525</v>
      </c>
      <c r="AI27" s="149">
        <f>AI7*Annual!$J46/100</f>
        <v>4618.255505331641</v>
      </c>
      <c r="AJ27" s="149">
        <f>AJ7*Annual!$J46/100</f>
        <v>2882.9289658683474</v>
      </c>
      <c r="AK27" s="149">
        <f>AK7*Annual!$J46/100</f>
        <v>1352.8911412988841</v>
      </c>
      <c r="AL27" s="149">
        <f>AL7*Annual!$K46/100</f>
        <v>1831.517992735249</v>
      </c>
      <c r="AM27" s="149">
        <f>AM7*Annual!$K46/100</f>
        <v>4167.0937762972653</v>
      </c>
      <c r="AN27" s="149">
        <f>AN7*Annual!$K46/100</f>
        <v>3150.4348422568369</v>
      </c>
      <c r="AO27" s="149">
        <f>AO7*Annual!$K46/100</f>
        <v>1568.4416588905367</v>
      </c>
      <c r="AP27" s="149">
        <f>AP7*Annual!$L46/100</f>
        <v>1932.7594921766172</v>
      </c>
      <c r="AQ27" s="149">
        <f>AQ7*Annual!$L46/100</f>
        <v>3541.2677792508848</v>
      </c>
      <c r="AR27" s="149">
        <f>AR7*Annual!$L46/100</f>
        <v>3160.859076672099</v>
      </c>
      <c r="AS27" s="149">
        <f>AS7*Annual!$L46/100</f>
        <v>1456.0345436257567</v>
      </c>
      <c r="AT27" s="149">
        <f>AT7*Annual!$M46/100</f>
        <v>2032.8324891639079</v>
      </c>
      <c r="AU27" s="149">
        <f>AU7*Annual!$M46/100</f>
        <v>3439.2533240331104</v>
      </c>
      <c r="AV27" s="149">
        <f>AV7*Annual!$M46/100</f>
        <v>3038.7549828843999</v>
      </c>
      <c r="AW27" s="149">
        <f>AW7*Annual!$M46/100</f>
        <v>1634.0269198561443</v>
      </c>
      <c r="AX27" s="149">
        <f>AX7*Annual!$N46/100</f>
        <v>2127.8123432473803</v>
      </c>
      <c r="AY27" s="149">
        <f>AY7*Annual!$N46/100</f>
        <v>3593.5238907165099</v>
      </c>
      <c r="AZ27" s="149">
        <f>AZ7*Annual!$N46/100</f>
        <v>3144.124339051536</v>
      </c>
      <c r="BA27" s="149">
        <f>BA7*Annual!$N46/100</f>
        <v>1693.5382133860171</v>
      </c>
      <c r="BB27" s="149">
        <f>BB7*Annual!$O46/100</f>
        <v>2497.2455498578961</v>
      </c>
      <c r="BC27" s="149">
        <f>BC7*Annual!$O46/100</f>
        <v>4132.1871111241235</v>
      </c>
      <c r="BD27" s="149">
        <f>BD7*Annual!$O46/100</f>
        <v>3572.0948107394838</v>
      </c>
      <c r="BE27" s="149">
        <f>BE7*Annual!$O46/100</f>
        <v>1890.7103500161577</v>
      </c>
      <c r="BF27" s="149">
        <f>BF7*Annual!O46/100</f>
        <v>2450.4755473155315</v>
      </c>
      <c r="BG27" s="149">
        <f>BG7*Annual!P46/100</f>
        <v>3945.8191992661596</v>
      </c>
      <c r="BH27" s="149">
        <f>BH7*Annual!P46/100</f>
        <v>3441.0760355942762</v>
      </c>
      <c r="BI27" s="149">
        <f>BI7*Annual!P46/100</f>
        <v>1962.7119799864047</v>
      </c>
      <c r="BJ27" s="149">
        <f>BJ7*Annual!Q46/100</f>
        <v>2515.1113911087832</v>
      </c>
      <c r="BK27" s="149">
        <f>BK7*Annual!Q46/100</f>
        <v>4124.925940016703</v>
      </c>
      <c r="BL27" s="149">
        <f>BL7*Annual!Q46/100</f>
        <v>3447.5445289080062</v>
      </c>
      <c r="BM27" s="149">
        <f>BM7*Annual!Q46/100</f>
        <v>1959.225274573153</v>
      </c>
      <c r="BN27" s="149">
        <f>BN7*Annual!S46/100</f>
        <v>2506.371229742545</v>
      </c>
      <c r="BO27" s="149">
        <f>BO7*Annual!T46/100</f>
        <v>4160.5233085061045</v>
      </c>
      <c r="BP27" s="149">
        <f>BP7*Annual!U46/100</f>
        <v>3531.5044113549484</v>
      </c>
      <c r="BQ27" s="149">
        <f>BQ7*Annual!R46/100</f>
        <v>2021.1532866385678</v>
      </c>
    </row>
    <row r="28" spans="1:69" x14ac:dyDescent="0.2">
      <c r="A28" s="150" t="s">
        <v>2</v>
      </c>
      <c r="B28" s="151">
        <f>B8*Annual!$B47/100</f>
        <v>1100.7846961744615</v>
      </c>
      <c r="C28" s="152">
        <f>C8*Annual!$B47/100</f>
        <v>1093.143725596532</v>
      </c>
      <c r="D28" s="152">
        <f>D8*Annual!$B47/100</f>
        <v>1109.9237163871376</v>
      </c>
      <c r="E28" s="152">
        <f>E8*Annual!$B47/100</f>
        <v>1099.9310394272188</v>
      </c>
      <c r="F28" s="152">
        <f>F8*Annual!$C47/100</f>
        <v>1527.8882019322043</v>
      </c>
      <c r="G28" s="152">
        <f>G8*Annual!$C47/100</f>
        <v>1517.4609868878899</v>
      </c>
      <c r="H28" s="152">
        <f>H8*Annual!$C47/100</f>
        <v>1544.6976234314573</v>
      </c>
      <c r="I28" s="152">
        <f>I8*Annual!$C47/100</f>
        <v>1544.0326568996277</v>
      </c>
      <c r="J28" s="152">
        <f>J8*Annual!$D47/100</f>
        <v>1512.9633578188341</v>
      </c>
      <c r="K28" s="152">
        <f>K8*Annual!$D47/100</f>
        <v>1543.2788528698741</v>
      </c>
      <c r="L28" s="152">
        <f>L8*Annual!$D47/100</f>
        <v>1575.7227139987278</v>
      </c>
      <c r="M28" s="152">
        <f>M8*Annual!$D47/100</f>
        <v>1569.8779402194245</v>
      </c>
      <c r="N28" s="152">
        <f>N8*Annual!$E47/100</f>
        <v>1529.0743136172346</v>
      </c>
      <c r="O28" s="152">
        <f>O8*Annual!$E47/100</f>
        <v>1529.1947553715199</v>
      </c>
      <c r="P28" s="152">
        <f>P8*Annual!$E47/100</f>
        <v>1533.7655199466485</v>
      </c>
      <c r="Q28" s="152">
        <f>Q8*Annual!$E47/100</f>
        <v>1526.0066621355872</v>
      </c>
      <c r="R28" s="152">
        <f>R8*Annual!$F47/100</f>
        <v>1098.3079364551293</v>
      </c>
      <c r="S28" s="152">
        <f>S8*Annual!$F47/100</f>
        <v>1103.8882252989938</v>
      </c>
      <c r="T28" s="152">
        <f>T8*Annual!$F47/100</f>
        <v>1114.7301822121328</v>
      </c>
      <c r="U28" s="152">
        <f>U8*Annual!$F47/100</f>
        <v>1115.9320905785037</v>
      </c>
      <c r="V28" s="152">
        <f>V8*Annual!$G47/100</f>
        <v>1069.9350005001447</v>
      </c>
      <c r="W28" s="152">
        <f>W8*Annual!$G47/100</f>
        <v>1082.9677528242223</v>
      </c>
      <c r="X28" s="152">
        <f>X8*Annual!$G47/100</f>
        <v>1082.3574827976752</v>
      </c>
      <c r="Y28" s="152">
        <f>Y8*Annual!$G47/100</f>
        <v>1083.2358357287414</v>
      </c>
      <c r="Z28" s="152">
        <f>Z8*Annual!H47/100</f>
        <v>1010.0123042284571</v>
      </c>
      <c r="AA28" s="152">
        <f>AA8*Annual!H47/100</f>
        <v>1032.9937127113801</v>
      </c>
      <c r="AB28" s="152">
        <f>AB8*Annual!H47/100</f>
        <v>1033.6147759079279</v>
      </c>
      <c r="AC28" s="152">
        <f>AC8*Annual!H47/100</f>
        <v>1021.1583183958346</v>
      </c>
      <c r="AD28" s="152">
        <f>AD8*Annual!$I47/100</f>
        <v>888.90625223217739</v>
      </c>
      <c r="AE28" s="152">
        <f>AE8*Annual!$I47/100</f>
        <v>913.33715688666086</v>
      </c>
      <c r="AF28" s="152">
        <f>AF8*Annual!$I47/100</f>
        <v>926.7043884844519</v>
      </c>
      <c r="AG28" s="152">
        <f>AG8*Annual!$I47/100</f>
        <v>931.8355742903874</v>
      </c>
      <c r="AH28" s="152">
        <f>AH8*Annual!$J47/100</f>
        <v>936.60937401066474</v>
      </c>
      <c r="AI28" s="152">
        <f>AI8*Annual!$J47/100</f>
        <v>968.19660545410602</v>
      </c>
      <c r="AJ28" s="152">
        <f>AJ8*Annual!$J47/100</f>
        <v>987.77128410343573</v>
      </c>
      <c r="AK28" s="152">
        <f>AK8*Annual!$J47/100</f>
        <v>983.16485972549765</v>
      </c>
      <c r="AL28" s="152">
        <f>AL8*Annual!$K47/100</f>
        <v>987.93811058748736</v>
      </c>
      <c r="AM28" s="152">
        <f>AM8*Annual!$K47/100</f>
        <v>985.29776278885595</v>
      </c>
      <c r="AN28" s="152">
        <f>AN8*Annual!$K47/100</f>
        <v>1015.1792499347778</v>
      </c>
      <c r="AO28" s="152">
        <f>AO8*Annual!$K47/100</f>
        <v>964.9568730331938</v>
      </c>
      <c r="AP28" s="152">
        <f>AP8*Annual!$L47/100</f>
        <v>955.03675638463085</v>
      </c>
      <c r="AQ28" s="152">
        <f>AQ8*Annual!$L47/100</f>
        <v>936.36028468043105</v>
      </c>
      <c r="AR28" s="152">
        <f>AR8*Annual!$L47/100</f>
        <v>924.32188870971891</v>
      </c>
      <c r="AS28" s="152">
        <f>AS8*Annual!$L47/100</f>
        <v>890.27137486691277</v>
      </c>
      <c r="AT28" s="152">
        <f>AT8*Annual!$M47/100</f>
        <v>878.13334781956564</v>
      </c>
      <c r="AU28" s="152">
        <f>AU8*Annual!$M47/100</f>
        <v>888.73888873055887</v>
      </c>
      <c r="AV28" s="152">
        <f>AV8*Annual!$M47/100</f>
        <v>895.43640935715166</v>
      </c>
      <c r="AW28" s="152">
        <f>AW8*Annual!$M47/100</f>
        <v>919.81980412161181</v>
      </c>
      <c r="AX28" s="152">
        <f>AX8*Annual!$N47/100</f>
        <v>919.68298109347927</v>
      </c>
      <c r="AY28" s="152">
        <f>AY8*Annual!$N47/100</f>
        <v>914.92675613567849</v>
      </c>
      <c r="AZ28" s="152">
        <f>AZ8*Annual!$N47/100</f>
        <v>922.21131583214913</v>
      </c>
      <c r="BA28" s="152">
        <f>BA8*Annual!$N47/100</f>
        <v>914.58588056710676</v>
      </c>
      <c r="BB28" s="152">
        <f>BB8*Annual!$O47/100</f>
        <v>830.86960303394676</v>
      </c>
      <c r="BC28" s="152">
        <f>BC8*Annual!$O47/100</f>
        <v>873.88425505526811</v>
      </c>
      <c r="BD28" s="152">
        <f>BD8*Annual!$O47/100</f>
        <v>859.28378412478867</v>
      </c>
      <c r="BE28" s="152">
        <f>BE8*Annual!$O47/100</f>
        <v>867.32503845490612</v>
      </c>
      <c r="BF28" s="152">
        <f>BF8*Annual!O47/100</f>
        <v>776.85718158318355</v>
      </c>
      <c r="BG28" s="152">
        <f>BG8*Annual!P47/100</f>
        <v>805.78736228481557</v>
      </c>
      <c r="BH28" s="152">
        <f>BH8*Annual!P47/100</f>
        <v>812.84864503152789</v>
      </c>
      <c r="BI28" s="152">
        <f>BI8*Annual!P47/100</f>
        <v>825.26683009676083</v>
      </c>
      <c r="BJ28" s="152">
        <f>BJ8*Annual!Q47/100</f>
        <v>871.23783075290009</v>
      </c>
      <c r="BK28" s="152">
        <f>BK8*Annual!Q47/100</f>
        <v>831.16652869363782</v>
      </c>
      <c r="BL28" s="152">
        <f>BL8*Annual!Q47/100</f>
        <v>895.62160353728495</v>
      </c>
      <c r="BM28" s="152">
        <f>BM8*Annual!Q47/100</f>
        <v>913.26973336216327</v>
      </c>
      <c r="BN28" s="152">
        <f>BN8*Annual!S47/100</f>
        <v>902.79122440779599</v>
      </c>
      <c r="BO28" s="152">
        <f>BO8*Annual!T47/100</f>
        <v>941.13385023754449</v>
      </c>
      <c r="BP28" s="152">
        <f>BP8*Annual!U47/100</f>
        <v>890.59629183730283</v>
      </c>
      <c r="BQ28" s="149">
        <f>BQ8*Annual!R47/100</f>
        <v>906.19701638694255</v>
      </c>
    </row>
    <row r="29" spans="1:69" x14ac:dyDescent="0.2">
      <c r="A29" s="146" t="s">
        <v>3</v>
      </c>
      <c r="B29" s="126">
        <f t="shared" ref="B29:U29" si="39">SUM(B30:B32)</f>
        <v>12108.139544015654</v>
      </c>
      <c r="C29" s="127">
        <f t="shared" si="39"/>
        <v>12334.196561176108</v>
      </c>
      <c r="D29" s="127">
        <f t="shared" si="39"/>
        <v>13048.585804777384</v>
      </c>
      <c r="E29" s="127">
        <f t="shared" si="39"/>
        <v>12809.694322151754</v>
      </c>
      <c r="F29" s="127">
        <f t="shared" si="39"/>
        <v>12369.880090926777</v>
      </c>
      <c r="G29" s="127">
        <f t="shared" si="39"/>
        <v>12540.54368737157</v>
      </c>
      <c r="H29" s="127">
        <f t="shared" si="39"/>
        <v>13272.272685967178</v>
      </c>
      <c r="I29" s="127">
        <f t="shared" si="39"/>
        <v>13256.43596784416</v>
      </c>
      <c r="J29" s="127">
        <f t="shared" si="39"/>
        <v>12699.915490744599</v>
      </c>
      <c r="K29" s="127">
        <f t="shared" si="39"/>
        <v>13105.981794477477</v>
      </c>
      <c r="L29" s="127">
        <f t="shared" si="39"/>
        <v>13622.515380953349</v>
      </c>
      <c r="M29" s="127">
        <f t="shared" si="39"/>
        <v>13552.56778824882</v>
      </c>
      <c r="N29" s="127">
        <f t="shared" si="39"/>
        <v>12709.183796017414</v>
      </c>
      <c r="O29" s="127">
        <f t="shared" si="39"/>
        <v>12889.547216651858</v>
      </c>
      <c r="P29" s="127">
        <f t="shared" si="39"/>
        <v>13192.303365978025</v>
      </c>
      <c r="Q29" s="127">
        <f t="shared" si="39"/>
        <v>13142.846006640648</v>
      </c>
      <c r="R29" s="127">
        <f t="shared" si="39"/>
        <v>12460.641850979144</v>
      </c>
      <c r="S29" s="127">
        <f t="shared" si="39"/>
        <v>12790.468840496389</v>
      </c>
      <c r="T29" s="127">
        <f t="shared" si="39"/>
        <v>13413.795157943439</v>
      </c>
      <c r="U29" s="127">
        <f t="shared" si="39"/>
        <v>13717.184174206219</v>
      </c>
      <c r="V29" s="127">
        <f t="shared" ref="V29:BH29" si="40">SUM(V30:V32)</f>
        <v>13318.908640353779</v>
      </c>
      <c r="W29" s="127">
        <f t="shared" si="40"/>
        <v>13797.387695610571</v>
      </c>
      <c r="X29" s="127">
        <f t="shared" si="40"/>
        <v>14555.313602786575</v>
      </c>
      <c r="Y29" s="127">
        <f t="shared" si="40"/>
        <v>14892.101930289749</v>
      </c>
      <c r="Z29" s="127">
        <f t="shared" si="40"/>
        <v>14401.995745433496</v>
      </c>
      <c r="AA29" s="127">
        <f t="shared" si="40"/>
        <v>14684.13627936326</v>
      </c>
      <c r="AB29" s="127">
        <f t="shared" si="40"/>
        <v>15044.918512097509</v>
      </c>
      <c r="AC29" s="127">
        <f t="shared" si="40"/>
        <v>15249.05568589768</v>
      </c>
      <c r="AD29" s="127">
        <f t="shared" si="40"/>
        <v>14230.595074935602</v>
      </c>
      <c r="AE29" s="127">
        <f t="shared" si="40"/>
        <v>14750.126217680423</v>
      </c>
      <c r="AF29" s="127">
        <f t="shared" si="40"/>
        <v>15473.232011708644</v>
      </c>
      <c r="AG29" s="127">
        <f t="shared" si="40"/>
        <v>15535.983508346006</v>
      </c>
      <c r="AH29" s="127">
        <f t="shared" si="40"/>
        <v>14433.909439337387</v>
      </c>
      <c r="AI29" s="127">
        <f t="shared" si="40"/>
        <v>14521.496006347617</v>
      </c>
      <c r="AJ29" s="127">
        <f t="shared" si="40"/>
        <v>15111.764893220619</v>
      </c>
      <c r="AK29" s="127">
        <f t="shared" si="40"/>
        <v>15026.595086205592</v>
      </c>
      <c r="AL29" s="127">
        <f t="shared" si="40"/>
        <v>14794.521220401219</v>
      </c>
      <c r="AM29" s="127">
        <f t="shared" si="40"/>
        <v>15219.597864474692</v>
      </c>
      <c r="AN29" s="127">
        <f t="shared" si="40"/>
        <v>16101.326822665756</v>
      </c>
      <c r="AO29" s="127">
        <f t="shared" si="40"/>
        <v>16102.270427893331</v>
      </c>
      <c r="AP29" s="127">
        <f t="shared" si="40"/>
        <v>15477.913396845746</v>
      </c>
      <c r="AQ29" s="127">
        <f t="shared" si="40"/>
        <v>16381.587540574183</v>
      </c>
      <c r="AR29" s="127">
        <f t="shared" si="40"/>
        <v>17286.586799022181</v>
      </c>
      <c r="AS29" s="127">
        <f t="shared" si="40"/>
        <v>17300.633920783854</v>
      </c>
      <c r="AT29" s="127">
        <f t="shared" si="40"/>
        <v>16458.883999755537</v>
      </c>
      <c r="AU29" s="127">
        <f t="shared" si="40"/>
        <v>17219.598988530037</v>
      </c>
      <c r="AV29" s="127">
        <f t="shared" si="40"/>
        <v>18189.25893663038</v>
      </c>
      <c r="AW29" s="127">
        <f t="shared" si="40"/>
        <v>18523.645846077641</v>
      </c>
      <c r="AX29" s="127">
        <f t="shared" si="40"/>
        <v>17681.197877129329</v>
      </c>
      <c r="AY29" s="127">
        <f t="shared" si="40"/>
        <v>18270.820705280741</v>
      </c>
      <c r="AZ29" s="127">
        <f t="shared" si="40"/>
        <v>18980.699468011662</v>
      </c>
      <c r="BA29" s="127">
        <f t="shared" si="40"/>
        <v>19636.106261480767</v>
      </c>
      <c r="BB29" s="127">
        <f t="shared" si="40"/>
        <v>18184.406232514586</v>
      </c>
      <c r="BC29" s="127">
        <f t="shared" si="40"/>
        <v>19358.281174062609</v>
      </c>
      <c r="BD29" s="127">
        <f t="shared" si="40"/>
        <v>19845.576302875827</v>
      </c>
      <c r="BE29" s="127">
        <f t="shared" si="40"/>
        <v>19038.165253122512</v>
      </c>
      <c r="BF29" s="127">
        <f t="shared" si="40"/>
        <v>16838.124986944873</v>
      </c>
      <c r="BG29" s="127">
        <f t="shared" si="40"/>
        <v>17140.271975820633</v>
      </c>
      <c r="BH29" s="127">
        <f t="shared" si="40"/>
        <v>18171.340060282273</v>
      </c>
      <c r="BI29" s="127">
        <f t="shared" ref="BI29:BN29" si="41">SUM(BI30:BI32)</f>
        <v>18470.362702429382</v>
      </c>
      <c r="BJ29" s="127">
        <f t="shared" si="41"/>
        <v>17575.503255298216</v>
      </c>
      <c r="BK29" s="127">
        <f t="shared" si="41"/>
        <v>18489.407218142354</v>
      </c>
      <c r="BL29" s="127">
        <f t="shared" si="41"/>
        <v>19071.765737527403</v>
      </c>
      <c r="BM29" s="127">
        <f t="shared" si="41"/>
        <v>19125.87252079069</v>
      </c>
      <c r="BN29" s="127">
        <f t="shared" si="41"/>
        <v>18401.895398354016</v>
      </c>
      <c r="BO29" s="127">
        <f t="shared" ref="BO29:BQ29" si="42">SUM(BO30:BO32)</f>
        <v>18750.822096829434</v>
      </c>
      <c r="BP29" s="127">
        <f t="shared" si="42"/>
        <v>19439.536310810396</v>
      </c>
      <c r="BQ29" s="379">
        <f t="shared" si="42"/>
        <v>19651.463075386033</v>
      </c>
    </row>
    <row r="30" spans="1:69" x14ac:dyDescent="0.2">
      <c r="A30" s="147" t="s">
        <v>4</v>
      </c>
      <c r="B30" s="148">
        <f>B10*Annual!$B49/100</f>
        <v>9836.9662094794257</v>
      </c>
      <c r="C30" s="149">
        <f>C10*Annual!$B49/100</f>
        <v>10025.491802105702</v>
      </c>
      <c r="D30" s="149">
        <f>D10*Annual!$B49/100</f>
        <v>10734.607488465801</v>
      </c>
      <c r="E30" s="149">
        <f>E10*Annual!$B49/100</f>
        <v>10609.534044523118</v>
      </c>
      <c r="F30" s="149">
        <f>F10*Annual!$C49/100</f>
        <v>10095.384661662802</v>
      </c>
      <c r="G30" s="149">
        <f>G10*Annual!$C49/100</f>
        <v>10178.110397109029</v>
      </c>
      <c r="H30" s="149">
        <f>H10*Annual!$C49/100</f>
        <v>10818.949828198804</v>
      </c>
      <c r="I30" s="149">
        <f>I10*Annual!$C49/100</f>
        <v>10834.440563868515</v>
      </c>
      <c r="J30" s="149">
        <f>J10*Annual!$D49/100</f>
        <v>10259.130562231561</v>
      </c>
      <c r="K30" s="149">
        <f>K10*Annual!$D49/100</f>
        <v>10611.482569227159</v>
      </c>
      <c r="L30" s="149">
        <f>L10*Annual!$D49/100</f>
        <v>11125.425431128422</v>
      </c>
      <c r="M30" s="149">
        <f>M10*Annual!$D49/100</f>
        <v>11042.321562891222</v>
      </c>
      <c r="N30" s="149">
        <f>N10*Annual!$E49/100</f>
        <v>10433.08196270436</v>
      </c>
      <c r="O30" s="149">
        <f>O10*Annual!$E49/100</f>
        <v>10611.887259995365</v>
      </c>
      <c r="P30" s="149">
        <f>P10*Annual!$E49/100</f>
        <v>10935.096198517336</v>
      </c>
      <c r="Q30" s="149">
        <f>Q10*Annual!$E49/100</f>
        <v>10864.551242376205</v>
      </c>
      <c r="R30" s="149">
        <f>R10*Annual!$F49/100</f>
        <v>10314.718965265145</v>
      </c>
      <c r="S30" s="149">
        <f>S10*Annual!$F49/100</f>
        <v>10584.729462384797</v>
      </c>
      <c r="T30" s="149">
        <f>T10*Annual!$F49/100</f>
        <v>11187.909990821507</v>
      </c>
      <c r="U30" s="149">
        <f>U10*Annual!$F49/100</f>
        <v>11444.150720041729</v>
      </c>
      <c r="V30" s="149">
        <f>V10*Annual!$G49/100</f>
        <v>11093.741985681716</v>
      </c>
      <c r="W30" s="149">
        <f>W10*Annual!$G49/100</f>
        <v>11487.949490033958</v>
      </c>
      <c r="X30" s="149">
        <f>X10*Annual!$G49/100</f>
        <v>12190.708213366843</v>
      </c>
      <c r="Y30" s="149">
        <f>Y10*Annual!$G49/100</f>
        <v>12498.443900918777</v>
      </c>
      <c r="Z30" s="149">
        <f>Z10*Annual!H49/100</f>
        <v>11780.412638037424</v>
      </c>
      <c r="AA30" s="149">
        <f>AA10*Annual!H49/100</f>
        <v>12017.336134077083</v>
      </c>
      <c r="AB30" s="149">
        <f>AB10*Annual!H49/100</f>
        <v>12358.802652537388</v>
      </c>
      <c r="AC30" s="149">
        <f>AC10*Annual!H49/100</f>
        <v>12521.131273258654</v>
      </c>
      <c r="AD30" s="149">
        <f>AD10*Annual!$I49/100</f>
        <v>11817.286513154177</v>
      </c>
      <c r="AE30" s="149">
        <f>AE10*Annual!$I49/100</f>
        <v>12271.333688010118</v>
      </c>
      <c r="AF30" s="149">
        <f>AF10*Annual!$I49/100</f>
        <v>12925.195472341336</v>
      </c>
      <c r="AG30" s="149">
        <f>AG10*Annual!$I49/100</f>
        <v>12946.81878141416</v>
      </c>
      <c r="AH30" s="149">
        <f>AH10*Annual!$J49/100</f>
        <v>12111.764835825259</v>
      </c>
      <c r="AI30" s="149">
        <f>AI10*Annual!$J49/100</f>
        <v>12152.204785193624</v>
      </c>
      <c r="AJ30" s="149">
        <f>AJ10*Annual!$J49/100</f>
        <v>12680.478229047738</v>
      </c>
      <c r="AK30" s="149">
        <f>AK10*Annual!$J49/100</f>
        <v>12558.519855426301</v>
      </c>
      <c r="AL30" s="149">
        <f>AL10*Annual!$K49/100</f>
        <v>12319.816260017615</v>
      </c>
      <c r="AM30" s="149">
        <f>AM10*Annual!$K49/100</f>
        <v>12658.669630162951</v>
      </c>
      <c r="AN30" s="149">
        <f>AN10*Annual!$K49/100</f>
        <v>13440.050630410318</v>
      </c>
      <c r="AO30" s="149">
        <f>AO10*Annual!$K49/100</f>
        <v>13411.15780386501</v>
      </c>
      <c r="AP30" s="149">
        <f>AP10*Annual!$L49/100</f>
        <v>12760.157914023994</v>
      </c>
      <c r="AQ30" s="149">
        <f>AQ10*Annual!$L49/100</f>
        <v>13563.640864820676</v>
      </c>
      <c r="AR30" s="149">
        <f>AR10*Annual!$L49/100</f>
        <v>14381.289309450294</v>
      </c>
      <c r="AS30" s="149">
        <f>AS10*Annual!$L49/100</f>
        <v>14321.802730400746</v>
      </c>
      <c r="AT30" s="149">
        <f>AT10*Annual!$M49/100</f>
        <v>13597.902041741205</v>
      </c>
      <c r="AU30" s="149">
        <f>AU10*Annual!$M49/100</f>
        <v>14251.242493535299</v>
      </c>
      <c r="AV30" s="149">
        <f>AV10*Annual!$M49/100</f>
        <v>15119.076646763608</v>
      </c>
      <c r="AW30" s="149">
        <f>AW10*Annual!$M49/100</f>
        <v>15380.158938704642</v>
      </c>
      <c r="AX30" s="149">
        <f>AX10*Annual!$N49/100</f>
        <v>14553.980240985593</v>
      </c>
      <c r="AY30" s="149">
        <f>AY10*Annual!$N49/100</f>
        <v>15062.024291112357</v>
      </c>
      <c r="AZ30" s="149">
        <f>AZ10*Annual!$N49/100</f>
        <v>15665.538285658777</v>
      </c>
      <c r="BA30" s="149">
        <f>BA10*Annual!$N49/100</f>
        <v>16159.187754365283</v>
      </c>
      <c r="BB30" s="149">
        <f>BB10*Annual!$O49/100</f>
        <v>14961.688543125181</v>
      </c>
      <c r="BC30" s="149">
        <f>BC10*Annual!$O49/100</f>
        <v>16068.811697927185</v>
      </c>
      <c r="BD30" s="149">
        <f>BD10*Annual!$O49/100</f>
        <v>16398.799124784466</v>
      </c>
      <c r="BE30" s="149">
        <f>BE10*Annual!$O49/100</f>
        <v>15581.654242036882</v>
      </c>
      <c r="BF30" s="149">
        <f>BF10*Annual!O49/100</f>
        <v>13469.134655323089</v>
      </c>
      <c r="BG30" s="149">
        <f>BG10*Annual!P49/100</f>
        <v>13728.967851410645</v>
      </c>
      <c r="BH30" s="149">
        <f>BH10*Annual!P49/100</f>
        <v>14646.276524639032</v>
      </c>
      <c r="BI30" s="149">
        <f>BI10*Annual!P49/100</f>
        <v>14870.089204121872</v>
      </c>
      <c r="BJ30" s="149">
        <f>BJ10*Annual!Q49/100</f>
        <v>14126.085306650679</v>
      </c>
      <c r="BK30" s="149">
        <f>BK10*Annual!Q49/100</f>
        <v>15024.999589089268</v>
      </c>
      <c r="BL30" s="149">
        <f>BL10*Annual!Q49/100</f>
        <v>15510.379648752358</v>
      </c>
      <c r="BM30" s="149">
        <f>BM10*Annual!Q49/100</f>
        <v>15501.6667019294</v>
      </c>
      <c r="BN30" s="149">
        <f>BN10*Annual!S49/100</f>
        <v>14925.015438522769</v>
      </c>
      <c r="BO30" s="149">
        <f>BO10*Annual!T49/100</f>
        <v>15251.369486327259</v>
      </c>
      <c r="BP30" s="149">
        <f>BP10*Annual!U49/100</f>
        <v>15823.025131167453</v>
      </c>
      <c r="BQ30" s="149">
        <f>BQ10*Annual!R49/100</f>
        <v>15972.478988801966</v>
      </c>
    </row>
    <row r="31" spans="1:69" x14ac:dyDescent="0.2">
      <c r="A31" s="147" t="s">
        <v>5</v>
      </c>
      <c r="B31" s="148">
        <f>B11*Annual!$B50/100</f>
        <v>1113.7649940139459</v>
      </c>
      <c r="C31" s="149">
        <f>C11*Annual!$B50/100</f>
        <v>1135.553250011164</v>
      </c>
      <c r="D31" s="149">
        <f>D11*Annual!$B50/100</f>
        <v>1153.9461143664714</v>
      </c>
      <c r="E31" s="149">
        <f>E11*Annual!$B50/100</f>
        <v>1092.0219635201549</v>
      </c>
      <c r="F31" s="149">
        <f>F11*Annual!$C50/100</f>
        <v>1137.9679118630045</v>
      </c>
      <c r="G31" s="149">
        <f>G11*Annual!$C50/100</f>
        <v>1212.4258184467469</v>
      </c>
      <c r="H31" s="149">
        <f>H11*Annual!$C50/100</f>
        <v>1313.1445229965589</v>
      </c>
      <c r="I31" s="149">
        <f>I11*Annual!$C50/100</f>
        <v>1329.5583935977943</v>
      </c>
      <c r="J31" s="149">
        <f>J11*Annual!$D50/100</f>
        <v>1256.5730603793761</v>
      </c>
      <c r="K31" s="149">
        <f>K11*Annual!$D50/100</f>
        <v>1303.1120960654632</v>
      </c>
      <c r="L31" s="149">
        <f>L11*Annual!$D50/100</f>
        <v>1319.7662897214725</v>
      </c>
      <c r="M31" s="149">
        <f>M11*Annual!$D50/100</f>
        <v>1285.5655584566566</v>
      </c>
      <c r="N31" s="149">
        <f>N11*Annual!$E50/100</f>
        <v>1191.8484240987698</v>
      </c>
      <c r="O31" s="149">
        <f>O11*Annual!$E50/100</f>
        <v>1220.6122003962755</v>
      </c>
      <c r="P31" s="149">
        <f>P11*Annual!$E50/100</f>
        <v>1229.4579096477312</v>
      </c>
      <c r="Q31" s="149">
        <f>Q11*Annual!$E50/100</f>
        <v>1207.4349639007444</v>
      </c>
      <c r="R31" s="149">
        <f>R11*Annual!$F50/100</f>
        <v>1149.9795870108526</v>
      </c>
      <c r="S31" s="149">
        <f>S11*Annual!$F50/100</f>
        <v>1210.9964843836635</v>
      </c>
      <c r="T31" s="149">
        <f>T11*Annual!$F50/100</f>
        <v>1246.747698019218</v>
      </c>
      <c r="U31" s="149">
        <f>U11*Annual!$F50/100</f>
        <v>1244.478807081932</v>
      </c>
      <c r="V31" s="149">
        <f>V11*Annual!$G50/100</f>
        <v>1228.5953308480575</v>
      </c>
      <c r="W31" s="149">
        <f>W11*Annual!$G50/100</f>
        <v>1290.0340788757142</v>
      </c>
      <c r="X31" s="149">
        <f>X11*Annual!$G50/100</f>
        <v>1333.3913007902697</v>
      </c>
      <c r="Y31" s="149">
        <f>Y11*Annual!$G50/100</f>
        <v>1284.8912804193453</v>
      </c>
      <c r="Z31" s="149">
        <f>Z11*Annual!H50/100</f>
        <v>1246.6998053635723</v>
      </c>
      <c r="AA31" s="149">
        <f>AA11*Annual!H50/100</f>
        <v>1280.5957367313897</v>
      </c>
      <c r="AB31" s="149">
        <f>AB11*Annual!H50/100</f>
        <v>1320.2893622941533</v>
      </c>
      <c r="AC31" s="149">
        <f>AC11*Annual!H50/100</f>
        <v>1281.3407022559572</v>
      </c>
      <c r="AD31" s="149">
        <f>AD11*Annual!$I50/100</f>
        <v>1341.9570068136659</v>
      </c>
      <c r="AE31" s="149">
        <f>AE11*Annual!$I50/100</f>
        <v>1406.3898939898909</v>
      </c>
      <c r="AF31" s="149">
        <f>AF11*Annual!$I50/100</f>
        <v>1454.1618262712839</v>
      </c>
      <c r="AG31" s="149">
        <f>AG11*Annual!$I50/100</f>
        <v>1424.116834150507</v>
      </c>
      <c r="AH31" s="149">
        <f>AH11*Annual!$J50/100</f>
        <v>1194.8662039125331</v>
      </c>
      <c r="AI31" s="149">
        <f>AI11*Annual!$J50/100</f>
        <v>1241.8667631973631</v>
      </c>
      <c r="AJ31" s="149">
        <f>AJ11*Annual!$J50/100</f>
        <v>1283.2679778742529</v>
      </c>
      <c r="AK31" s="149">
        <f>AK11*Annual!$J50/100</f>
        <v>1259.0041512398461</v>
      </c>
      <c r="AL31" s="149">
        <f>AL11*Annual!$K50/100</f>
        <v>1273.5463499393713</v>
      </c>
      <c r="AM31" s="149">
        <f>AM11*Annual!$K50/100</f>
        <v>1332.240936952538</v>
      </c>
      <c r="AN31" s="149">
        <f>AN11*Annual!$K50/100</f>
        <v>1386.0244138379319</v>
      </c>
      <c r="AO31" s="149">
        <f>AO11*Annual!$K50/100</f>
        <v>1351.5784330806409</v>
      </c>
      <c r="AP31" s="149">
        <f>AP11*Annual!$L50/100</f>
        <v>1355.496673985685</v>
      </c>
      <c r="AQ31" s="149">
        <f>AQ11*Annual!$L50/100</f>
        <v>1417.3562306779675</v>
      </c>
      <c r="AR31" s="149">
        <f>AR11*Annual!$L50/100</f>
        <v>1455.9753519128374</v>
      </c>
      <c r="AS31" s="149">
        <f>AS11*Annual!$L50/100</f>
        <v>1462.35440318824</v>
      </c>
      <c r="AT31" s="149">
        <f>AT11*Annual!$M50/100</f>
        <v>1391.9025231318174</v>
      </c>
      <c r="AU31" s="149">
        <f>AU11*Annual!$M50/100</f>
        <v>1462.5102676735432</v>
      </c>
      <c r="AV31" s="149">
        <f>AV11*Annual!$M50/100</f>
        <v>1511.2123900062265</v>
      </c>
      <c r="AW31" s="149">
        <f>AW11*Annual!$M50/100</f>
        <v>1513.5889433590939</v>
      </c>
      <c r="AX31" s="149">
        <f>AX11*Annual!$N50/100</f>
        <v>1441.2956427158151</v>
      </c>
      <c r="AY31" s="149">
        <f>AY11*Annual!$N50/100</f>
        <v>1504.2955776555325</v>
      </c>
      <c r="AZ31" s="149">
        <f>AZ11*Annual!$N50/100</f>
        <v>1570.9102629606434</v>
      </c>
      <c r="BA31" s="149">
        <f>BA11*Annual!$N50/100</f>
        <v>1558.6889641062173</v>
      </c>
      <c r="BB31" s="149">
        <f>BB11*Annual!$O50/100</f>
        <v>1387.2657583362009</v>
      </c>
      <c r="BC31" s="149">
        <f>BC11*Annual!$O50/100</f>
        <v>1431.5955189417946</v>
      </c>
      <c r="BD31" s="149">
        <f>BD11*Annual!$O50/100</f>
        <v>1542.2494213765262</v>
      </c>
      <c r="BE31" s="149">
        <f>BE11*Annual!$O50/100</f>
        <v>1469.2144357880181</v>
      </c>
      <c r="BF31" s="149">
        <f>BF11*Annual!O50/100</f>
        <v>1358.7436493644034</v>
      </c>
      <c r="BG31" s="149">
        <f>BG11*Annual!P50/100</f>
        <v>1380.3212537324816</v>
      </c>
      <c r="BH31" s="149">
        <f>BH11*Annual!P50/100</f>
        <v>1454.9354726007005</v>
      </c>
      <c r="BI31" s="149">
        <f>BI11*Annual!P50/100</f>
        <v>1442.7729486047801</v>
      </c>
      <c r="BJ31" s="149">
        <f>BJ11*Annual!Q50/100</f>
        <v>1345.6384173884333</v>
      </c>
      <c r="BK31" s="149">
        <f>BK11*Annual!Q50/100</f>
        <v>1395.3006400123227</v>
      </c>
      <c r="BL31" s="149">
        <f>BL11*Annual!Q50/100</f>
        <v>1455.8721992253052</v>
      </c>
      <c r="BM31" s="149">
        <f>BM11*Annual!Q50/100</f>
        <v>1452.894528865653</v>
      </c>
      <c r="BN31" s="149">
        <f>BN11*Annual!S50/100</f>
        <v>1355.6288938940656</v>
      </c>
      <c r="BO31" s="149">
        <f>BO11*Annual!T50/100</f>
        <v>1410.5205916945486</v>
      </c>
      <c r="BP31" s="149">
        <f>BP11*Annual!U50/100</f>
        <v>1459.6944043074809</v>
      </c>
      <c r="BQ31" s="149">
        <f>BQ11*Annual!R50/100</f>
        <v>1451.0358924520476</v>
      </c>
    </row>
    <row r="32" spans="1:69" x14ac:dyDescent="0.2">
      <c r="A32" s="150" t="s">
        <v>6</v>
      </c>
      <c r="B32" s="151">
        <f>B12*Annual!$B51/100</f>
        <v>1157.4083405222832</v>
      </c>
      <c r="C32" s="152">
        <f>C12*Annual!$B51/100</f>
        <v>1173.1515090592411</v>
      </c>
      <c r="D32" s="152">
        <f>D12*Annual!$B51/100</f>
        <v>1160.0322019451096</v>
      </c>
      <c r="E32" s="152">
        <f>E12*Annual!$B51/100</f>
        <v>1108.13831410848</v>
      </c>
      <c r="F32" s="152">
        <f>F12*Annual!$C51/100</f>
        <v>1136.5275174009707</v>
      </c>
      <c r="G32" s="152">
        <f>G12*Annual!$C51/100</f>
        <v>1150.0074718157935</v>
      </c>
      <c r="H32" s="152">
        <f>H12*Annual!$C51/100</f>
        <v>1140.1783347718147</v>
      </c>
      <c r="I32" s="152">
        <f>I12*Annual!$C51/100</f>
        <v>1092.4370103778506</v>
      </c>
      <c r="J32" s="152">
        <f>J12*Annual!$D51/100</f>
        <v>1184.2118681336613</v>
      </c>
      <c r="K32" s="152">
        <f>K12*Annual!$D51/100</f>
        <v>1191.3871291848561</v>
      </c>
      <c r="L32" s="152">
        <f>L12*Annual!$D51/100</f>
        <v>1177.3236601034544</v>
      </c>
      <c r="M32" s="152">
        <f>M12*Annual!$D51/100</f>
        <v>1224.6806669009413</v>
      </c>
      <c r="N32" s="152">
        <f>N12*Annual!$E51/100</f>
        <v>1084.2534092142844</v>
      </c>
      <c r="O32" s="152">
        <f>O12*Annual!$E51/100</f>
        <v>1057.0477562602166</v>
      </c>
      <c r="P32" s="152">
        <f>P12*Annual!$E51/100</f>
        <v>1027.749257812957</v>
      </c>
      <c r="Q32" s="152">
        <f>Q12*Annual!$E51/100</f>
        <v>1070.8598003636982</v>
      </c>
      <c r="R32" s="152">
        <f>R12*Annual!$F51/100</f>
        <v>995.94329870314641</v>
      </c>
      <c r="S32" s="152">
        <f>S12*Annual!$F51/100</f>
        <v>994.74289372792714</v>
      </c>
      <c r="T32" s="152">
        <f>T12*Annual!$F51/100</f>
        <v>979.13746910271323</v>
      </c>
      <c r="U32" s="152">
        <f>U12*Annual!$F51/100</f>
        <v>1028.5546470825573</v>
      </c>
      <c r="V32" s="152">
        <f>V12*Annual!$G51/100</f>
        <v>996.5713238240038</v>
      </c>
      <c r="W32" s="152">
        <f>W12*Annual!$G51/100</f>
        <v>1019.4041267008976</v>
      </c>
      <c r="X32" s="152">
        <f>X12*Annual!$G51/100</f>
        <v>1031.2140886294626</v>
      </c>
      <c r="Y32" s="152">
        <f>Y12*Annual!$G51/100</f>
        <v>1108.7667489516268</v>
      </c>
      <c r="Z32" s="152">
        <f>Z12*Annual!H51/100</f>
        <v>1374.8833020325008</v>
      </c>
      <c r="AA32" s="152">
        <f>AA12*Annual!H51/100</f>
        <v>1386.2044085547884</v>
      </c>
      <c r="AB32" s="152">
        <f>AB12*Annual!H51/100</f>
        <v>1365.8264972659679</v>
      </c>
      <c r="AC32" s="152">
        <f>AC12*Annual!H51/100</f>
        <v>1446.5837103830697</v>
      </c>
      <c r="AD32" s="152">
        <f>AD12*Annual!$I51/100</f>
        <v>1071.35155496776</v>
      </c>
      <c r="AE32" s="152">
        <f>AE12*Annual!$I51/100</f>
        <v>1072.4026356804125</v>
      </c>
      <c r="AF32" s="152">
        <f>AF12*Annual!$I51/100</f>
        <v>1093.8747130960242</v>
      </c>
      <c r="AG32" s="152">
        <f>AG12*Annual!$I51/100</f>
        <v>1165.0478927813385</v>
      </c>
      <c r="AH32" s="152">
        <f>AH12*Annual!$J51/100</f>
        <v>1127.2783995995949</v>
      </c>
      <c r="AI32" s="152">
        <f>AI12*Annual!$J51/100</f>
        <v>1127.4244579566302</v>
      </c>
      <c r="AJ32" s="152">
        <f>AJ12*Annual!$J51/100</f>
        <v>1148.0186862986286</v>
      </c>
      <c r="AK32" s="152">
        <f>AK12*Annual!$J51/100</f>
        <v>1209.0710795394461</v>
      </c>
      <c r="AL32" s="152">
        <f>AL12*Annual!$K51/100</f>
        <v>1201.1586104442315</v>
      </c>
      <c r="AM32" s="152">
        <f>AM12*Annual!$K51/100</f>
        <v>1228.6872973592035</v>
      </c>
      <c r="AN32" s="152">
        <f>AN12*Annual!$K51/100</f>
        <v>1275.2517784175072</v>
      </c>
      <c r="AO32" s="152">
        <f>AO12*Annual!$K51/100</f>
        <v>1339.5341909476815</v>
      </c>
      <c r="AP32" s="152">
        <f>AP12*Annual!$L51/100</f>
        <v>1362.2588088360683</v>
      </c>
      <c r="AQ32" s="152">
        <f>AQ12*Annual!$L51/100</f>
        <v>1400.5904450755386</v>
      </c>
      <c r="AR32" s="152">
        <f>AR12*Annual!$L51/100</f>
        <v>1449.3221376590518</v>
      </c>
      <c r="AS32" s="152">
        <f>AS12*Annual!$L51/100</f>
        <v>1516.4767871948684</v>
      </c>
      <c r="AT32" s="152">
        <f>AT12*Annual!$M51/100</f>
        <v>1469.0794348825157</v>
      </c>
      <c r="AU32" s="152">
        <f>AU12*Annual!$M51/100</f>
        <v>1505.8462273211951</v>
      </c>
      <c r="AV32" s="152">
        <f>AV12*Annual!$M51/100</f>
        <v>1558.9698998605472</v>
      </c>
      <c r="AW32" s="152">
        <f>AW12*Annual!$M51/100</f>
        <v>1629.8979640139055</v>
      </c>
      <c r="AX32" s="152">
        <f>AX12*Annual!$N51/100</f>
        <v>1685.9219934279222</v>
      </c>
      <c r="AY32" s="152">
        <f>AY12*Annual!$N51/100</f>
        <v>1704.5008365128533</v>
      </c>
      <c r="AZ32" s="152">
        <f>AZ12*Annual!$N51/100</f>
        <v>1744.2509193922406</v>
      </c>
      <c r="BA32" s="152">
        <f>BA12*Annual!$N51/100</f>
        <v>1918.2295430092686</v>
      </c>
      <c r="BB32" s="152">
        <f>BB12*Annual!$O51/100</f>
        <v>1835.4519310532039</v>
      </c>
      <c r="BC32" s="152">
        <f>BC12*Annual!$O51/100</f>
        <v>1857.8739571936273</v>
      </c>
      <c r="BD32" s="152">
        <f>BD12*Annual!$O51/100</f>
        <v>1904.5277567148339</v>
      </c>
      <c r="BE32" s="152">
        <f>BE12*Annual!$O51/100</f>
        <v>1987.2965752976115</v>
      </c>
      <c r="BF32" s="152">
        <f>BF12*Annual!O51/100</f>
        <v>2010.2466822573824</v>
      </c>
      <c r="BG32" s="152">
        <f>BG12*Annual!P51/100</f>
        <v>2030.982870677507</v>
      </c>
      <c r="BH32" s="152">
        <f>BH12*Annual!P51/100</f>
        <v>2070.1280630425426</v>
      </c>
      <c r="BI32" s="149">
        <f>BI12*Annual!P51/100</f>
        <v>2157.5005497027319</v>
      </c>
      <c r="BJ32" s="149">
        <f>BJ12*Annual!Q51/100</f>
        <v>2103.7795312591056</v>
      </c>
      <c r="BK32" s="149">
        <f>BK12*Annual!Q51/100</f>
        <v>2069.1069890407616</v>
      </c>
      <c r="BL32" s="149">
        <f>BL12*Annual!Q51/100</f>
        <v>2105.5138895497403</v>
      </c>
      <c r="BM32" s="149">
        <f>BM12*Annual!Q51/100</f>
        <v>2171.3112899956341</v>
      </c>
      <c r="BN32" s="149">
        <f>BN12*Annual!S51/100</f>
        <v>2121.2510659371824</v>
      </c>
      <c r="BO32" s="149">
        <f>BO12*Annual!T51/100</f>
        <v>2088.9320188076263</v>
      </c>
      <c r="BP32" s="149">
        <f>BP12*Annual!U51/100</f>
        <v>2156.8167753354614</v>
      </c>
      <c r="BQ32" s="149">
        <f>BQ12*Annual!R51/100</f>
        <v>2227.9481941320196</v>
      </c>
    </row>
    <row r="33" spans="1:71" x14ac:dyDescent="0.2">
      <c r="A33" s="146" t="s">
        <v>7</v>
      </c>
      <c r="B33" s="126">
        <f t="shared" ref="B33:U33" si="43">SUM(B34:B38)</f>
        <v>24027.13966315204</v>
      </c>
      <c r="C33" s="127">
        <f t="shared" si="43"/>
        <v>24303.534954314437</v>
      </c>
      <c r="D33" s="127">
        <f t="shared" si="43"/>
        <v>25223.142910011302</v>
      </c>
      <c r="E33" s="127">
        <f t="shared" si="43"/>
        <v>26219.136720255141</v>
      </c>
      <c r="F33" s="127">
        <f t="shared" si="43"/>
        <v>25140.849212606005</v>
      </c>
      <c r="G33" s="127">
        <f t="shared" si="43"/>
        <v>25397.184579414807</v>
      </c>
      <c r="H33" s="127">
        <f t="shared" si="43"/>
        <v>26219.141084740011</v>
      </c>
      <c r="I33" s="127">
        <f t="shared" si="43"/>
        <v>27205.437205206508</v>
      </c>
      <c r="J33" s="127">
        <f t="shared" si="43"/>
        <v>25730.718163540056</v>
      </c>
      <c r="K33" s="127">
        <f t="shared" si="43"/>
        <v>25947.462653418937</v>
      </c>
      <c r="L33" s="127">
        <f t="shared" si="43"/>
        <v>26554.1785333191</v>
      </c>
      <c r="M33" s="127">
        <f t="shared" si="43"/>
        <v>27304.772849785288</v>
      </c>
      <c r="N33" s="127">
        <f t="shared" si="43"/>
        <v>26324.89512500519</v>
      </c>
      <c r="O33" s="127">
        <f t="shared" si="43"/>
        <v>26738.420527985472</v>
      </c>
      <c r="P33" s="127">
        <f t="shared" si="43"/>
        <v>27291.680905967369</v>
      </c>
      <c r="Q33" s="127">
        <f t="shared" si="43"/>
        <v>28081.212690748594</v>
      </c>
      <c r="R33" s="127">
        <f t="shared" si="43"/>
        <v>26901.326060130898</v>
      </c>
      <c r="S33" s="127">
        <f t="shared" si="43"/>
        <v>27443.955866807937</v>
      </c>
      <c r="T33" s="127">
        <f t="shared" si="43"/>
        <v>28247.245087439504</v>
      </c>
      <c r="U33" s="127">
        <f t="shared" si="43"/>
        <v>29319.188058873282</v>
      </c>
      <c r="V33" s="127">
        <f t="shared" ref="V33:BH33" si="44">SUM(V34:V38)</f>
        <v>27971.824129609362</v>
      </c>
      <c r="W33" s="127">
        <f t="shared" si="44"/>
        <v>28504.090701184046</v>
      </c>
      <c r="X33" s="127">
        <f t="shared" si="44"/>
        <v>29250.896810612932</v>
      </c>
      <c r="Y33" s="127">
        <f t="shared" si="44"/>
        <v>30320.060129505007</v>
      </c>
      <c r="Z33" s="127">
        <f t="shared" si="44"/>
        <v>29270.432658222438</v>
      </c>
      <c r="AA33" s="127">
        <f t="shared" si="44"/>
        <v>29767.005579953333</v>
      </c>
      <c r="AB33" s="127">
        <f t="shared" si="44"/>
        <v>30482.334392902521</v>
      </c>
      <c r="AC33" s="127">
        <f t="shared" si="44"/>
        <v>31724.265865850866</v>
      </c>
      <c r="AD33" s="127">
        <f t="shared" si="44"/>
        <v>30566.789988349105</v>
      </c>
      <c r="AE33" s="127">
        <f t="shared" si="44"/>
        <v>30985.139781612212</v>
      </c>
      <c r="AF33" s="127">
        <f t="shared" si="44"/>
        <v>31636.231255925362</v>
      </c>
      <c r="AG33" s="127">
        <f t="shared" si="44"/>
        <v>32910.636027921792</v>
      </c>
      <c r="AH33" s="127">
        <f t="shared" si="44"/>
        <v>31924.656250256085</v>
      </c>
      <c r="AI33" s="127">
        <f t="shared" si="44"/>
        <v>32356.843623059038</v>
      </c>
      <c r="AJ33" s="127">
        <f t="shared" si="44"/>
        <v>33188.310519799285</v>
      </c>
      <c r="AK33" s="127">
        <f t="shared" si="44"/>
        <v>34536.848133789346</v>
      </c>
      <c r="AL33" s="127">
        <f t="shared" si="44"/>
        <v>33180.83939268245</v>
      </c>
      <c r="AM33" s="127">
        <f t="shared" si="44"/>
        <v>33717.054482179628</v>
      </c>
      <c r="AN33" s="127">
        <f t="shared" si="44"/>
        <v>34591.502284711161</v>
      </c>
      <c r="AO33" s="127">
        <f t="shared" si="44"/>
        <v>36462.070611040603</v>
      </c>
      <c r="AP33" s="127">
        <f t="shared" si="44"/>
        <v>35507.149270819755</v>
      </c>
      <c r="AQ33" s="127">
        <f t="shared" si="44"/>
        <v>36036.261893549054</v>
      </c>
      <c r="AR33" s="127">
        <f t="shared" si="44"/>
        <v>36972.249022904696</v>
      </c>
      <c r="AS33" s="127">
        <f t="shared" si="44"/>
        <v>38780.755134003681</v>
      </c>
      <c r="AT33" s="127">
        <f t="shared" si="44"/>
        <v>37401.589841793953</v>
      </c>
      <c r="AU33" s="127">
        <f t="shared" si="44"/>
        <v>38058.863665962679</v>
      </c>
      <c r="AV33" s="127">
        <f t="shared" si="44"/>
        <v>39152.319721564541</v>
      </c>
      <c r="AW33" s="127">
        <f t="shared" si="44"/>
        <v>41159.318555540805</v>
      </c>
      <c r="AX33" s="127">
        <f t="shared" si="44"/>
        <v>39980.263211489284</v>
      </c>
      <c r="AY33" s="127">
        <f t="shared" si="44"/>
        <v>40417.931051039079</v>
      </c>
      <c r="AZ33" s="127">
        <f t="shared" si="44"/>
        <v>41489.167261360883</v>
      </c>
      <c r="BA33" s="127">
        <f t="shared" si="44"/>
        <v>43546.913739936412</v>
      </c>
      <c r="BB33" s="127">
        <f t="shared" si="44"/>
        <v>42020.563796774753</v>
      </c>
      <c r="BC33" s="127">
        <f t="shared" si="44"/>
        <v>42545.16062020955</v>
      </c>
      <c r="BD33" s="127">
        <f t="shared" si="44"/>
        <v>43347.174653731876</v>
      </c>
      <c r="BE33" s="127">
        <f t="shared" si="44"/>
        <v>45254.232829522851</v>
      </c>
      <c r="BF33" s="127">
        <f t="shared" si="44"/>
        <v>42726.399925435806</v>
      </c>
      <c r="BG33" s="127">
        <f t="shared" si="44"/>
        <v>43148.419452962757</v>
      </c>
      <c r="BH33" s="127">
        <f t="shared" si="44"/>
        <v>43879.760902490234</v>
      </c>
      <c r="BI33" s="351">
        <f t="shared" ref="BI33:BN33" si="45">SUM(BI34:BI38)</f>
        <v>45689.551929867426</v>
      </c>
      <c r="BJ33" s="351">
        <f t="shared" si="45"/>
        <v>43437.154642804082</v>
      </c>
      <c r="BK33" s="351">
        <f t="shared" si="45"/>
        <v>44075.869466792938</v>
      </c>
      <c r="BL33" s="351">
        <f t="shared" si="45"/>
        <v>44969.099663400571</v>
      </c>
      <c r="BM33" s="351">
        <f t="shared" si="45"/>
        <v>46983.846428806559</v>
      </c>
      <c r="BN33" s="351">
        <f t="shared" si="45"/>
        <v>44912.710997914393</v>
      </c>
      <c r="BO33" s="351">
        <f t="shared" ref="BO33:BP33" si="46">SUM(BO34:BO38)</f>
        <v>45587.53292323152</v>
      </c>
      <c r="BP33" s="351">
        <f t="shared" si="46"/>
        <v>46670.82207899131</v>
      </c>
      <c r="BQ33" s="351">
        <f t="shared" ref="BQ33" si="47">SUM(BQ34:BQ38)</f>
        <v>48586.656497150478</v>
      </c>
    </row>
    <row r="34" spans="1:71" x14ac:dyDescent="0.2">
      <c r="A34" s="153" t="s">
        <v>8</v>
      </c>
      <c r="B34" s="148">
        <f>B14*Annual!$B53/100</f>
        <v>4878.3884508675364</v>
      </c>
      <c r="C34" s="149">
        <f>C14*Annual!$B53/100</f>
        <v>5004.5376435645112</v>
      </c>
      <c r="D34" s="149">
        <f>D14*Annual!$B53/100</f>
        <v>5337.5678786375374</v>
      </c>
      <c r="E34" s="149">
        <f>E14*Annual!$B53/100</f>
        <v>6135.348052085732</v>
      </c>
      <c r="F34" s="149">
        <f>F14*Annual!$C53/100</f>
        <v>5082.5904608834153</v>
      </c>
      <c r="G34" s="149">
        <f>G14*Annual!$C53/100</f>
        <v>5164.5759041383644</v>
      </c>
      <c r="H34" s="149">
        <f>H14*Annual!$C53/100</f>
        <v>5414.8874956520376</v>
      </c>
      <c r="I34" s="149">
        <f>I14*Annual!$C53/100</f>
        <v>6173.659502131828</v>
      </c>
      <c r="J34" s="149">
        <f>J14*Annual!$D53/100</f>
        <v>5198.1191784314706</v>
      </c>
      <c r="K34" s="149">
        <f>K14*Annual!$D53/100</f>
        <v>5231.9191000382207</v>
      </c>
      <c r="L34" s="149">
        <f>L14*Annual!$D53/100</f>
        <v>5432.7963592555889</v>
      </c>
      <c r="M34" s="149">
        <f>M14*Annual!$D53/100</f>
        <v>6093.8971956113146</v>
      </c>
      <c r="N34" s="149">
        <f>N14*Annual!$E53/100</f>
        <v>5179.0878422640453</v>
      </c>
      <c r="O34" s="149">
        <f>O14*Annual!$E53/100</f>
        <v>5292.9307603295065</v>
      </c>
      <c r="P34" s="149">
        <f>P14*Annual!$E53/100</f>
        <v>5488.3507603718117</v>
      </c>
      <c r="Q34" s="149">
        <f>Q14*Annual!$E53/100</f>
        <v>6189.7889156257033</v>
      </c>
      <c r="R34" s="149">
        <f>R14*Annual!$F53/100</f>
        <v>5385.492589650934</v>
      </c>
      <c r="S34" s="149">
        <f>S14*Annual!$F53/100</f>
        <v>5593.4588809949919</v>
      </c>
      <c r="T34" s="149">
        <f>T14*Annual!$F53/100</f>
        <v>5915.3182832187367</v>
      </c>
      <c r="U34" s="149">
        <f>U14*Annual!$F53/100</f>
        <v>6840.3860518015945</v>
      </c>
      <c r="V34" s="149">
        <f>V14*Annual!$G53/100</f>
        <v>5905.0989347054738</v>
      </c>
      <c r="W34" s="149">
        <f>W14*Annual!$G53/100</f>
        <v>6126.3742677953342</v>
      </c>
      <c r="X34" s="149">
        <f>X14*Annual!$G53/100</f>
        <v>6385.360262612212</v>
      </c>
      <c r="Y34" s="149">
        <f>Y14*Annual!$G53/100</f>
        <v>7274.5657672173147</v>
      </c>
      <c r="Z34" s="149">
        <f>Z14*Annual!H53/100</f>
        <v>6501.3525602262489</v>
      </c>
      <c r="AA34" s="149">
        <f>AA14*Annual!H53/100</f>
        <v>6634.8189027500757</v>
      </c>
      <c r="AB34" s="149">
        <f>AB14*Annual!H53/100</f>
        <v>6817.4304811086531</v>
      </c>
      <c r="AC34" s="149">
        <f>AC14*Annual!H53/100</f>
        <v>7744.7943490863099</v>
      </c>
      <c r="AD34" s="149">
        <f>AD14*Annual!$I53/100</f>
        <v>6592.5289810704262</v>
      </c>
      <c r="AE34" s="149">
        <f>AE14*Annual!$I53/100</f>
        <v>6755.3499244882851</v>
      </c>
      <c r="AF34" s="149">
        <f>AF14*Annual!$I53/100</f>
        <v>7013.4025791184522</v>
      </c>
      <c r="AG34" s="149">
        <f>AG14*Annual!$I53/100</f>
        <v>8015.610994814715</v>
      </c>
      <c r="AH34" s="149">
        <f>AH14*Annual!$J53/100</f>
        <v>6753.6936379228673</v>
      </c>
      <c r="AI34" s="149">
        <f>AI14*Annual!$J53/100</f>
        <v>6934.0951823496407</v>
      </c>
      <c r="AJ34" s="149">
        <f>AJ14*Annual!$J53/100</f>
        <v>7314.0765521502517</v>
      </c>
      <c r="AK34" s="149">
        <f>AK14*Annual!$J53/100</f>
        <v>8359.2843702839</v>
      </c>
      <c r="AL34" s="149">
        <f>AL14*Annual!$K53/100</f>
        <v>7062.2191853200738</v>
      </c>
      <c r="AM34" s="149">
        <f>AM14*Annual!$K53/100</f>
        <v>7271.7457922042549</v>
      </c>
      <c r="AN34" s="149">
        <f>AN14*Annual!$K53/100</f>
        <v>7602.6041081843841</v>
      </c>
      <c r="AO34" s="149">
        <f>AO14*Annual!$K53/100</f>
        <v>9020.8596321546756</v>
      </c>
      <c r="AP34" s="149">
        <f>AP14*Annual!$L53/100</f>
        <v>7557.2427397564907</v>
      </c>
      <c r="AQ34" s="149">
        <f>AQ14*Annual!$L53/100</f>
        <v>7730.8205392119116</v>
      </c>
      <c r="AR34" s="149">
        <f>AR14*Annual!$L53/100</f>
        <v>8095.2832137451833</v>
      </c>
      <c r="AS34" s="149">
        <f>AS14*Annual!$L53/100</f>
        <v>9576.5255062742108</v>
      </c>
      <c r="AT34" s="149">
        <f>AT14*Annual!$M53/100</f>
        <v>7997.4899653540997</v>
      </c>
      <c r="AU34" s="149">
        <f>AU14*Annual!$M53/100</f>
        <v>8230.683616141343</v>
      </c>
      <c r="AV34" s="149">
        <f>AV14*Annual!$M53/100</f>
        <v>8640.8939901972171</v>
      </c>
      <c r="AW34" s="149">
        <f>AW14*Annual!$M53/100</f>
        <v>10200.949330835027</v>
      </c>
      <c r="AX34" s="149">
        <f>AX14*Annual!$N53/100</f>
        <v>8518.7708289368948</v>
      </c>
      <c r="AY34" s="149">
        <f>AY14*Annual!$N53/100</f>
        <v>8732.169790551925</v>
      </c>
      <c r="AZ34" s="149">
        <f>AZ14*Annual!$N53/100</f>
        <v>9138.5467605173908</v>
      </c>
      <c r="BA34" s="149">
        <f>BA14*Annual!$N53/100</f>
        <v>10641.69909540222</v>
      </c>
      <c r="BB34" s="149">
        <f>BB14*Annual!$O53/100</f>
        <v>8898.0227943341379</v>
      </c>
      <c r="BC34" s="149">
        <f>BC14*Annual!$O53/100</f>
        <v>8925.5767264065398</v>
      </c>
      <c r="BD34" s="149">
        <f>BD14*Annual!$O53/100</f>
        <v>9063.1553125073897</v>
      </c>
      <c r="BE34" s="149">
        <f>BE14*Annual!$O53/100</f>
        <v>10602.892102106249</v>
      </c>
      <c r="BF34" s="149">
        <f>BF14*Annual!O53/100</f>
        <v>8787.0632412421219</v>
      </c>
      <c r="BG34" s="149">
        <f>BG14*Annual!P53/100</f>
        <v>8836.544364791258</v>
      </c>
      <c r="BH34" s="149">
        <f>BH14*Annual!P53/100</f>
        <v>9153.1920043226</v>
      </c>
      <c r="BI34" s="149">
        <f>BI14*Annual!P53/100</f>
        <v>10572.288494880901</v>
      </c>
      <c r="BJ34" s="149">
        <f>BJ14*Annual!Q53/100</f>
        <v>8958.7900348123112</v>
      </c>
      <c r="BK34" s="149">
        <f>BK14*Annual!Q53/100</f>
        <v>9137.2734890994398</v>
      </c>
      <c r="BL34" s="149">
        <f>BL14*Annual!Q53/100</f>
        <v>9546.3771281887421</v>
      </c>
      <c r="BM34" s="149">
        <f>BM14*Annual!Q53/100</f>
        <v>11117.840191048634</v>
      </c>
      <c r="BN34" s="149">
        <f>BN14*Annual!S53/100</f>
        <v>9347.7920497776922</v>
      </c>
      <c r="BO34" s="149">
        <f>BO14*Annual!T53/100</f>
        <v>9500.8506695102624</v>
      </c>
      <c r="BP34" s="149">
        <f>BP14*Annual!U53/100</f>
        <v>9975.9018308673858</v>
      </c>
      <c r="BQ34" s="149">
        <f>BQ14*Annual!R53/100</f>
        <v>11662.65268530468</v>
      </c>
    </row>
    <row r="35" spans="1:71" x14ac:dyDescent="0.2">
      <c r="A35" s="153" t="s">
        <v>9</v>
      </c>
      <c r="B35" s="148">
        <f>B15*Annual!$B54/100</f>
        <v>4164.5879885981158</v>
      </c>
      <c r="C35" s="149">
        <f>C15*Annual!$B54/100</f>
        <v>4174.3851826567561</v>
      </c>
      <c r="D35" s="149">
        <f>D15*Annual!$B54/100</f>
        <v>4517.1937790462598</v>
      </c>
      <c r="E35" s="149">
        <f>E15*Annual!$B54/100</f>
        <v>4610.8554202251644</v>
      </c>
      <c r="F35" s="149">
        <f>F15*Annual!$C54/100</f>
        <v>4420.1489477820542</v>
      </c>
      <c r="G35" s="149">
        <f>G15*Annual!$C54/100</f>
        <v>4400.1908328527907</v>
      </c>
      <c r="H35" s="149">
        <f>H15*Annual!$C54/100</f>
        <v>4700.5673446467954</v>
      </c>
      <c r="I35" s="149">
        <f>I15*Annual!$C54/100</f>
        <v>4726.4027803172958</v>
      </c>
      <c r="J35" s="149">
        <f>J15*Annual!$D54/100</f>
        <v>4592.9037490926039</v>
      </c>
      <c r="K35" s="149">
        <f>K15*Annual!$D54/100</f>
        <v>4636.0241116134848</v>
      </c>
      <c r="L35" s="149">
        <f>L15*Annual!$D54/100</f>
        <v>4956.1410408916763</v>
      </c>
      <c r="M35" s="149">
        <f>M15*Annual!$D54/100</f>
        <v>5076.7700299897569</v>
      </c>
      <c r="N35" s="149">
        <f>N15*Annual!$E54/100</f>
        <v>4916.931059804122</v>
      </c>
      <c r="O35" s="149">
        <f>O15*Annual!$E54/100</f>
        <v>4936.8210524816914</v>
      </c>
      <c r="P35" s="149">
        <f>P15*Annual!$E54/100</f>
        <v>5110.7737552577528</v>
      </c>
      <c r="Q35" s="149">
        <f>Q15*Annual!$E54/100</f>
        <v>5169.6142403222912</v>
      </c>
      <c r="R35" s="149">
        <f>R15*Annual!$F54/100</f>
        <v>4948.3539728129099</v>
      </c>
      <c r="S35" s="149">
        <f>S15*Annual!$F54/100</f>
        <v>5061.082941561489</v>
      </c>
      <c r="T35" s="149">
        <f>T15*Annual!$F54/100</f>
        <v>5358.2804885513906</v>
      </c>
      <c r="U35" s="149">
        <f>U15*Annual!$F54/100</f>
        <v>5481.490002973148</v>
      </c>
      <c r="V35" s="149">
        <f>V15*Annual!$G54/100</f>
        <v>5294.2293377304613</v>
      </c>
      <c r="W35" s="149">
        <f>W15*Annual!$G54/100</f>
        <v>5429.6325054373629</v>
      </c>
      <c r="X35" s="149">
        <f>X15*Annual!$G54/100</f>
        <v>5698.2899951686268</v>
      </c>
      <c r="Y35" s="149">
        <f>Y15*Annual!$G54/100</f>
        <v>5772.7574224562522</v>
      </c>
      <c r="Z35" s="149">
        <f>Z15*Annual!H54/100</f>
        <v>5508.6364511591637</v>
      </c>
      <c r="AA35" s="149">
        <f>AA15*Annual!H54/100</f>
        <v>5613.3983521077143</v>
      </c>
      <c r="AB35" s="149">
        <f>AB15*Annual!H54/100</f>
        <v>5922.396656187545</v>
      </c>
      <c r="AC35" s="149">
        <f>AC15*Annual!H54/100</f>
        <v>6107.9231482519817</v>
      </c>
      <c r="AD35" s="149">
        <f>AD15*Annual!$I54/100</f>
        <v>6016.5290628444636</v>
      </c>
      <c r="AE35" s="149">
        <f>AE15*Annual!$I54/100</f>
        <v>6178.0557795251025</v>
      </c>
      <c r="AF35" s="149">
        <f>AF15*Annual!$I54/100</f>
        <v>6486.9948139367261</v>
      </c>
      <c r="AG35" s="149">
        <f>AG15*Annual!$I54/100</f>
        <v>6636.7097828558726</v>
      </c>
      <c r="AH35" s="149">
        <f>AH15*Annual!$J54/100</f>
        <v>6494.9979041163779</v>
      </c>
      <c r="AI35" s="149">
        <f>AI15*Annual!$J54/100</f>
        <v>6621.9806900885342</v>
      </c>
      <c r="AJ35" s="149">
        <f>AJ15*Annual!$J54/100</f>
        <v>6881.094212815502</v>
      </c>
      <c r="AK35" s="149">
        <f>AK15*Annual!$J54/100</f>
        <v>7090.2297133608608</v>
      </c>
      <c r="AL35" s="149">
        <f>AL15*Annual!$K54/100</f>
        <v>6738.0702888610031</v>
      </c>
      <c r="AM35" s="149">
        <f>AM15*Annual!$K54/100</f>
        <v>6880.5833812845922</v>
      </c>
      <c r="AN35" s="149">
        <f>AN15*Annual!$K54/100</f>
        <v>7256.629922012502</v>
      </c>
      <c r="AO35" s="149">
        <f>AO15*Annual!$K54/100</f>
        <v>7426.2781909545247</v>
      </c>
      <c r="AP35" s="149">
        <f>AP15*Annual!$L54/100</f>
        <v>7162.2920745983711</v>
      </c>
      <c r="AQ35" s="149">
        <f>AQ15*Annual!$L54/100</f>
        <v>7314.8870445297998</v>
      </c>
      <c r="AR35" s="149">
        <f>AR15*Annual!$L54/100</f>
        <v>7669.9390027364461</v>
      </c>
      <c r="AS35" s="149">
        <f>AS15*Annual!$L54/100</f>
        <v>7828.6162792158466</v>
      </c>
      <c r="AT35" s="149">
        <f>AT15*Annual!$M54/100</f>
        <v>7498.2444314930071</v>
      </c>
      <c r="AU35" s="149">
        <f>AU15*Annual!$M54/100</f>
        <v>7680.8608836541543</v>
      </c>
      <c r="AV35" s="149">
        <f>AV15*Annual!$M54/100</f>
        <v>8128.4755325909573</v>
      </c>
      <c r="AW35" s="149">
        <f>AW15*Annual!$M54/100</f>
        <v>8226.9894726260627</v>
      </c>
      <c r="AX35" s="149">
        <f>AX15*Annual!$N54/100</f>
        <v>8082.2879189185196</v>
      </c>
      <c r="AY35" s="149">
        <f>AY15*Annual!$N54/100</f>
        <v>8263.4314673553672</v>
      </c>
      <c r="AZ35" s="149">
        <f>AZ15*Annual!$N54/100</f>
        <v>8646.9024159555647</v>
      </c>
      <c r="BA35" s="149">
        <f>BA15*Annual!$N54/100</f>
        <v>8791.0823047471858</v>
      </c>
      <c r="BB35" s="149">
        <f>BB15*Annual!$O54/100</f>
        <v>8494.7413681552971</v>
      </c>
      <c r="BC35" s="149">
        <f>BC15*Annual!$O54/100</f>
        <v>8660.4030955672806</v>
      </c>
      <c r="BD35" s="149">
        <f>BD15*Annual!$O54/100</f>
        <v>9045.1609713268226</v>
      </c>
      <c r="BE35" s="149">
        <f>BE15*Annual!$O54/100</f>
        <v>9183.5964646139782</v>
      </c>
      <c r="BF35" s="149">
        <f>BF15*Annual!O54/100</f>
        <v>8682.9377339754446</v>
      </c>
      <c r="BG35" s="149">
        <f>BG15*Annual!P54/100</f>
        <v>8739.6309141918082</v>
      </c>
      <c r="BH35" s="149">
        <f>BH15*Annual!P54/100</f>
        <v>9090.7980867818878</v>
      </c>
      <c r="BI35" s="149">
        <f>BI15*Annual!P54/100</f>
        <v>9232.868330053203</v>
      </c>
      <c r="BJ35" s="149">
        <f>BJ15*Annual!Q54/100</f>
        <v>8815.9132623100904</v>
      </c>
      <c r="BK35" s="149">
        <f>BK15*Annual!Q54/100</f>
        <v>8980.9831176151147</v>
      </c>
      <c r="BL35" s="149">
        <f>BL15*Annual!Q54/100</f>
        <v>9392.0874018858358</v>
      </c>
      <c r="BM35" s="149">
        <f>BM15*Annual!Q54/100</f>
        <v>9564.1964417371273</v>
      </c>
      <c r="BN35" s="149">
        <f>BN15*Annual!S54/100</f>
        <v>9162.4301691004384</v>
      </c>
      <c r="BO35" s="149">
        <f>BO15*Annual!T54/100</f>
        <v>9360.9974525428916</v>
      </c>
      <c r="BP35" s="149">
        <f>BP15*Annual!U54/100</f>
        <v>9760.7884379353854</v>
      </c>
      <c r="BQ35" s="149">
        <f>BQ15*Annual!R54/100</f>
        <v>9953.3787797357581</v>
      </c>
    </row>
    <row r="36" spans="1:71" x14ac:dyDescent="0.2">
      <c r="A36" s="153" t="s">
        <v>10</v>
      </c>
      <c r="B36" s="148">
        <f>B16*Annual!$B55/100</f>
        <v>5942.3933660467565</v>
      </c>
      <c r="C36" s="149">
        <f>C16*Annual!$B55/100</f>
        <v>6000.6079062490981</v>
      </c>
      <c r="D36" s="149">
        <f>D16*Annual!$B55/100</f>
        <v>6177.5694960750234</v>
      </c>
      <c r="E36" s="149">
        <f>E16*Annual!$B55/100</f>
        <v>6276.7534440379004</v>
      </c>
      <c r="F36" s="149">
        <f>F16*Annual!$C55/100</f>
        <v>6206.8500251531159</v>
      </c>
      <c r="G36" s="149">
        <f>G16*Annual!$C55/100</f>
        <v>6403.5830700696733</v>
      </c>
      <c r="H36" s="149">
        <f>H16*Annual!$C55/100</f>
        <v>6636.5163365172884</v>
      </c>
      <c r="I36" s="149">
        <f>I16*Annual!$C55/100</f>
        <v>6820.4794074935207</v>
      </c>
      <c r="J36" s="149">
        <f>J16*Annual!$D55/100</f>
        <v>6692.4326975834765</v>
      </c>
      <c r="K36" s="149">
        <f>K16*Annual!$D55/100</f>
        <v>6799.8125067593319</v>
      </c>
      <c r="L36" s="149">
        <f>L16*Annual!$D55/100</f>
        <v>6839.4540166234765</v>
      </c>
      <c r="M36" s="149">
        <f>M16*Annual!$D55/100</f>
        <v>6840.928402604387</v>
      </c>
      <c r="N36" s="149">
        <f>N16*Annual!$E55/100</f>
        <v>6759.3390017268212</v>
      </c>
      <c r="O36" s="149">
        <f>O16*Annual!$E55/100</f>
        <v>6952.3153547200855</v>
      </c>
      <c r="P36" s="149">
        <f>P16*Annual!$E55/100</f>
        <v>7051.6096750521901</v>
      </c>
      <c r="Q36" s="149">
        <f>Q16*Annual!$E55/100</f>
        <v>7068.8086211405698</v>
      </c>
      <c r="R36" s="149">
        <f>R16*Annual!$F55/100</f>
        <v>7175.6126619705892</v>
      </c>
      <c r="S36" s="149">
        <f>S16*Annual!$F55/100</f>
        <v>7349.7246638362376</v>
      </c>
      <c r="T36" s="149">
        <f>T16*Annual!$F55/100</f>
        <v>7473.9136893839341</v>
      </c>
      <c r="U36" s="149">
        <f>U16*Annual!$F55/100</f>
        <v>7525.3827038198406</v>
      </c>
      <c r="V36" s="149">
        <f>V16*Annual!$G55/100</f>
        <v>7290.2239584705185</v>
      </c>
      <c r="W36" s="149">
        <f>W16*Annual!$G55/100</f>
        <v>7402.0830863707233</v>
      </c>
      <c r="X36" s="149">
        <f>X16*Annual!$G55/100</f>
        <v>7529.2289392051644</v>
      </c>
      <c r="Y36" s="149">
        <f>Y16*Annual!$G55/100</f>
        <v>7655.4236793069986</v>
      </c>
      <c r="Z36" s="149">
        <f>Z16*Annual!H55/100</f>
        <v>7572.5351439085416</v>
      </c>
      <c r="AA36" s="149">
        <f>AA16*Annual!H55/100</f>
        <v>7824.4070059896785</v>
      </c>
      <c r="AB36" s="149">
        <f>AB16*Annual!H55/100</f>
        <v>8009.5898692385936</v>
      </c>
      <c r="AC36" s="149">
        <f>AC16*Annual!H55/100</f>
        <v>8173.4365631984283</v>
      </c>
      <c r="AD36" s="149">
        <f>AD16*Annual!$I55/100</f>
        <v>8306.2836948172953</v>
      </c>
      <c r="AE36" s="149">
        <f>AE16*Annual!$I55/100</f>
        <v>8285.2460271228738</v>
      </c>
      <c r="AF36" s="149">
        <f>AF16*Annual!$I55/100</f>
        <v>8245.3010884625783</v>
      </c>
      <c r="AG36" s="149">
        <f>AG16*Annual!$I55/100</f>
        <v>8339.4379939053397</v>
      </c>
      <c r="AH36" s="149">
        <f>AH16*Annual!$J55/100</f>
        <v>8745.8690841084754</v>
      </c>
      <c r="AI36" s="149">
        <f>AI16*Annual!$J55/100</f>
        <v>8696.3664428427564</v>
      </c>
      <c r="AJ36" s="149">
        <f>AJ16*Annual!$J55/100</f>
        <v>8736.2100321541893</v>
      </c>
      <c r="AK36" s="149">
        <f>AK16*Annual!$J55/100</f>
        <v>8852.1186556056273</v>
      </c>
      <c r="AL36" s="149">
        <f>AL16*Annual!$K55/100</f>
        <v>9306.4297445640004</v>
      </c>
      <c r="AM36" s="149">
        <f>AM16*Annual!$K55/100</f>
        <v>9318.9259251886597</v>
      </c>
      <c r="AN36" s="149">
        <f>AN16*Annual!$K55/100</f>
        <v>9368.2388100193002</v>
      </c>
      <c r="AO36" s="149">
        <f>AO16*Annual!$K55/100</f>
        <v>9568.0433324802325</v>
      </c>
      <c r="AP36" s="149">
        <f>AP16*Annual!$L55/100</f>
        <v>10284.205504447225</v>
      </c>
      <c r="AQ36" s="149">
        <f>AQ16*Annual!$L55/100</f>
        <v>10300.917391099752</v>
      </c>
      <c r="AR36" s="149">
        <f>AR16*Annual!$L55/100</f>
        <v>10394.807553285524</v>
      </c>
      <c r="AS36" s="149">
        <f>AS16*Annual!$L55/100</f>
        <v>10554.336496520331</v>
      </c>
      <c r="AT36" s="149">
        <f>AT16*Annual!$M55/100</f>
        <v>10948.448110214933</v>
      </c>
      <c r="AU36" s="149">
        <f>AU16*Annual!$M55/100</f>
        <v>11079.462261360435</v>
      </c>
      <c r="AV36" s="149">
        <f>AV16*Annual!$M55/100</f>
        <v>11234.08380960381</v>
      </c>
      <c r="AW36" s="149">
        <f>AW16*Annual!$M55/100</f>
        <v>11468.0869562757</v>
      </c>
      <c r="AX36" s="149">
        <f>AX16*Annual!$N55/100</f>
        <v>11873.178990486926</v>
      </c>
      <c r="AY36" s="149">
        <f>AY16*Annual!$N55/100</f>
        <v>11821.185303813363</v>
      </c>
      <c r="AZ36" s="149">
        <f>AZ16*Annual!$N55/100</f>
        <v>12024.057221842033</v>
      </c>
      <c r="BA36" s="149">
        <f>BA16*Annual!$N55/100</f>
        <v>12482.760144590748</v>
      </c>
      <c r="BB36" s="149">
        <f>BB16*Annual!$O55/100</f>
        <v>12638.127108495883</v>
      </c>
      <c r="BC36" s="149">
        <f>BC16*Annual!$O55/100</f>
        <v>12814.505420541958</v>
      </c>
      <c r="BD36" s="149">
        <f>BD16*Annual!$O55/100</f>
        <v>12999.836519053162</v>
      </c>
      <c r="BE36" s="149">
        <f>BE16*Annual!$O55/100</f>
        <v>13339.886452073259</v>
      </c>
      <c r="BF36" s="149">
        <f>BF16*Annual!O55/100</f>
        <v>13014.994289015616</v>
      </c>
      <c r="BG36" s="149">
        <f>BG16*Annual!P55/100</f>
        <v>13078.21766059197</v>
      </c>
      <c r="BH36" s="149">
        <f>BH16*Annual!P55/100</f>
        <v>13091.693403651037</v>
      </c>
      <c r="BI36" s="149">
        <f>BI16*Annual!P55/100</f>
        <v>13344.441658986942</v>
      </c>
      <c r="BJ36" s="149">
        <f>BJ16*Annual!Q55/100</f>
        <v>13151.607363788235</v>
      </c>
      <c r="BK36" s="149">
        <f>BK16*Annual!Q55/100</f>
        <v>13236.671941008777</v>
      </c>
      <c r="BL36" s="149">
        <f>BL16*Annual!Q55/100</f>
        <v>13233.503920414858</v>
      </c>
      <c r="BM36" s="149">
        <f>BM16*Annual!Q55/100</f>
        <v>13440.817870930576</v>
      </c>
      <c r="BN36" s="149">
        <f>BN16*Annual!S55/100</f>
        <v>13440.02417575939</v>
      </c>
      <c r="BO36" s="149">
        <f>BO16*Annual!T55/100</f>
        <v>13530.204747225671</v>
      </c>
      <c r="BP36" s="149">
        <f>BP16*Annual!U55/100</f>
        <v>13676.256590036473</v>
      </c>
      <c r="BQ36" s="149">
        <f>BQ16*Annual!R55/100</f>
        <v>13649.270223537542</v>
      </c>
    </row>
    <row r="37" spans="1:71" x14ac:dyDescent="0.2">
      <c r="A37" s="153" t="s">
        <v>11</v>
      </c>
      <c r="B37" s="148">
        <f>B17*Annual!$B56/100</f>
        <v>2539.1358914157549</v>
      </c>
      <c r="C37" s="149">
        <f>C17*Annual!$B56/100</f>
        <v>2610.9904502061227</v>
      </c>
      <c r="D37" s="149">
        <f>D17*Annual!$B56/100</f>
        <v>2657.434445308771</v>
      </c>
      <c r="E37" s="149">
        <f>E17*Annual!$B56/100</f>
        <v>2654.471333353973</v>
      </c>
      <c r="F37" s="149">
        <f>F17*Annual!$C56/100</f>
        <v>2684.1387051718257</v>
      </c>
      <c r="G37" s="149">
        <f>G17*Annual!$C56/100</f>
        <v>2673.5092017378215</v>
      </c>
      <c r="H37" s="149">
        <f>H17*Annual!$C56/100</f>
        <v>2687.5089648484195</v>
      </c>
      <c r="I37" s="149">
        <f>I17*Annual!$C56/100</f>
        <v>2688.8255781872549</v>
      </c>
      <c r="J37" s="149">
        <f>J17*Annual!$D56/100</f>
        <v>2657.6925875611701</v>
      </c>
      <c r="K37" s="149">
        <f>K17*Annual!$D56/100</f>
        <v>2687.8482378056879</v>
      </c>
      <c r="L37" s="149">
        <f>L17*Annual!$D56/100</f>
        <v>2709.8292668033737</v>
      </c>
      <c r="M37" s="149">
        <f>M17*Annual!$D56/100</f>
        <v>2667.6604901000014</v>
      </c>
      <c r="N37" s="149">
        <f>N17*Annual!$E56/100</f>
        <v>2743.0425795384444</v>
      </c>
      <c r="O37" s="149">
        <f>O17*Annual!$E56/100</f>
        <v>2822.9462369033195</v>
      </c>
      <c r="P37" s="149">
        <f>P17*Annual!$E56/100</f>
        <v>2908.4935142340655</v>
      </c>
      <c r="Q37" s="149">
        <f>Q17*Annual!$E56/100</f>
        <v>2915.5707256555138</v>
      </c>
      <c r="R37" s="149">
        <f>R17*Annual!$F56/100</f>
        <v>2895.8662251039482</v>
      </c>
      <c r="S37" s="149">
        <f>S17*Annual!$F56/100</f>
        <v>2932.9219923381402</v>
      </c>
      <c r="T37" s="149">
        <f>T17*Annual!$F56/100</f>
        <v>2996.5990256094028</v>
      </c>
      <c r="U37" s="149">
        <f>U17*Annual!$F56/100</f>
        <v>2985.618789422293</v>
      </c>
      <c r="V37" s="149">
        <f>V17*Annual!$G56/100</f>
        <v>3004.5741423454915</v>
      </c>
      <c r="W37" s="149">
        <f>W17*Annual!$G56/100</f>
        <v>3058.9504026390268</v>
      </c>
      <c r="X37" s="149">
        <f>X17*Annual!$G56/100</f>
        <v>3153.6761341593865</v>
      </c>
      <c r="Y37" s="149">
        <f>Y17*Annual!$G56/100</f>
        <v>3149.7876469921089</v>
      </c>
      <c r="Z37" s="149">
        <f>Z17*Annual!H56/100</f>
        <v>3128.2922761433078</v>
      </c>
      <c r="AA37" s="149">
        <f>AA17*Annual!H56/100</f>
        <v>3143.4590376182355</v>
      </c>
      <c r="AB37" s="149">
        <f>AB17*Annual!H56/100</f>
        <v>3205.0409598752008</v>
      </c>
      <c r="AC37" s="149">
        <f>AC17*Annual!H56/100</f>
        <v>3178.5153267240466</v>
      </c>
      <c r="AD37" s="149">
        <f>AD17*Annual!$I56/100</f>
        <v>3165.0154274380247</v>
      </c>
      <c r="AE37" s="149">
        <f>AE17*Annual!$I56/100</f>
        <v>3203.8316625519533</v>
      </c>
      <c r="AF37" s="149">
        <f>AF17*Annual!$I56/100</f>
        <v>3292.5163568870544</v>
      </c>
      <c r="AG37" s="149">
        <f>AG17*Annual!$I56/100</f>
        <v>3299.1219879449454</v>
      </c>
      <c r="AH37" s="149">
        <f>AH17*Annual!$J56/100</f>
        <v>3326.3820273522638</v>
      </c>
      <c r="AI37" s="149">
        <f>AI17*Annual!$J56/100</f>
        <v>3403.8157313580082</v>
      </c>
      <c r="AJ37" s="149">
        <f>AJ17*Annual!$J56/100</f>
        <v>3507.2240322770722</v>
      </c>
      <c r="AK37" s="149">
        <f>AK17*Annual!$J56/100</f>
        <v>3445.1463792766863</v>
      </c>
      <c r="AL37" s="149">
        <f>AL17*Annual!$K56/100</f>
        <v>3394.0137316177547</v>
      </c>
      <c r="AM37" s="149">
        <f>AM17*Annual!$K56/100</f>
        <v>3463.0979141423554</v>
      </c>
      <c r="AN37" s="149">
        <f>AN17*Annual!$K56/100</f>
        <v>3537.3781160715967</v>
      </c>
      <c r="AO37" s="149">
        <f>AO17*Annual!$K56/100</f>
        <v>3530.0252584235195</v>
      </c>
      <c r="AP37" s="149">
        <f>AP17*Annual!$L56/100</f>
        <v>3546.5660739865525</v>
      </c>
      <c r="AQ37" s="149">
        <f>AQ17*Annual!$L56/100</f>
        <v>3581.0663771859518</v>
      </c>
      <c r="AR37" s="149">
        <f>AR17*Annual!$L56/100</f>
        <v>3640.9536959471734</v>
      </c>
      <c r="AS37" s="149">
        <f>AS17*Annual!$L56/100</f>
        <v>3626.291067087428</v>
      </c>
      <c r="AT37" s="149">
        <f>AT17*Annual!$M56/100</f>
        <v>3754.2340808638005</v>
      </c>
      <c r="AU37" s="149">
        <f>AU17*Annual!$M56/100</f>
        <v>3774.9181174899636</v>
      </c>
      <c r="AV37" s="149">
        <f>AV17*Annual!$M56/100</f>
        <v>3807.9800028058007</v>
      </c>
      <c r="AW37" s="149">
        <f>AW17*Annual!$M56/100</f>
        <v>3821.3350500762372</v>
      </c>
      <c r="AX37" s="149">
        <f>AX17*Annual!$N56/100</f>
        <v>3997.2380690269138</v>
      </c>
      <c r="AY37" s="149">
        <f>AY17*Annual!$N56/100</f>
        <v>4044.1207635445171</v>
      </c>
      <c r="AZ37" s="149">
        <f>AZ17*Annual!$N56/100</f>
        <v>4043.4696150095506</v>
      </c>
      <c r="BA37" s="149">
        <f>BA17*Annual!$N56/100</f>
        <v>3908.5190811376988</v>
      </c>
      <c r="BB37" s="149">
        <f>BB17*Annual!$O56/100</f>
        <v>4162.0268683281183</v>
      </c>
      <c r="BC37" s="149">
        <f>BC17*Annual!$O56/100</f>
        <v>4227.870973706039</v>
      </c>
      <c r="BD37" s="149">
        <f>BD17*Annual!$O56/100</f>
        <v>4200.2395298298443</v>
      </c>
      <c r="BE37" s="149">
        <f>BE17*Annual!$O56/100</f>
        <v>4005.9335911133912</v>
      </c>
      <c r="BF37" s="149">
        <f>BF17*Annual!O56/100</f>
        <v>4099.9256858300869</v>
      </c>
      <c r="BG37" s="149">
        <f>BG17*Annual!P56/100</f>
        <v>4167.8124799191955</v>
      </c>
      <c r="BH37" s="149">
        <f>BH17*Annual!P56/100</f>
        <v>4171.4042683097186</v>
      </c>
      <c r="BI37" s="149">
        <f>BI17*Annual!P56/100</f>
        <v>4118.8968588981043</v>
      </c>
      <c r="BJ37" s="149">
        <f>BJ17*Annual!Q56/100</f>
        <v>4099.6732097644735</v>
      </c>
      <c r="BK37" s="149">
        <f>BK17*Annual!Q56/100</f>
        <v>4158.4588106049268</v>
      </c>
      <c r="BL37" s="149">
        <f>BL17*Annual!Q56/100</f>
        <v>4158.9934362785916</v>
      </c>
      <c r="BM37" s="149">
        <f>BM17*Annual!Q56/100</f>
        <v>4121.6577893937347</v>
      </c>
      <c r="BN37" s="149">
        <f>BN17*Annual!S56/100</f>
        <v>4228.1073629850989</v>
      </c>
      <c r="BO37" s="149">
        <f>BO17*Annual!T56/100</f>
        <v>4270.045749410694</v>
      </c>
      <c r="BP37" s="149">
        <f>BP17*Annual!U56/100</f>
        <v>4234.9611070702158</v>
      </c>
      <c r="BQ37" s="149">
        <f>BQ17*Annual!R56/100</f>
        <v>4172.9510415382074</v>
      </c>
    </row>
    <row r="38" spans="1:71" x14ac:dyDescent="0.2">
      <c r="A38" s="150" t="s">
        <v>12</v>
      </c>
      <c r="B38" s="151">
        <f>B18*Annual!$B57/100</f>
        <v>6502.6339662238806</v>
      </c>
      <c r="C38" s="152">
        <f>C18*Annual!$B57/100</f>
        <v>6513.0137716379495</v>
      </c>
      <c r="D38" s="152">
        <f>D18*Annual!$B57/100</f>
        <v>6533.3773109437079</v>
      </c>
      <c r="E38" s="152">
        <f>E18*Annual!$B57/100</f>
        <v>6541.7084705523694</v>
      </c>
      <c r="F38" s="152">
        <f>F18*Annual!$C57/100</f>
        <v>6747.1210736155908</v>
      </c>
      <c r="G38" s="152">
        <f>G18*Annual!$C57/100</f>
        <v>6755.325570616159</v>
      </c>
      <c r="H38" s="152">
        <f>H18*Annual!$C57/100</f>
        <v>6779.6609430754706</v>
      </c>
      <c r="I38" s="152">
        <f>I18*Annual!$C57/100</f>
        <v>6796.0699370766079</v>
      </c>
      <c r="J38" s="152">
        <f>J18*Annual!$D57/100</f>
        <v>6589.5699508713333</v>
      </c>
      <c r="K38" s="152">
        <f>K18*Annual!$D57/100</f>
        <v>6591.8586972022113</v>
      </c>
      <c r="L38" s="152">
        <f>L18*Annual!$D57/100</f>
        <v>6615.9578497449829</v>
      </c>
      <c r="M38" s="152">
        <f>M18*Annual!$D57/100</f>
        <v>6625.5167314798255</v>
      </c>
      <c r="N38" s="152">
        <f>N18*Annual!$E57/100</f>
        <v>6726.4946416717567</v>
      </c>
      <c r="O38" s="152">
        <f>O18*Annual!$E57/100</f>
        <v>6733.4071235508682</v>
      </c>
      <c r="P38" s="152">
        <f>P18*Annual!$E57/100</f>
        <v>6732.4532010515513</v>
      </c>
      <c r="Q38" s="152">
        <f>Q18*Annual!$E57/100</f>
        <v>6737.4301880045123</v>
      </c>
      <c r="R38" s="152">
        <f>R18*Annual!$F57/100</f>
        <v>6496.000610592514</v>
      </c>
      <c r="S38" s="152">
        <f>S18*Annual!$F57/100</f>
        <v>6506.7673880770772</v>
      </c>
      <c r="T38" s="152">
        <f>T18*Annual!$F57/100</f>
        <v>6503.1336006760366</v>
      </c>
      <c r="U38" s="152">
        <f>U18*Annual!$F57/100</f>
        <v>6486.3105108564068</v>
      </c>
      <c r="V38" s="152">
        <f>V18*Annual!$G57/100</f>
        <v>6477.6977563574155</v>
      </c>
      <c r="W38" s="152">
        <f>W18*Annual!$G57/100</f>
        <v>6487.0504389415964</v>
      </c>
      <c r="X38" s="152">
        <f>X18*Annual!$G57/100</f>
        <v>6484.34147946754</v>
      </c>
      <c r="Y38" s="152">
        <f>Y18*Annual!$G57/100</f>
        <v>6467.5256135323325</v>
      </c>
      <c r="Z38" s="152">
        <f>Z18*Annual!H57/100</f>
        <v>6559.6162267851769</v>
      </c>
      <c r="AA38" s="152">
        <f>AA18*Annual!H57/100</f>
        <v>6550.9222814876257</v>
      </c>
      <c r="AB38" s="152">
        <f>AB18*Annual!H57/100</f>
        <v>6527.8764264925303</v>
      </c>
      <c r="AC38" s="152">
        <f>AC18*Annual!H57/100</f>
        <v>6519.5964785901006</v>
      </c>
      <c r="AD38" s="152">
        <f>AD18*Annual!$I57/100</f>
        <v>6486.432822178891</v>
      </c>
      <c r="AE38" s="152">
        <f>AE18*Annual!$I57/100</f>
        <v>6562.656387923993</v>
      </c>
      <c r="AF38" s="152">
        <f>AF18*Annual!$I57/100</f>
        <v>6598.0164175205482</v>
      </c>
      <c r="AG38" s="152">
        <f>AG18*Annual!$I57/100</f>
        <v>6619.7552684009188</v>
      </c>
      <c r="AH38" s="152">
        <f>AH18*Annual!$J57/100</f>
        <v>6603.7135967560971</v>
      </c>
      <c r="AI38" s="152">
        <f>AI18*Annual!$J57/100</f>
        <v>6700.5855764200978</v>
      </c>
      <c r="AJ38" s="152">
        <f>AJ18*Annual!$J57/100</f>
        <v>6749.7056904022675</v>
      </c>
      <c r="AK38" s="152">
        <f>AK18*Annual!$J57/100</f>
        <v>6790.0690152622674</v>
      </c>
      <c r="AL38" s="152">
        <f>AL18*Annual!$K57/100</f>
        <v>6680.1064423196158</v>
      </c>
      <c r="AM38" s="152">
        <f>AM18*Annual!$K57/100</f>
        <v>6782.701469359763</v>
      </c>
      <c r="AN38" s="152">
        <f>AN18*Annual!$K57/100</f>
        <v>6826.6513284233806</v>
      </c>
      <c r="AO38" s="152">
        <f>AO18*Annual!$K57/100</f>
        <v>6916.8641970276485</v>
      </c>
      <c r="AP38" s="152">
        <f>AP18*Annual!$L57/100</f>
        <v>6956.8428780311133</v>
      </c>
      <c r="AQ38" s="152">
        <f>AQ18*Annual!$L57/100</f>
        <v>7108.5705415216416</v>
      </c>
      <c r="AR38" s="152">
        <f>AR18*Annual!$L57/100</f>
        <v>7171.2655571903697</v>
      </c>
      <c r="AS38" s="152">
        <f>AS18*Annual!$L57/100</f>
        <v>7194.9857849058699</v>
      </c>
      <c r="AT38" s="152">
        <f>AT18*Annual!$M57/100</f>
        <v>7203.1732538681117</v>
      </c>
      <c r="AU38" s="152">
        <f>AU18*Annual!$M57/100</f>
        <v>7292.9387873167816</v>
      </c>
      <c r="AV38" s="152">
        <f>AV18*Annual!$M57/100</f>
        <v>7340.886386366753</v>
      </c>
      <c r="AW38" s="152">
        <f>AW18*Annual!$M57/100</f>
        <v>7441.9577457277746</v>
      </c>
      <c r="AX38" s="152">
        <f>AX18*Annual!$N57/100</f>
        <v>7508.7874041200321</v>
      </c>
      <c r="AY38" s="152">
        <f>AY18*Annual!$N57/100</f>
        <v>7557.0237257739091</v>
      </c>
      <c r="AZ38" s="152">
        <f>AZ18*Annual!$N57/100</f>
        <v>7636.1912480363435</v>
      </c>
      <c r="BA38" s="152">
        <f>BA18*Annual!$N57/100</f>
        <v>7722.8531140585619</v>
      </c>
      <c r="BB38" s="152">
        <f>BB18*Annual!$O57/100</f>
        <v>7827.6456574613167</v>
      </c>
      <c r="BC38" s="152">
        <f>BC18*Annual!$O57/100</f>
        <v>7916.8044039877268</v>
      </c>
      <c r="BD38" s="152">
        <f>BD18*Annual!$O57/100</f>
        <v>8038.7823210146571</v>
      </c>
      <c r="BE38" s="152">
        <f>BE18*Annual!$O57/100</f>
        <v>8121.9242196159721</v>
      </c>
      <c r="BF38" s="152">
        <f>BF18*Annual!O57/100</f>
        <v>8141.4789753725308</v>
      </c>
      <c r="BG38" s="152">
        <f>BG18*Annual!P57/100</f>
        <v>8326.2140334685282</v>
      </c>
      <c r="BH38" s="152">
        <f>BH18*Annual!P57/100</f>
        <v>8372.6731394249837</v>
      </c>
      <c r="BI38" s="152">
        <f>BI18*Annual!P57/100</f>
        <v>8421.0565870482751</v>
      </c>
      <c r="BJ38" s="149">
        <f>BJ18*Annual!Q57/100</f>
        <v>8411.1707721289713</v>
      </c>
      <c r="BK38" s="149">
        <f>BK18*Annual!Q57/100</f>
        <v>8562.4821084646865</v>
      </c>
      <c r="BL38" s="149">
        <f>BL18*Annual!Q57/100</f>
        <v>8638.1377766325422</v>
      </c>
      <c r="BM38" s="149">
        <f>BM18*Annual!Q57/100</f>
        <v>8739.3341356964811</v>
      </c>
      <c r="BN38" s="149">
        <f>BN18*Annual!S57/100</f>
        <v>8734.3572402917725</v>
      </c>
      <c r="BO38" s="149">
        <f>BO18*Annual!T57/100</f>
        <v>8925.4343045420028</v>
      </c>
      <c r="BP38" s="149">
        <f>BP18*Annual!U57/100</f>
        <v>9022.9141130818516</v>
      </c>
      <c r="BQ38" s="149">
        <f>BQ18*Annual!R57/100</f>
        <v>9148.4037670342896</v>
      </c>
    </row>
    <row r="39" spans="1:71" x14ac:dyDescent="0.2">
      <c r="A39" s="146" t="s">
        <v>13</v>
      </c>
      <c r="B39" s="126">
        <f t="shared" ref="B39:U39" si="48">B33+B29+B26</f>
        <v>38816.445714064132</v>
      </c>
      <c r="C39" s="127">
        <f t="shared" si="48"/>
        <v>40027.416243300991</v>
      </c>
      <c r="D39" s="127">
        <f t="shared" si="48"/>
        <v>41844.276978888221</v>
      </c>
      <c r="E39" s="127">
        <f t="shared" si="48"/>
        <v>42032.862882607173</v>
      </c>
      <c r="F39" s="127">
        <f t="shared" si="48"/>
        <v>40666.564858457459</v>
      </c>
      <c r="G39" s="127">
        <f t="shared" si="48"/>
        <v>43082.453133982497</v>
      </c>
      <c r="H39" s="127">
        <f t="shared" si="48"/>
        <v>43633.54575499444</v>
      </c>
      <c r="I39" s="127">
        <f t="shared" si="48"/>
        <v>43743.375925193628</v>
      </c>
      <c r="J39" s="127">
        <f t="shared" si="48"/>
        <v>41718.704145552198</v>
      </c>
      <c r="K39" s="127">
        <f t="shared" si="48"/>
        <v>44107.872096345571</v>
      </c>
      <c r="L39" s="127">
        <f t="shared" si="48"/>
        <v>44299.22156649307</v>
      </c>
      <c r="M39" s="127">
        <f t="shared" si="48"/>
        <v>44149.963633568645</v>
      </c>
      <c r="N39" s="127">
        <f t="shared" si="48"/>
        <v>42393.878644450953</v>
      </c>
      <c r="O39" s="127">
        <f t="shared" si="48"/>
        <v>44769.630627816048</v>
      </c>
      <c r="P39" s="127">
        <f t="shared" si="48"/>
        <v>44637.782907852357</v>
      </c>
      <c r="Q39" s="127">
        <f t="shared" si="48"/>
        <v>44329.297177685126</v>
      </c>
      <c r="R39" s="127">
        <f t="shared" si="48"/>
        <v>42302.107453582132</v>
      </c>
      <c r="S39" s="127">
        <f t="shared" si="48"/>
        <v>44999.09863590396</v>
      </c>
      <c r="T39" s="127">
        <f t="shared" si="48"/>
        <v>45336.27116480012</v>
      </c>
      <c r="U39" s="127">
        <f t="shared" si="48"/>
        <v>45478.066692712368</v>
      </c>
      <c r="V39" s="127">
        <f t="shared" ref="V39:BH39" si="49">V33+V29+V26</f>
        <v>43911.200162326539</v>
      </c>
      <c r="W39" s="127">
        <f t="shared" si="49"/>
        <v>46493.032406610393</v>
      </c>
      <c r="X39" s="127">
        <f t="shared" si="49"/>
        <v>48354.186111973395</v>
      </c>
      <c r="Y39" s="127">
        <f t="shared" si="49"/>
        <v>47912.010602393806</v>
      </c>
      <c r="Z39" s="127">
        <f t="shared" si="49"/>
        <v>46457.936107263056</v>
      </c>
      <c r="AA39" s="127">
        <f t="shared" si="49"/>
        <v>49186.882158996319</v>
      </c>
      <c r="AB39" s="127">
        <f t="shared" si="49"/>
        <v>49399.109511487091</v>
      </c>
      <c r="AC39" s="127">
        <f t="shared" si="49"/>
        <v>49384.757028608619</v>
      </c>
      <c r="AD39" s="127">
        <f t="shared" si="49"/>
        <v>47594.585072414062</v>
      </c>
      <c r="AE39" s="127">
        <f t="shared" si="49"/>
        <v>50645.245132920129</v>
      </c>
      <c r="AF39" s="127">
        <f t="shared" si="49"/>
        <v>50662.127311783363</v>
      </c>
      <c r="AG39" s="127">
        <f t="shared" si="49"/>
        <v>51006.034035460092</v>
      </c>
      <c r="AH39" s="127">
        <f t="shared" si="49"/>
        <v>49126.184510586492</v>
      </c>
      <c r="AI39" s="127">
        <f t="shared" si="49"/>
        <v>52464.791740192406</v>
      </c>
      <c r="AJ39" s="127">
        <f t="shared" si="49"/>
        <v>52170.775662991691</v>
      </c>
      <c r="AK39" s="127">
        <f t="shared" si="49"/>
        <v>51899.499221019316</v>
      </c>
      <c r="AL39" s="127">
        <f t="shared" si="49"/>
        <v>50794.816716406407</v>
      </c>
      <c r="AM39" s="127">
        <f t="shared" si="49"/>
        <v>54089.043885740444</v>
      </c>
      <c r="AN39" s="127">
        <f t="shared" si="49"/>
        <v>54858.443199568537</v>
      </c>
      <c r="AO39" s="127">
        <f t="shared" si="49"/>
        <v>55097.739570857666</v>
      </c>
      <c r="AP39" s="127">
        <f t="shared" si="49"/>
        <v>53872.858916226745</v>
      </c>
      <c r="AQ39" s="127">
        <f t="shared" si="49"/>
        <v>56895.477498054548</v>
      </c>
      <c r="AR39" s="127">
        <f t="shared" si="49"/>
        <v>58344.016787308698</v>
      </c>
      <c r="AS39" s="127">
        <f t="shared" si="49"/>
        <v>58427.694973280202</v>
      </c>
      <c r="AT39" s="127">
        <f t="shared" si="49"/>
        <v>56771.439678532966</v>
      </c>
      <c r="AU39" s="127">
        <f t="shared" si="49"/>
        <v>59606.454867256383</v>
      </c>
      <c r="AV39" s="127">
        <f t="shared" si="49"/>
        <v>61275.770050436477</v>
      </c>
      <c r="AW39" s="127">
        <f t="shared" si="49"/>
        <v>62236.811125596199</v>
      </c>
      <c r="AX39" s="127">
        <f t="shared" si="49"/>
        <v>60708.956412959473</v>
      </c>
      <c r="AY39" s="127">
        <f t="shared" si="49"/>
        <v>63197.202403172007</v>
      </c>
      <c r="AZ39" s="127">
        <f t="shared" si="49"/>
        <v>64536.202384256227</v>
      </c>
      <c r="BA39" s="127">
        <f t="shared" si="49"/>
        <v>65791.144095370299</v>
      </c>
      <c r="BB39" s="127">
        <f t="shared" si="49"/>
        <v>63533.085182181181</v>
      </c>
      <c r="BC39" s="127">
        <f t="shared" si="49"/>
        <v>66909.513160451548</v>
      </c>
      <c r="BD39" s="127">
        <f t="shared" si="49"/>
        <v>67624.129551471982</v>
      </c>
      <c r="BE39" s="127">
        <f t="shared" si="49"/>
        <v>67050.433471116427</v>
      </c>
      <c r="BF39" s="127">
        <f t="shared" si="49"/>
        <v>62791.857641279392</v>
      </c>
      <c r="BG39" s="127">
        <f t="shared" si="49"/>
        <v>65040.297990334366</v>
      </c>
      <c r="BH39" s="127">
        <f t="shared" si="49"/>
        <v>66305.025643398316</v>
      </c>
      <c r="BI39" s="127">
        <f t="shared" ref="BI39:BN39" si="50">BI33+BI29+BI26</f>
        <v>66947.89344237998</v>
      </c>
      <c r="BJ39" s="351">
        <f t="shared" si="50"/>
        <v>64399.007119963979</v>
      </c>
      <c r="BK39" s="351">
        <f t="shared" si="50"/>
        <v>67521.369153645632</v>
      </c>
      <c r="BL39" s="351">
        <f t="shared" si="50"/>
        <v>68384.031533373258</v>
      </c>
      <c r="BM39" s="351">
        <f t="shared" si="50"/>
        <v>68982.213957532556</v>
      </c>
      <c r="BN39" s="351">
        <f t="shared" si="50"/>
        <v>66723.768850418754</v>
      </c>
      <c r="BO39" s="351">
        <f t="shared" ref="BO39:BP39" si="51">BO33+BO29+BO26</f>
        <v>69440.012178804609</v>
      </c>
      <c r="BP39" s="351">
        <f t="shared" si="51"/>
        <v>70532.459092993959</v>
      </c>
      <c r="BQ39" s="351">
        <f t="shared" ref="BQ39" si="52">BQ33+BQ29+BQ26</f>
        <v>71165.469875562019</v>
      </c>
    </row>
    <row r="40" spans="1:71" x14ac:dyDescent="0.2">
      <c r="A40" s="172" t="s">
        <v>14</v>
      </c>
      <c r="B40" s="148">
        <f>B20*Annual!$B59/100</f>
        <v>5353.1554534133465</v>
      </c>
      <c r="C40" s="149">
        <f>C20*Annual!$B59/100</f>
        <v>5354.0657317578989</v>
      </c>
      <c r="D40" s="149">
        <f>D20*Annual!$B59/100</f>
        <v>5400.8395041080876</v>
      </c>
      <c r="E40" s="149">
        <f>E20*Annual!$B59/100</f>
        <v>5422.6596890861274</v>
      </c>
      <c r="F40" s="149">
        <f>F20*Annual!$C59/100</f>
        <v>5577.6363608185065</v>
      </c>
      <c r="G40" s="149">
        <f>G20*Annual!$C59/100</f>
        <v>5637.3876842068394</v>
      </c>
      <c r="H40" s="149">
        <f>H20*Annual!$C59/100</f>
        <v>5688.6815817095048</v>
      </c>
      <c r="I40" s="149">
        <f>I20*Annual!$C59/100</f>
        <v>5758.0096552918103</v>
      </c>
      <c r="J40" s="149">
        <f>J20*Annual!$D59/100</f>
        <v>5793.9846752746043</v>
      </c>
      <c r="K40" s="149">
        <f>K20*Annual!$D59/100</f>
        <v>5810.8770922093563</v>
      </c>
      <c r="L40" s="149">
        <f>L20*Annual!$D59/100</f>
        <v>5836.3721372469308</v>
      </c>
      <c r="M40" s="149">
        <f>M20*Annual!$D59/100</f>
        <v>5845.785555790656</v>
      </c>
      <c r="N40" s="149">
        <f>N20*Annual!$E59/100</f>
        <v>5754.4619413417868</v>
      </c>
      <c r="O40" s="149">
        <f>O20*Annual!$E59/100</f>
        <v>5697.9268790583756</v>
      </c>
      <c r="P40" s="149">
        <f>P20*Annual!$E59/100</f>
        <v>5812.2303009927273</v>
      </c>
      <c r="Q40" s="149">
        <f>Q20*Annual!$E59/100</f>
        <v>5891.9490326285086</v>
      </c>
      <c r="R40" s="149">
        <f>R20*Annual!$F59/100</f>
        <v>5564.6651705635977</v>
      </c>
      <c r="S40" s="149">
        <f>S20*Annual!$F59/100</f>
        <v>5555.1849367768109</v>
      </c>
      <c r="T40" s="149">
        <f>T20*Annual!$F59/100</f>
        <v>5732.6073987373975</v>
      </c>
      <c r="U40" s="149">
        <f>U20*Annual!$F59/100</f>
        <v>5849.763811044877</v>
      </c>
      <c r="V40" s="149">
        <f>V20*Annual!$G59/100</f>
        <v>5690.3192643705361</v>
      </c>
      <c r="W40" s="149">
        <f>W20*Annual!$G59/100</f>
        <v>5699.6340428690128</v>
      </c>
      <c r="X40" s="149">
        <f>X20*Annual!$G59/100</f>
        <v>5886.8029717531208</v>
      </c>
      <c r="Y40" s="149">
        <f>Y20*Annual!$G59/100</f>
        <v>6003.9567796357605</v>
      </c>
      <c r="Z40" s="149">
        <f>Z20*Annual!H59/100</f>
        <v>6055.8494671624612</v>
      </c>
      <c r="AA40" s="149">
        <f>AA20*Annual!H59/100</f>
        <v>6061.46186238665</v>
      </c>
      <c r="AB40" s="149">
        <f>AB20*Annual!H59/100</f>
        <v>6239.9394643632722</v>
      </c>
      <c r="AC40" s="149">
        <f>AC20*Annual!H59/100</f>
        <v>6373.4162931111014</v>
      </c>
      <c r="AD40" s="149">
        <f>AD20*Annual!$I59/100</f>
        <v>5947.3393910458753</v>
      </c>
      <c r="AE40" s="149">
        <f>AE20*Annual!$I59/100</f>
        <v>6116.176819323734</v>
      </c>
      <c r="AF40" s="149">
        <f>AF20*Annual!$I59/100</f>
        <v>6231.9042216190428</v>
      </c>
      <c r="AG40" s="149">
        <f>AG20*Annual!$I59/100</f>
        <v>6319.601332423561</v>
      </c>
      <c r="AH40" s="149">
        <f>AH20*Annual!$J59/100</f>
        <v>6055.134785645796</v>
      </c>
      <c r="AI40" s="149">
        <f>AI20*Annual!$J59/100</f>
        <v>6244.0179932162564</v>
      </c>
      <c r="AJ40" s="149">
        <f>AJ20*Annual!$J59/100</f>
        <v>6294.8087526402715</v>
      </c>
      <c r="AK40" s="149">
        <f>AK20*Annual!$J59/100</f>
        <v>6427.0594520989698</v>
      </c>
      <c r="AL40" s="149">
        <f>AL20*Annual!$K59/100</f>
        <v>6243.6875367166303</v>
      </c>
      <c r="AM40" s="149">
        <f>AM20*Annual!$K59/100</f>
        <v>6514.3568711922508</v>
      </c>
      <c r="AN40" s="149">
        <f>AN20*Annual!$K59/100</f>
        <v>6647.9108191243004</v>
      </c>
      <c r="AO40" s="149">
        <f>AO20*Annual!$K59/100</f>
        <v>6809.4706252287669</v>
      </c>
      <c r="AP40" s="149">
        <f>AP20*Annual!$L59/100</f>
        <v>6559.2759631755089</v>
      </c>
      <c r="AQ40" s="149">
        <f>AQ20*Annual!$L59/100</f>
        <v>6827.7579482045094</v>
      </c>
      <c r="AR40" s="149">
        <f>AR20*Annual!$L59/100</f>
        <v>6951.5239533079148</v>
      </c>
      <c r="AS40" s="149">
        <f>AS20*Annual!$L59/100</f>
        <v>7059.9803614258717</v>
      </c>
      <c r="AT40" s="149">
        <f>AT20*Annual!$M59/100</f>
        <v>6910.58068447398</v>
      </c>
      <c r="AU40" s="149">
        <f>AU20*Annual!$M59/100</f>
        <v>7221.286460898421</v>
      </c>
      <c r="AV40" s="149">
        <f>AV20*Annual!$M59/100</f>
        <v>7329.5896172520834</v>
      </c>
      <c r="AW40" s="149">
        <f>AW20*Annual!$M59/100</f>
        <v>7693.2364298672846</v>
      </c>
      <c r="AX40" s="149">
        <f>AX20*Annual!$N59/100</f>
        <v>7405.6365353037045</v>
      </c>
      <c r="AY40" s="149">
        <f>AY20*Annual!$N59/100</f>
        <v>7578.5151297760485</v>
      </c>
      <c r="AZ40" s="149">
        <f>AZ20*Annual!$N59/100</f>
        <v>7706.2040637398095</v>
      </c>
      <c r="BA40" s="149">
        <f>BA20*Annual!$N59/100</f>
        <v>7879.2434755093373</v>
      </c>
      <c r="BB40" s="149">
        <f>BB20*Annual!$O59/100</f>
        <v>7657.6584171678669</v>
      </c>
      <c r="BC40" s="149">
        <f>BC20*Annual!$O59/100</f>
        <v>7876.517625896422</v>
      </c>
      <c r="BD40" s="149">
        <f>BD20*Annual!$O59/100</f>
        <v>7869.5978126792688</v>
      </c>
      <c r="BE40" s="149">
        <f>BE20*Annual!$O59/100</f>
        <v>7943.6237215139272</v>
      </c>
      <c r="BF40" s="149">
        <f>BF20*Annual!O59/100</f>
        <v>7502.6867862813979</v>
      </c>
      <c r="BG40" s="149">
        <f>BG20*Annual!P59/100</f>
        <v>7518.1466514071535</v>
      </c>
      <c r="BH40" s="149">
        <f>BH20*Annual!P59/100</f>
        <v>7590.3867965743711</v>
      </c>
      <c r="BI40" s="149">
        <f>BI20*Annual!P59/100</f>
        <v>7865.2872147610351</v>
      </c>
      <c r="BJ40" s="149">
        <f>BJ20*Annual!Q59/100</f>
        <v>7667.4268189601771</v>
      </c>
      <c r="BK40" s="149">
        <f>BK20*Annual!Q59/100</f>
        <v>7798.7427427135663</v>
      </c>
      <c r="BL40" s="149">
        <f>BL20*Annual!Q59/100</f>
        <v>7883.806998741009</v>
      </c>
      <c r="BM40" s="149">
        <f>BM20*Annual!Q59/100</f>
        <v>8093.2332564511535</v>
      </c>
      <c r="BN40" s="149">
        <f>BN20*Annual!S59/100</f>
        <v>7983.4199173148236</v>
      </c>
      <c r="BO40" s="149">
        <f>BO20*Annual!T59/100</f>
        <v>8141.8487195172274</v>
      </c>
      <c r="BP40" s="149">
        <f>BP20*Annual!U59/100</f>
        <v>8246.7127275122821</v>
      </c>
      <c r="BQ40" s="149">
        <f>BQ20*Annual!R59/100</f>
        <v>8469.8723988474339</v>
      </c>
    </row>
    <row r="41" spans="1:71" ht="17.25" customHeight="1" thickBot="1" x14ac:dyDescent="0.25">
      <c r="A41" s="173" t="s">
        <v>282</v>
      </c>
      <c r="B41" s="107">
        <f t="shared" ref="B41:U41" si="53">B39+B40</f>
        <v>44169.601167477478</v>
      </c>
      <c r="C41" s="108">
        <f t="shared" si="53"/>
        <v>45381.481975058894</v>
      </c>
      <c r="D41" s="108">
        <f t="shared" si="53"/>
        <v>47245.116482996309</v>
      </c>
      <c r="E41" s="108">
        <f t="shared" si="53"/>
        <v>47455.522571693298</v>
      </c>
      <c r="F41" s="108">
        <f t="shared" si="53"/>
        <v>46244.201219275965</v>
      </c>
      <c r="G41" s="108">
        <f t="shared" si="53"/>
        <v>48719.840818189339</v>
      </c>
      <c r="H41" s="108">
        <f t="shared" si="53"/>
        <v>49322.227336703945</v>
      </c>
      <c r="I41" s="108">
        <f t="shared" si="53"/>
        <v>49501.385580485439</v>
      </c>
      <c r="J41" s="108">
        <f t="shared" si="53"/>
        <v>47512.688820826799</v>
      </c>
      <c r="K41" s="108">
        <f t="shared" si="53"/>
        <v>49918.749188554924</v>
      </c>
      <c r="L41" s="108">
        <f t="shared" si="53"/>
        <v>50135.59370374</v>
      </c>
      <c r="M41" s="108">
        <f t="shared" si="53"/>
        <v>49995.749189359303</v>
      </c>
      <c r="N41" s="108">
        <f t="shared" si="53"/>
        <v>48148.340585792743</v>
      </c>
      <c r="O41" s="108">
        <f t="shared" si="53"/>
        <v>50467.557506874422</v>
      </c>
      <c r="P41" s="108">
        <f t="shared" si="53"/>
        <v>50450.013208845085</v>
      </c>
      <c r="Q41" s="108">
        <f t="shared" si="53"/>
        <v>50221.246210313635</v>
      </c>
      <c r="R41" s="108">
        <f t="shared" si="53"/>
        <v>47866.772624145728</v>
      </c>
      <c r="S41" s="108">
        <f t="shared" si="53"/>
        <v>50554.283572680768</v>
      </c>
      <c r="T41" s="108">
        <f t="shared" si="53"/>
        <v>51068.878563537517</v>
      </c>
      <c r="U41" s="108">
        <f t="shared" si="53"/>
        <v>51327.830503757243</v>
      </c>
      <c r="V41" s="108">
        <f t="shared" ref="V41:BA41" si="54">V39+V40</f>
        <v>49601.519426697072</v>
      </c>
      <c r="W41" s="108">
        <f t="shared" si="54"/>
        <v>52192.666449479409</v>
      </c>
      <c r="X41" s="108">
        <f t="shared" si="54"/>
        <v>54240.989083726512</v>
      </c>
      <c r="Y41" s="108">
        <f t="shared" si="54"/>
        <v>53915.967382029565</v>
      </c>
      <c r="Z41" s="108">
        <f t="shared" si="54"/>
        <v>52513.785574425521</v>
      </c>
      <c r="AA41" s="108">
        <f t="shared" si="54"/>
        <v>55248.344021382967</v>
      </c>
      <c r="AB41" s="108">
        <f t="shared" si="54"/>
        <v>55639.048975850361</v>
      </c>
      <c r="AC41" s="108">
        <f t="shared" si="54"/>
        <v>55758.173321719718</v>
      </c>
      <c r="AD41" s="108">
        <f t="shared" si="54"/>
        <v>53541.924463459938</v>
      </c>
      <c r="AE41" s="108">
        <f t="shared" si="54"/>
        <v>56761.421952243865</v>
      </c>
      <c r="AF41" s="108">
        <f t="shared" si="54"/>
        <v>56894.031533402405</v>
      </c>
      <c r="AG41" s="108">
        <f t="shared" si="54"/>
        <v>57325.635367883653</v>
      </c>
      <c r="AH41" s="108">
        <f t="shared" si="54"/>
        <v>55181.319296232286</v>
      </c>
      <c r="AI41" s="108">
        <f t="shared" si="54"/>
        <v>58708.809733408663</v>
      </c>
      <c r="AJ41" s="108">
        <f t="shared" si="54"/>
        <v>58465.584415631965</v>
      </c>
      <c r="AK41" s="108">
        <f t="shared" si="54"/>
        <v>58326.558673118285</v>
      </c>
      <c r="AL41" s="108">
        <f t="shared" si="54"/>
        <v>57038.504253123036</v>
      </c>
      <c r="AM41" s="108">
        <f t="shared" si="54"/>
        <v>60603.400756932693</v>
      </c>
      <c r="AN41" s="108">
        <f t="shared" si="54"/>
        <v>61506.354018692837</v>
      </c>
      <c r="AO41" s="108">
        <f t="shared" si="54"/>
        <v>61907.210196086431</v>
      </c>
      <c r="AP41" s="108">
        <f t="shared" si="54"/>
        <v>60432.134879402256</v>
      </c>
      <c r="AQ41" s="108">
        <f t="shared" si="54"/>
        <v>63723.235446259059</v>
      </c>
      <c r="AR41" s="108">
        <f t="shared" si="54"/>
        <v>65295.540740616612</v>
      </c>
      <c r="AS41" s="108">
        <f t="shared" si="54"/>
        <v>65487.675334706073</v>
      </c>
      <c r="AT41" s="108">
        <f t="shared" si="54"/>
        <v>63682.020363006945</v>
      </c>
      <c r="AU41" s="108">
        <f t="shared" si="54"/>
        <v>66827.741328154807</v>
      </c>
      <c r="AV41" s="108">
        <f t="shared" si="54"/>
        <v>68605.359667688565</v>
      </c>
      <c r="AW41" s="108">
        <f t="shared" si="54"/>
        <v>69930.04755546349</v>
      </c>
      <c r="AX41" s="108">
        <f t="shared" si="54"/>
        <v>68114.592948263176</v>
      </c>
      <c r="AY41" s="108">
        <f t="shared" si="54"/>
        <v>70775.717532948052</v>
      </c>
      <c r="AZ41" s="108">
        <f t="shared" si="54"/>
        <v>72242.406447996036</v>
      </c>
      <c r="BA41" s="108">
        <f t="shared" si="54"/>
        <v>73670.38757087964</v>
      </c>
      <c r="BB41" s="108">
        <f t="shared" ref="BB41:BG41" si="55">BB39+BB40</f>
        <v>71190.743599349051</v>
      </c>
      <c r="BC41" s="108">
        <f t="shared" si="55"/>
        <v>74786.030786347968</v>
      </c>
      <c r="BD41" s="108">
        <f t="shared" si="55"/>
        <v>75493.727364151244</v>
      </c>
      <c r="BE41" s="108">
        <f t="shared" si="55"/>
        <v>74994.057192630353</v>
      </c>
      <c r="BF41" s="108">
        <f t="shared" si="55"/>
        <v>70294.544427560788</v>
      </c>
      <c r="BG41" s="108">
        <f t="shared" si="55"/>
        <v>72558.444641741517</v>
      </c>
      <c r="BH41" s="108">
        <f t="shared" ref="BH41:BM41" si="56">BH39+BH40</f>
        <v>73895.412439972686</v>
      </c>
      <c r="BI41" s="108">
        <f t="shared" si="56"/>
        <v>74813.180657141012</v>
      </c>
      <c r="BJ41" s="108">
        <f t="shared" si="56"/>
        <v>72066.43393892415</v>
      </c>
      <c r="BK41" s="108">
        <f t="shared" si="56"/>
        <v>75320.111896359202</v>
      </c>
      <c r="BL41" s="108">
        <f t="shared" si="56"/>
        <v>76267.83853211427</v>
      </c>
      <c r="BM41" s="108">
        <f t="shared" si="56"/>
        <v>77075.447213983716</v>
      </c>
      <c r="BN41" s="108">
        <f t="shared" ref="BN41:BO41" si="57">BN39+BN40</f>
        <v>74707.188767733576</v>
      </c>
      <c r="BO41" s="108">
        <f t="shared" si="57"/>
        <v>77581.860898321844</v>
      </c>
      <c r="BP41" s="108">
        <f t="shared" ref="BP41:BQ41" si="58">BP39+BP40</f>
        <v>78779.171820506235</v>
      </c>
      <c r="BQ41" s="108">
        <f t="shared" si="58"/>
        <v>79635.342274409457</v>
      </c>
      <c r="BS41" s="91"/>
    </row>
    <row r="42" spans="1:71" x14ac:dyDescent="0.2">
      <c r="BA42" s="91"/>
      <c r="BG42" s="266"/>
      <c r="BH42" s="266"/>
      <c r="BI42" s="267"/>
      <c r="BJ42" s="267"/>
      <c r="BK42" s="267"/>
      <c r="BL42" s="267"/>
      <c r="BM42" s="267"/>
      <c r="BN42" s="267"/>
      <c r="BO42" s="267"/>
      <c r="BP42" s="267"/>
    </row>
    <row r="43" spans="1:71" ht="18" x14ac:dyDescent="0.25">
      <c r="A43" s="399" t="s">
        <v>211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N43" s="91"/>
    </row>
    <row r="44" spans="1:71" ht="13.5" thickBot="1" x14ac:dyDescent="0.25">
      <c r="A44" s="1" t="s">
        <v>172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71" ht="13.5" thickBot="1" x14ac:dyDescent="0.25">
      <c r="A45" s="109" t="s">
        <v>166</v>
      </c>
      <c r="B45" s="250" t="str">
        <f>B25</f>
        <v>1995q1</v>
      </c>
      <c r="C45" s="249" t="str">
        <f t="shared" ref="C45:BH45" si="59">C25</f>
        <v>1995q2</v>
      </c>
      <c r="D45" s="249" t="str">
        <f t="shared" si="59"/>
        <v>1995q3</v>
      </c>
      <c r="E45" s="249" t="str">
        <f t="shared" si="59"/>
        <v>1995q4</v>
      </c>
      <c r="F45" s="249" t="str">
        <f t="shared" si="59"/>
        <v>1996q1</v>
      </c>
      <c r="G45" s="249" t="str">
        <f t="shared" si="59"/>
        <v>1996q2</v>
      </c>
      <c r="H45" s="249" t="str">
        <f t="shared" si="59"/>
        <v>1996q3</v>
      </c>
      <c r="I45" s="249" t="str">
        <f t="shared" si="59"/>
        <v>1996q4</v>
      </c>
      <c r="J45" s="249" t="str">
        <f t="shared" si="59"/>
        <v>1997q1</v>
      </c>
      <c r="K45" s="249" t="str">
        <f t="shared" si="59"/>
        <v>1997q2</v>
      </c>
      <c r="L45" s="249" t="str">
        <f t="shared" si="59"/>
        <v>1997q3</v>
      </c>
      <c r="M45" s="249" t="str">
        <f t="shared" si="59"/>
        <v>1997q4</v>
      </c>
      <c r="N45" s="249" t="str">
        <f t="shared" si="59"/>
        <v>1998q1</v>
      </c>
      <c r="O45" s="249" t="str">
        <f t="shared" si="59"/>
        <v>1998q2</v>
      </c>
      <c r="P45" s="249" t="str">
        <f t="shared" si="59"/>
        <v>1998q3</v>
      </c>
      <c r="Q45" s="249" t="str">
        <f t="shared" si="59"/>
        <v>1998q4</v>
      </c>
      <c r="R45" s="249" t="str">
        <f t="shared" si="59"/>
        <v>1999q1</v>
      </c>
      <c r="S45" s="249" t="str">
        <f t="shared" si="59"/>
        <v>1999q2</v>
      </c>
      <c r="T45" s="249" t="str">
        <f t="shared" si="59"/>
        <v>1999q3</v>
      </c>
      <c r="U45" s="249" t="str">
        <f t="shared" si="59"/>
        <v>1999q4</v>
      </c>
      <c r="V45" s="249" t="str">
        <f t="shared" si="59"/>
        <v>2000q1</v>
      </c>
      <c r="W45" s="249" t="str">
        <f t="shared" si="59"/>
        <v>2000q2</v>
      </c>
      <c r="X45" s="249" t="str">
        <f t="shared" si="59"/>
        <v>2000q3</v>
      </c>
      <c r="Y45" s="249" t="str">
        <f t="shared" si="59"/>
        <v>2000q4</v>
      </c>
      <c r="Z45" s="249" t="str">
        <f t="shared" si="59"/>
        <v>2001q1</v>
      </c>
      <c r="AA45" s="249" t="str">
        <f t="shared" si="59"/>
        <v>2001q2</v>
      </c>
      <c r="AB45" s="249" t="str">
        <f t="shared" si="59"/>
        <v>2001q3</v>
      </c>
      <c r="AC45" s="249" t="str">
        <f t="shared" si="59"/>
        <v>2001q4</v>
      </c>
      <c r="AD45" s="249" t="str">
        <f t="shared" si="59"/>
        <v>2002q1</v>
      </c>
      <c r="AE45" s="249" t="str">
        <f t="shared" si="59"/>
        <v>2002q2</v>
      </c>
      <c r="AF45" s="249" t="str">
        <f t="shared" si="59"/>
        <v>2002q3</v>
      </c>
      <c r="AG45" s="249" t="str">
        <f t="shared" si="59"/>
        <v>2002q4</v>
      </c>
      <c r="AH45" s="249" t="str">
        <f t="shared" si="59"/>
        <v>2003q1</v>
      </c>
      <c r="AI45" s="249" t="str">
        <f t="shared" si="59"/>
        <v>2003q2</v>
      </c>
      <c r="AJ45" s="249" t="str">
        <f t="shared" si="59"/>
        <v>2003q3</v>
      </c>
      <c r="AK45" s="249" t="str">
        <f t="shared" si="59"/>
        <v>2003q4</v>
      </c>
      <c r="AL45" s="249" t="str">
        <f t="shared" si="59"/>
        <v>2004q1</v>
      </c>
      <c r="AM45" s="249" t="str">
        <f t="shared" si="59"/>
        <v>2004q2</v>
      </c>
      <c r="AN45" s="249" t="str">
        <f t="shared" si="59"/>
        <v>2004q3</v>
      </c>
      <c r="AO45" s="249" t="str">
        <f t="shared" si="59"/>
        <v>2004q4</v>
      </c>
      <c r="AP45" s="249" t="str">
        <f t="shared" si="59"/>
        <v>2005q1</v>
      </c>
      <c r="AQ45" s="249" t="str">
        <f t="shared" si="59"/>
        <v>2005q2</v>
      </c>
      <c r="AR45" s="249" t="str">
        <f t="shared" si="59"/>
        <v>2005q3</v>
      </c>
      <c r="AS45" s="249" t="str">
        <f t="shared" si="59"/>
        <v>2005q4</v>
      </c>
      <c r="AT45" s="249" t="str">
        <f t="shared" si="59"/>
        <v>2006q1</v>
      </c>
      <c r="AU45" s="249" t="str">
        <f t="shared" si="59"/>
        <v>2006q2</v>
      </c>
      <c r="AV45" s="249" t="str">
        <f t="shared" si="59"/>
        <v>2006q3</v>
      </c>
      <c r="AW45" s="249" t="str">
        <f t="shared" si="59"/>
        <v>2006q4</v>
      </c>
      <c r="AX45" s="249" t="str">
        <f t="shared" si="59"/>
        <v>2007q1</v>
      </c>
      <c r="AY45" s="249" t="str">
        <f t="shared" si="59"/>
        <v>2007q2</v>
      </c>
      <c r="AZ45" s="249" t="str">
        <f t="shared" si="59"/>
        <v>2007q3</v>
      </c>
      <c r="BA45" s="249" t="str">
        <f t="shared" si="59"/>
        <v>2007q4</v>
      </c>
      <c r="BB45" s="249" t="str">
        <f t="shared" si="59"/>
        <v>2008q1</v>
      </c>
      <c r="BC45" s="249" t="str">
        <f t="shared" si="59"/>
        <v>2008q2</v>
      </c>
      <c r="BD45" s="249" t="str">
        <f t="shared" si="59"/>
        <v>2008q3</v>
      </c>
      <c r="BE45" s="249" t="str">
        <f t="shared" si="59"/>
        <v>2008q4</v>
      </c>
      <c r="BF45" s="249" t="str">
        <f t="shared" si="59"/>
        <v>2009q1</v>
      </c>
      <c r="BG45" s="249" t="str">
        <f t="shared" si="59"/>
        <v>2009q2</v>
      </c>
      <c r="BH45" s="249" t="str">
        <f t="shared" si="59"/>
        <v>2009q3</v>
      </c>
      <c r="BI45" s="249" t="str">
        <f t="shared" ref="BI45:BN45" si="60">BI25</f>
        <v>2009q4</v>
      </c>
      <c r="BJ45" s="249" t="str">
        <f t="shared" si="60"/>
        <v>2010q1</v>
      </c>
      <c r="BK45" s="249" t="str">
        <f t="shared" si="60"/>
        <v>2010q2</v>
      </c>
      <c r="BL45" s="249" t="str">
        <f t="shared" si="60"/>
        <v>2010q3</v>
      </c>
      <c r="BM45" s="249" t="str">
        <f t="shared" si="60"/>
        <v>2010q4</v>
      </c>
      <c r="BN45" s="249" t="str">
        <f t="shared" si="60"/>
        <v>2011q1</v>
      </c>
      <c r="BO45" s="249" t="str">
        <f t="shared" ref="BO45:BP45" si="61">BO25</f>
        <v>2011q2</v>
      </c>
      <c r="BP45" s="249" t="str">
        <f t="shared" si="61"/>
        <v>2011q3</v>
      </c>
      <c r="BQ45" s="249" t="str">
        <f t="shared" ref="BQ45" si="62">BQ25</f>
        <v>2011q4</v>
      </c>
    </row>
    <row r="46" spans="1:71" ht="13.5" thickTop="1" x14ac:dyDescent="0.2">
      <c r="A46" s="2" t="s">
        <v>0</v>
      </c>
      <c r="B46" s="252"/>
      <c r="C46" s="155">
        <f t="shared" ref="C46:C61" si="63">(C6-B6)/B6*100</f>
        <v>7.002987560643505</v>
      </c>
      <c r="D46" s="155">
        <f t="shared" ref="D46:D61" si="64">(D6-C6)/C6*100</f>
        <v>2.8293134003462854</v>
      </c>
      <c r="E46" s="155">
        <f t="shared" ref="E46:E61" si="65">(E6-D6)/D6*100</f>
        <v>-6.0603612254380597</v>
      </c>
      <c r="F46" s="155">
        <f t="shared" ref="F46:F61" si="66">(F6-E6)/E6*100</f>
        <v>-2.5932851091694062</v>
      </c>
      <c r="G46" s="155">
        <f t="shared" ref="G46:G61" si="67">(G6-F6)/F6*100</f>
        <v>21.848096246587897</v>
      </c>
      <c r="H46" s="155">
        <f t="shared" ref="H46:H61" si="68">(H6-G6)/G6*100</f>
        <v>-8.2756662514493211</v>
      </c>
      <c r="I46" s="155">
        <f t="shared" ref="I46:I61" si="69">(I6-H6)/H6*100</f>
        <v>-8.6548836826817741</v>
      </c>
      <c r="J46" s="155">
        <f t="shared" ref="J46:J61" si="70">(J6-I6)/I6*100</f>
        <v>-0.5024083513090184</v>
      </c>
      <c r="K46" s="155">
        <f t="shared" ref="K46:K61" si="71">(K6-J6)/J6*100</f>
        <v>21.001372393720271</v>
      </c>
      <c r="L46" s="155">
        <f t="shared" ref="L46:L61" si="72">(L6-K6)/K6*100</f>
        <v>-7.4829750300440647</v>
      </c>
      <c r="M46" s="155">
        <f t="shared" ref="M46:M61" si="73">(M6-L6)/L6*100</f>
        <v>-8.5005340184164204</v>
      </c>
      <c r="N46" s="155">
        <f t="shared" ref="N46:N61" si="74">(N6-M6)/M6*100</f>
        <v>-1.1579851953551921</v>
      </c>
      <c r="O46" s="155">
        <f t="shared" ref="O46:O61" si="75">(O6-N6)/N6*100</f>
        <v>18.457922000823462</v>
      </c>
      <c r="P46" s="155">
        <f t="shared" ref="P46:P61" si="76">(P6-O6)/O6*100</f>
        <v>-8.4716160970324772</v>
      </c>
      <c r="Q46" s="155">
        <f t="shared" ref="Q46:Q61" si="77">(Q6-P6)/P6*100</f>
        <v>-10.32040035325287</v>
      </c>
      <c r="R46" s="155">
        <f t="shared" ref="R46:R61" si="78">(R6-Q6)/Q6*100</f>
        <v>2.8646777065246529</v>
      </c>
      <c r="S46" s="155">
        <f t="shared" ref="S46:S61" si="79">(S6-R6)/R6*100</f>
        <v>20.943706548773548</v>
      </c>
      <c r="T46" s="155">
        <f t="shared" ref="T46:T61" si="80">(T6-S6)/S6*100</f>
        <v>-9.6272924826305832</v>
      </c>
      <c r="U46" s="155">
        <f t="shared" ref="U46:U61" si="81">(U6-T6)/T6*100</f>
        <v>-12.678059350878595</v>
      </c>
      <c r="V46" s="155">
        <f t="shared" ref="V46:V61" si="82">(V6-U6)/U6*100</f>
        <v>0.57946098192405937</v>
      </c>
      <c r="W46" s="155">
        <f t="shared" ref="W46:W61" si="83">(W6-V6)/V6*100</f>
        <v>19.489836826768308</v>
      </c>
      <c r="X46" s="155">
        <f t="shared" ref="X46:X61" si="84">(X6-W6)/W6*100</f>
        <v>3.5081276724783077</v>
      </c>
      <c r="Y46" s="155">
        <f t="shared" ref="Y46:Y61" si="85">(Y6-X6)/X6*100</f>
        <v>-17.692932072966528</v>
      </c>
      <c r="Z46" s="155">
        <f t="shared" ref="Z46:Z61" si="86">(Z6-Y6)/Y6*100</f>
        <v>-0.24883054541891239</v>
      </c>
      <c r="AA46" s="155">
        <f t="shared" ref="AA46:AA61" si="87">(AA6-Z6)/Z6*100</f>
        <v>23.681730314383874</v>
      </c>
      <c r="AB46" s="155">
        <f t="shared" ref="AB46:AB61" si="88">(AB6-AA6)/AA6*100</f>
        <v>-7.8901843036945429</v>
      </c>
      <c r="AC46" s="155">
        <f t="shared" ref="AC46:AC61" si="89">(AC6-AB6)/AB6*100</f>
        <v>-15.284056491759229</v>
      </c>
      <c r="AD46" s="155">
        <f t="shared" ref="AD46:AD61" si="90">(AD6-AC6)/AC6*100</f>
        <v>5.158702565189734</v>
      </c>
      <c r="AE46" s="155">
        <f t="shared" ref="AE46:AE61" si="91">(AE6-AD6)/AD6*100</f>
        <v>25.908244925343766</v>
      </c>
      <c r="AF46" s="155">
        <f t="shared" ref="AF46:AF61" si="92">(AF6-AE6)/AE6*100</f>
        <v>-11.448934524084009</v>
      </c>
      <c r="AG46" s="155">
        <f t="shared" ref="AG46:AG61" si="93">(AG6-AF6)/AF6*100</f>
        <v>-9.7811961163250789</v>
      </c>
      <c r="AH46" s="155">
        <f t="shared" ref="AH46:AH61" si="94">(AH6-AG6)/AG6*100</f>
        <v>-8.5459643006375485E-2</v>
      </c>
      <c r="AI46" s="155">
        <f t="shared" ref="AI46:AI61" si="95">(AI6-AH6)/AH6*100</f>
        <v>32.901508007982628</v>
      </c>
      <c r="AJ46" s="155">
        <f t="shared" ref="AJ46:AJ61" si="96">(AJ6-AI6)/AI6*100</f>
        <v>-12.886087565505083</v>
      </c>
      <c r="AK46" s="155">
        <f t="shared" ref="AK46:AK61" si="97">(AK6-AJ6)/AJ6*100</f>
        <v>-14.658719818146537</v>
      </c>
      <c r="AL46" s="155">
        <f t="shared" ref="AL46:AL61" si="98">(AL6-AK6)/AK6*100</f>
        <v>5.3594329215764995</v>
      </c>
      <c r="AM46" s="155">
        <f t="shared" ref="AM46:AM61" si="99">(AM6-AL6)/AL6*100</f>
        <v>24.226647267910938</v>
      </c>
      <c r="AN46" s="155">
        <f t="shared" ref="AN46:AN61" si="100">(AN6-AM6)/AM6*100</f>
        <v>-6.5966793239520509</v>
      </c>
      <c r="AO46" s="155">
        <f t="shared" ref="AO46:AO61" si="101">(AO6-AN6)/AN6*100</f>
        <v>-17.810043842168195</v>
      </c>
      <c r="AP46" s="155">
        <f t="shared" ref="AP46:AP61" si="102">(AP6-AO6)/AO6*100</f>
        <v>11.463333181388077</v>
      </c>
      <c r="AQ46" s="155">
        <f t="shared" ref="AQ46:AQ61" si="103">(AQ6-AP6)/AP6*100</f>
        <v>15.742914695001598</v>
      </c>
      <c r="AR46" s="155">
        <f t="shared" ref="AR46:AR61" si="104">(AR6-AQ6)/AQ6*100</f>
        <v>-4.3960918059735601</v>
      </c>
      <c r="AS46" s="155">
        <f t="shared" ref="AS46:AS61" si="105">(AS6-AR6)/AR6*100</f>
        <v>-19.115449941811089</v>
      </c>
      <c r="AT46" s="155">
        <f t="shared" ref="AT46:AT61" si="106">(AT6-AS6)/AS6*100</f>
        <v>6.6619678373232976</v>
      </c>
      <c r="AU46" s="155">
        <f t="shared" ref="AU46:AU61" si="107">(AU6-AT6)/AT6*100</f>
        <v>15.840714820649207</v>
      </c>
      <c r="AV46" s="155">
        <f t="shared" ref="AV46:AV61" si="108">(AV6-AU6)/AU6*100</f>
        <v>-3.1443711978850284</v>
      </c>
      <c r="AW46" s="155">
        <f t="shared" ref="AW46:AW61" si="109">(AW6-AV6)/AV6*100</f>
        <v>-11.315707881628679</v>
      </c>
      <c r="AX46" s="155">
        <f t="shared" ref="AX46:AX61" si="110">(AX6-AW6)/AW6*100</f>
        <v>2.903753842283114</v>
      </c>
      <c r="AY46" s="155">
        <f t="shared" ref="AY46:AY61" si="111">(AY6-AX6)/AX6*100</f>
        <v>14.546858304815991</v>
      </c>
      <c r="AZ46" s="155">
        <f t="shared" ref="AZ46:AZ61" si="112">(AZ6-AY6)/AY6*100</f>
        <v>-3.4607588542712264</v>
      </c>
      <c r="BA46" s="155">
        <f t="shared" ref="BA46:BA61" si="113">(BA6-AZ6)/AZ6*100</f>
        <v>-13.968404741301239</v>
      </c>
      <c r="BB46" s="155">
        <f t="shared" ref="BB46:BB61" si="114">(BB6-BA6)/BA6*100</f>
        <v>2.2096706835125257</v>
      </c>
      <c r="BC46" s="155">
        <f t="shared" ref="BC46:BG46" si="115">(BC6-BB6)/BB6*100</f>
        <v>21.189501859040075</v>
      </c>
      <c r="BD46" s="155">
        <f t="shared" si="115"/>
        <v>-5.979940297034279</v>
      </c>
      <c r="BE46" s="155">
        <f t="shared" si="115"/>
        <v>-15.069436903011422</v>
      </c>
      <c r="BF46" s="155">
        <f t="shared" si="115"/>
        <v>-2.1117813041525269</v>
      </c>
      <c r="BG46" s="155">
        <f t="shared" si="115"/>
        <v>20.801224763777281</v>
      </c>
      <c r="BH46" s="155">
        <f t="shared" ref="BH46:BH61" si="116">(BH6-BG6)/BG6*100</f>
        <v>-4.1929665668785008</v>
      </c>
      <c r="BI46" s="155">
        <f t="shared" ref="BI46:BI61" si="117">(BI6-BH6)/BH6*100</f>
        <v>-13.491874292916235</v>
      </c>
      <c r="BJ46" s="155">
        <f t="shared" ref="BJ46:BJ61" si="118">(BJ6-BI6)/BI6*100</f>
        <v>7.2226351758852863</v>
      </c>
      <c r="BK46" s="155">
        <f t="shared" ref="BK46:BL61" si="119">(BK6-BJ6)/BJ6*100</f>
        <v>13.323440007532891</v>
      </c>
      <c r="BL46" s="155">
        <f t="shared" si="119"/>
        <v>-1.3859609341809409</v>
      </c>
      <c r="BM46" s="155">
        <f t="shared" ref="BM46:BM61" si="120">(BM6-BL6)/BL6*100</f>
        <v>-12.494363387575689</v>
      </c>
      <c r="BN46" s="155">
        <f t="shared" ref="BN46:BQ61" si="121">(BN6-BM6)/BM6*100</f>
        <v>1.7970938287517895</v>
      </c>
      <c r="BO46" s="155">
        <f t="shared" si="121"/>
        <v>20.111529766390355</v>
      </c>
      <c r="BP46" s="155">
        <f t="shared" si="121"/>
        <v>-8.83127964464075</v>
      </c>
      <c r="BQ46" s="155">
        <f t="shared" si="121"/>
        <v>-12.965205901783747</v>
      </c>
    </row>
    <row r="47" spans="1:71" x14ac:dyDescent="0.2">
      <c r="A47" s="3" t="s">
        <v>1</v>
      </c>
      <c r="B47" s="253"/>
      <c r="C47" s="157">
        <f t="shared" si="63"/>
        <v>45.315580490310339</v>
      </c>
      <c r="D47" s="157">
        <f t="shared" si="64"/>
        <v>7.2318998588910794</v>
      </c>
      <c r="E47" s="157">
        <f t="shared" si="65"/>
        <v>-22.680020283975661</v>
      </c>
      <c r="F47" s="157">
        <f t="shared" si="66"/>
        <v>-8.8686669945892707</v>
      </c>
      <c r="G47" s="157">
        <f t="shared" si="67"/>
        <v>122.81211205267988</v>
      </c>
      <c r="H47" s="157">
        <f t="shared" si="68"/>
        <v>-28.391359256854749</v>
      </c>
      <c r="I47" s="157">
        <f t="shared" si="69"/>
        <v>-33.108219348000141</v>
      </c>
      <c r="J47" s="157">
        <f t="shared" si="70"/>
        <v>3.4558152942584583</v>
      </c>
      <c r="K47" s="157">
        <f t="shared" si="71"/>
        <v>97.799261206153474</v>
      </c>
      <c r="L47" s="157">
        <f t="shared" si="72"/>
        <v>-27.465194826591976</v>
      </c>
      <c r="M47" s="157">
        <f t="shared" si="73"/>
        <v>-32.356615559341286</v>
      </c>
      <c r="N47" s="157">
        <f t="shared" si="74"/>
        <v>-0.26863666890530558</v>
      </c>
      <c r="O47" s="157">
        <f t="shared" si="75"/>
        <v>97.324410774410779</v>
      </c>
      <c r="P47" s="157">
        <f t="shared" si="76"/>
        <v>-27.472491845880963</v>
      </c>
      <c r="Q47" s="157">
        <f t="shared" si="77"/>
        <v>-39.724738266086341</v>
      </c>
      <c r="R47" s="157">
        <f t="shared" si="78"/>
        <v>27.204527712724435</v>
      </c>
      <c r="S47" s="157">
        <f t="shared" si="79"/>
        <v>98.757893574063033</v>
      </c>
      <c r="T47" s="157">
        <f t="shared" si="80"/>
        <v>-30.05597855956329</v>
      </c>
      <c r="U47" s="157">
        <f t="shared" si="81"/>
        <v>-48.222535155310212</v>
      </c>
      <c r="V47" s="157">
        <f t="shared" si="82"/>
        <v>18.0202358648413</v>
      </c>
      <c r="W47" s="157">
        <f t="shared" si="83"/>
        <v>100.48508972173261</v>
      </c>
      <c r="X47" s="157">
        <f t="shared" si="84"/>
        <v>11.485348298817234</v>
      </c>
      <c r="Y47" s="157">
        <f t="shared" si="85"/>
        <v>-53.352833283506108</v>
      </c>
      <c r="Z47" s="157">
        <f t="shared" si="86"/>
        <v>6.5822521695449581</v>
      </c>
      <c r="AA47" s="157">
        <f t="shared" si="87"/>
        <v>108.54723635240772</v>
      </c>
      <c r="AB47" s="157">
        <f t="shared" si="88"/>
        <v>-23.347661960767198</v>
      </c>
      <c r="AC47" s="157">
        <f t="shared" si="89"/>
        <v>-51.016254376725776</v>
      </c>
      <c r="AD47" s="157">
        <f t="shared" si="90"/>
        <v>39.681617235009639</v>
      </c>
      <c r="AE47" s="157">
        <f t="shared" si="91"/>
        <v>109.43536404160477</v>
      </c>
      <c r="AF47" s="157">
        <f t="shared" si="92"/>
        <v>-34.295849592053919</v>
      </c>
      <c r="AG47" s="157">
        <f t="shared" si="93"/>
        <v>-38.019652305366591</v>
      </c>
      <c r="AH47" s="157">
        <f t="shared" si="94"/>
        <v>7.6829268292682924</v>
      </c>
      <c r="AI47" s="157">
        <f t="shared" si="95"/>
        <v>152.22455913282639</v>
      </c>
      <c r="AJ47" s="157">
        <f t="shared" si="96"/>
        <v>-37.575368826170624</v>
      </c>
      <c r="AK47" s="157">
        <f t="shared" si="97"/>
        <v>-53.072338676531025</v>
      </c>
      <c r="AL47" s="157">
        <f t="shared" si="98"/>
        <v>36.12874972629735</v>
      </c>
      <c r="AM47" s="157">
        <f t="shared" si="99"/>
        <v>127.52131253015924</v>
      </c>
      <c r="AN47" s="157">
        <f t="shared" si="100"/>
        <v>-24.397313538352776</v>
      </c>
      <c r="AO47" s="157">
        <f t="shared" si="101"/>
        <v>-50.21507387319992</v>
      </c>
      <c r="AP47" s="157">
        <f t="shared" si="102"/>
        <v>34.557663410969205</v>
      </c>
      <c r="AQ47" s="157">
        <f t="shared" si="103"/>
        <v>83.223406408565225</v>
      </c>
      <c r="AR47" s="157">
        <f t="shared" si="104"/>
        <v>-10.742161460019732</v>
      </c>
      <c r="AS47" s="157">
        <f t="shared" si="105"/>
        <v>-53.935480566924298</v>
      </c>
      <c r="AT47" s="157">
        <f t="shared" si="106"/>
        <v>31.284916201117309</v>
      </c>
      <c r="AU47" s="157">
        <f t="shared" si="107"/>
        <v>69.185279277372018</v>
      </c>
      <c r="AV47" s="157">
        <f t="shared" si="108"/>
        <v>-11.644921249332633</v>
      </c>
      <c r="AW47" s="157">
        <f t="shared" si="109"/>
        <v>-46.227092047246323</v>
      </c>
      <c r="AX47" s="157">
        <f t="shared" si="110"/>
        <v>28.444756595408453</v>
      </c>
      <c r="AY47" s="157">
        <f t="shared" si="111"/>
        <v>68.883496804620478</v>
      </c>
      <c r="AZ47" s="157">
        <f t="shared" si="112"/>
        <v>-12.505817835967378</v>
      </c>
      <c r="BA47" s="157">
        <f t="shared" si="113"/>
        <v>-46.136410944330088</v>
      </c>
      <c r="BB47" s="157">
        <f t="shared" si="114"/>
        <v>49.482588346429644</v>
      </c>
      <c r="BC47" s="157">
        <f t="shared" ref="BC47:BG61" si="122">(BC7-BB7)/BB7*100</f>
        <v>65.469795765949499</v>
      </c>
      <c r="BD47" s="157">
        <f t="shared" si="122"/>
        <v>-13.554378960159708</v>
      </c>
      <c r="BE47" s="157">
        <f t="shared" si="122"/>
        <v>-47.069984135590495</v>
      </c>
      <c r="BF47" s="157">
        <f t="shared" si="122"/>
        <v>29.606078863142105</v>
      </c>
      <c r="BG47" s="157">
        <f t="shared" si="122"/>
        <v>62.856942126986901</v>
      </c>
      <c r="BH47" s="157">
        <f t="shared" si="116"/>
        <v>-12.791847223150915</v>
      </c>
      <c r="BI47" s="157">
        <f t="shared" si="117"/>
        <v>-42.962260650905868</v>
      </c>
      <c r="BJ47" s="157">
        <f t="shared" si="118"/>
        <v>25.844541610956522</v>
      </c>
      <c r="BK47" s="157">
        <f t="shared" si="119"/>
        <v>64.005695914654311</v>
      </c>
      <c r="BL47" s="157">
        <f t="shared" si="119"/>
        <v>-16.421662375493558</v>
      </c>
      <c r="BM47" s="157">
        <f t="shared" si="120"/>
        <v>-43.170414242808093</v>
      </c>
      <c r="BN47" s="157">
        <f t="shared" si="121"/>
        <v>25.670893541728102</v>
      </c>
      <c r="BO47" s="157">
        <f t="shared" si="121"/>
        <v>65.99788806758184</v>
      </c>
      <c r="BP47" s="157">
        <f t="shared" si="121"/>
        <v>-15.118744698897371</v>
      </c>
      <c r="BQ47" s="157">
        <f t="shared" si="121"/>
        <v>-42.767924056957277</v>
      </c>
    </row>
    <row r="48" spans="1:71" x14ac:dyDescent="0.2">
      <c r="A48" s="171" t="s">
        <v>2</v>
      </c>
      <c r="B48" s="254"/>
      <c r="C48" s="158">
        <f t="shared" si="63"/>
        <v>-0.69413851813928584</v>
      </c>
      <c r="D48" s="158">
        <f t="shared" si="64"/>
        <v>1.5350214612857593</v>
      </c>
      <c r="E48" s="158">
        <f t="shared" si="65"/>
        <v>-0.90030303996435301</v>
      </c>
      <c r="F48" s="158">
        <f t="shared" si="66"/>
        <v>-1.0731154745014939</v>
      </c>
      <c r="G48" s="158">
        <f t="shared" si="67"/>
        <v>-0.68245929454313436</v>
      </c>
      <c r="H48" s="158">
        <f t="shared" si="68"/>
        <v>1.7948821603266361</v>
      </c>
      <c r="I48" s="158">
        <f t="shared" si="69"/>
        <v>-4.3048330090147906E-2</v>
      </c>
      <c r="J48" s="158">
        <f t="shared" si="70"/>
        <v>-1.4352709716584973</v>
      </c>
      <c r="K48" s="158">
        <f t="shared" si="71"/>
        <v>2.0037164082244616</v>
      </c>
      <c r="L48" s="158">
        <f t="shared" si="72"/>
        <v>2.1022682367817911</v>
      </c>
      <c r="M48" s="158">
        <f t="shared" si="73"/>
        <v>-0.37092654230203631</v>
      </c>
      <c r="N48" s="158">
        <f t="shared" si="74"/>
        <v>-1.3637550228885271</v>
      </c>
      <c r="O48" s="158">
        <f t="shared" si="75"/>
        <v>7.8767757206265193E-3</v>
      </c>
      <c r="P48" s="158">
        <f t="shared" si="76"/>
        <v>0.29890009490767749</v>
      </c>
      <c r="Q48" s="158">
        <f t="shared" si="77"/>
        <v>-0.50586988103184316</v>
      </c>
      <c r="R48" s="158">
        <f t="shared" si="78"/>
        <v>-2.0570509420619225</v>
      </c>
      <c r="S48" s="158">
        <f t="shared" si="79"/>
        <v>0.50808053539842024</v>
      </c>
      <c r="T48" s="158">
        <f t="shared" si="80"/>
        <v>0.98216075365804778</v>
      </c>
      <c r="U48" s="158">
        <f t="shared" si="81"/>
        <v>0.10782056371575965</v>
      </c>
      <c r="V48" s="158">
        <f t="shared" si="82"/>
        <v>-2.6654072068385157</v>
      </c>
      <c r="W48" s="158">
        <f t="shared" si="83"/>
        <v>1.2180882313397974</v>
      </c>
      <c r="X48" s="158">
        <f t="shared" si="84"/>
        <v>-5.6351634197391719E-2</v>
      </c>
      <c r="Y48" s="158">
        <f t="shared" si="85"/>
        <v>8.1151832460738843E-2</v>
      </c>
      <c r="Z48" s="158">
        <f t="shared" si="86"/>
        <v>-1.8358038080253065</v>
      </c>
      <c r="AA48" s="158">
        <f t="shared" si="87"/>
        <v>2.2753592591605676</v>
      </c>
      <c r="AB48" s="158">
        <f t="shared" si="88"/>
        <v>6.0122650206421102E-2</v>
      </c>
      <c r="AC48" s="158">
        <f t="shared" si="89"/>
        <v>-1.2051353949687493</v>
      </c>
      <c r="AD48" s="158">
        <f t="shared" si="90"/>
        <v>-1.5855638878245597</v>
      </c>
      <c r="AE48" s="158">
        <f t="shared" si="91"/>
        <v>2.7484230865891379</v>
      </c>
      <c r="AF48" s="158">
        <f t="shared" si="92"/>
        <v>1.4635593764034129</v>
      </c>
      <c r="AG48" s="158">
        <f t="shared" si="93"/>
        <v>0.55370254740320024</v>
      </c>
      <c r="AH48" s="158">
        <f t="shared" si="94"/>
        <v>-1.837935475554265</v>
      </c>
      <c r="AI48" s="158">
        <f t="shared" si="95"/>
        <v>3.3725085740046916</v>
      </c>
      <c r="AJ48" s="158">
        <f t="shared" si="96"/>
        <v>2.0217669158371745</v>
      </c>
      <c r="AK48" s="158">
        <f t="shared" si="97"/>
        <v>-0.46634524125887455</v>
      </c>
      <c r="AL48" s="158">
        <f t="shared" si="98"/>
        <v>-3.4327351728780933E-4</v>
      </c>
      <c r="AM48" s="158">
        <f t="shared" si="99"/>
        <v>-0.2672584213864701</v>
      </c>
      <c r="AN48" s="158">
        <f t="shared" si="100"/>
        <v>3.0327367293865688</v>
      </c>
      <c r="AO48" s="158">
        <f t="shared" si="101"/>
        <v>-4.947143758583576</v>
      </c>
      <c r="AP48" s="158">
        <f t="shared" si="102"/>
        <v>6.6619702524856379</v>
      </c>
      <c r="AQ48" s="158">
        <f t="shared" si="103"/>
        <v>-1.9555762204274751</v>
      </c>
      <c r="AR48" s="158">
        <f t="shared" si="104"/>
        <v>-1.2856585405927146</v>
      </c>
      <c r="AS48" s="158">
        <f t="shared" si="105"/>
        <v>-3.6838372279961744</v>
      </c>
      <c r="AT48" s="158">
        <f t="shared" si="106"/>
        <v>1.4429402361960333</v>
      </c>
      <c r="AU48" s="158">
        <f t="shared" si="107"/>
        <v>1.2077369498979869</v>
      </c>
      <c r="AV48" s="158">
        <f t="shared" si="108"/>
        <v>0.75359824032898204</v>
      </c>
      <c r="AW48" s="158">
        <f t="shared" si="109"/>
        <v>2.7230738564635053</v>
      </c>
      <c r="AX48" s="158">
        <f t="shared" si="110"/>
        <v>-2.4726986715435628</v>
      </c>
      <c r="AY48" s="158">
        <f t="shared" si="111"/>
        <v>-0.51715917936699018</v>
      </c>
      <c r="AZ48" s="158">
        <f t="shared" si="112"/>
        <v>0.79619047619047623</v>
      </c>
      <c r="BA48" s="158">
        <f t="shared" si="113"/>
        <v>-0.82686420499640512</v>
      </c>
      <c r="BB48" s="158">
        <f t="shared" si="114"/>
        <v>-8.2793703711325648</v>
      </c>
      <c r="BC48" s="158">
        <f t="shared" si="122"/>
        <v>5.1770641102108037</v>
      </c>
      <c r="BD48" s="158">
        <f t="shared" si="122"/>
        <v>-1.6707556917312953</v>
      </c>
      <c r="BE48" s="158">
        <f t="shared" si="122"/>
        <v>0.93580892351038758</v>
      </c>
      <c r="BF48" s="158">
        <f t="shared" si="122"/>
        <v>-10.430675105711957</v>
      </c>
      <c r="BG48" s="158">
        <f t="shared" si="122"/>
        <v>4.8404923689706321</v>
      </c>
      <c r="BH48" s="158">
        <f t="shared" si="116"/>
        <v>0.87632086046745183</v>
      </c>
      <c r="BI48" s="158">
        <f t="shared" si="117"/>
        <v>1.5277364539066562</v>
      </c>
      <c r="BJ48" s="158">
        <f t="shared" si="118"/>
        <v>1.8908261110846007</v>
      </c>
      <c r="BK48" s="158">
        <f t="shared" si="119"/>
        <v>-4.5993528569155142</v>
      </c>
      <c r="BL48" s="158">
        <f t="shared" si="119"/>
        <v>7.7547726741297698</v>
      </c>
      <c r="BM48" s="158">
        <f t="shared" si="120"/>
        <v>1.9704895186958979</v>
      </c>
      <c r="BN48" s="158">
        <f t="shared" si="121"/>
        <v>-4.4767846851626194</v>
      </c>
      <c r="BO48" s="158">
        <f t="shared" si="121"/>
        <v>4.2471199091351615</v>
      </c>
      <c r="BP48" s="158">
        <f t="shared" si="121"/>
        <v>-5.3698587493676797</v>
      </c>
      <c r="BQ48" s="158">
        <f t="shared" si="121"/>
        <v>1.7517167646695999</v>
      </c>
    </row>
    <row r="49" spans="1:69" x14ac:dyDescent="0.2">
      <c r="A49" s="2" t="s">
        <v>3</v>
      </c>
      <c r="B49" s="255"/>
      <c r="C49" s="160">
        <f t="shared" si="63"/>
        <v>1.8610490466188803</v>
      </c>
      <c r="D49" s="160">
        <f t="shared" si="64"/>
        <v>5.6141633222543179</v>
      </c>
      <c r="E49" s="160">
        <f t="shared" si="65"/>
        <v>-1.9289089014306899</v>
      </c>
      <c r="F49" s="160">
        <f t="shared" si="66"/>
        <v>-3.1303532063010593</v>
      </c>
      <c r="G49" s="160">
        <f t="shared" si="67"/>
        <v>1.4694629046475047</v>
      </c>
      <c r="H49" s="160">
        <f t="shared" si="68"/>
        <v>5.7581567957673432</v>
      </c>
      <c r="I49" s="160">
        <f t="shared" si="69"/>
        <v>-0.16320841629432215</v>
      </c>
      <c r="J49" s="160">
        <f t="shared" si="70"/>
        <v>-4.1539845929144139</v>
      </c>
      <c r="K49" s="160">
        <f t="shared" si="71"/>
        <v>3.1648858397492132</v>
      </c>
      <c r="L49" s="160">
        <f t="shared" si="72"/>
        <v>3.8058278562347025</v>
      </c>
      <c r="M49" s="160">
        <f t="shared" si="73"/>
        <v>-0.48484441152683777</v>
      </c>
      <c r="N49" s="160">
        <f t="shared" si="74"/>
        <v>-5.6094429159408223</v>
      </c>
      <c r="O49" s="160">
        <f t="shared" si="75"/>
        <v>1.3564761326822101</v>
      </c>
      <c r="P49" s="160">
        <f t="shared" si="76"/>
        <v>2.2173349736796326</v>
      </c>
      <c r="Q49" s="160">
        <f t="shared" si="77"/>
        <v>-0.31463981261109664</v>
      </c>
      <c r="R49" s="160">
        <f t="shared" si="78"/>
        <v>-5.6009404658409911</v>
      </c>
      <c r="S49" s="160">
        <f t="shared" si="79"/>
        <v>2.6278096947014018</v>
      </c>
      <c r="T49" s="160">
        <f t="shared" si="80"/>
        <v>4.6827311540853573</v>
      </c>
      <c r="U49" s="160">
        <f t="shared" si="81"/>
        <v>2.2790791117203231</v>
      </c>
      <c r="V49" s="160">
        <f t="shared" si="82"/>
        <v>-3.3485629804111747</v>
      </c>
      <c r="W49" s="160">
        <f t="shared" si="83"/>
        <v>3.5825459631702681</v>
      </c>
      <c r="X49" s="160">
        <f t="shared" si="84"/>
        <v>5.3510356869928151</v>
      </c>
      <c r="Y49" s="160">
        <f t="shared" si="85"/>
        <v>2.3422505270733294</v>
      </c>
      <c r="Z49" s="160">
        <f t="shared" si="86"/>
        <v>-5.3792142468323583</v>
      </c>
      <c r="AA49" s="160">
        <f t="shared" si="87"/>
        <v>1.962235451413779</v>
      </c>
      <c r="AB49" s="160">
        <f t="shared" si="88"/>
        <v>2.4449973779660175</v>
      </c>
      <c r="AC49" s="160">
        <f t="shared" si="89"/>
        <v>1.3274305885373399</v>
      </c>
      <c r="AD49" s="160">
        <f t="shared" si="90"/>
        <v>-4.6083479382692207</v>
      </c>
      <c r="AE49" s="160">
        <f t="shared" si="91"/>
        <v>3.5528616054796007</v>
      </c>
      <c r="AF49" s="160">
        <f t="shared" si="92"/>
        <v>4.8092171357247162</v>
      </c>
      <c r="AG49" s="160">
        <f t="shared" si="93"/>
        <v>0.55980396298956447</v>
      </c>
      <c r="AH49" s="160">
        <f t="shared" si="94"/>
        <v>-5.9079784887507127</v>
      </c>
      <c r="AI49" s="160">
        <f t="shared" si="95"/>
        <v>0.65303844275448275</v>
      </c>
      <c r="AJ49" s="160">
        <f t="shared" si="96"/>
        <v>3.974602470436555</v>
      </c>
      <c r="AK49" s="160">
        <f t="shared" si="97"/>
        <v>-0.39733333333333332</v>
      </c>
      <c r="AL49" s="160">
        <f t="shared" si="98"/>
        <v>-1.3930015260635669</v>
      </c>
      <c r="AM49" s="160">
        <f t="shared" si="99"/>
        <v>2.8878082686454665</v>
      </c>
      <c r="AN49" s="160">
        <f t="shared" si="100"/>
        <v>5.6887183560588186</v>
      </c>
      <c r="AO49" s="160">
        <f t="shared" si="101"/>
        <v>0.12609238451935081</v>
      </c>
      <c r="AP49" s="160">
        <f t="shared" si="102"/>
        <v>-3.8490791885387963</v>
      </c>
      <c r="AQ49" s="160">
        <f t="shared" si="103"/>
        <v>5.705967787950315</v>
      </c>
      <c r="AR49" s="160">
        <f t="shared" si="104"/>
        <v>5.4002927100955533</v>
      </c>
      <c r="AS49" s="160">
        <f t="shared" si="105"/>
        <v>0.2431441836861708</v>
      </c>
      <c r="AT49" s="160">
        <f t="shared" si="106"/>
        <v>-4.2071407837445669</v>
      </c>
      <c r="AU49" s="160">
        <f t="shared" si="107"/>
        <v>4.5477905883037426</v>
      </c>
      <c r="AV49" s="160">
        <f t="shared" si="108"/>
        <v>5.5088715137687077</v>
      </c>
      <c r="AW49" s="160">
        <f t="shared" si="109"/>
        <v>1.9095612118867966</v>
      </c>
      <c r="AX49" s="160">
        <f t="shared" si="110"/>
        <v>-4.2167602945774885</v>
      </c>
      <c r="AY49" s="160">
        <f t="shared" si="111"/>
        <v>3.2589515631991759</v>
      </c>
      <c r="AZ49" s="160">
        <f t="shared" si="112"/>
        <v>3.8309226538460495</v>
      </c>
      <c r="BA49" s="160">
        <f t="shared" si="113"/>
        <v>3.6423293478403527</v>
      </c>
      <c r="BB49" s="160">
        <f t="shared" si="114"/>
        <v>-7.0724671450026717</v>
      </c>
      <c r="BC49" s="160">
        <f t="shared" si="122"/>
        <v>6.1606471235923106</v>
      </c>
      <c r="BD49" s="160">
        <f t="shared" si="122"/>
        <v>2.6041439678127309</v>
      </c>
      <c r="BE49" s="160">
        <f t="shared" si="122"/>
        <v>-3.7146676521876558</v>
      </c>
      <c r="BF49" s="160">
        <f t="shared" si="122"/>
        <v>-10.887442132366605</v>
      </c>
      <c r="BG49" s="160">
        <f t="shared" si="122"/>
        <v>1.5986034989930669</v>
      </c>
      <c r="BH49" s="160">
        <f t="shared" si="116"/>
        <v>5.7948088185829763</v>
      </c>
      <c r="BI49" s="160">
        <f t="shared" si="117"/>
        <v>1.7209670787146996</v>
      </c>
      <c r="BJ49" s="160">
        <f t="shared" si="118"/>
        <v>-5.2468812487723779</v>
      </c>
      <c r="BK49" s="160">
        <f t="shared" si="119"/>
        <v>4.8200329301753557</v>
      </c>
      <c r="BL49" s="160">
        <f t="shared" si="119"/>
        <v>3.1079461362536023</v>
      </c>
      <c r="BM49" s="160">
        <f t="shared" si="120"/>
        <v>0.40733136874291737</v>
      </c>
      <c r="BN49" s="160">
        <f t="shared" si="121"/>
        <v>-4.2582496681145585</v>
      </c>
      <c r="BO49" s="160">
        <f t="shared" si="121"/>
        <v>1.7761739111587935</v>
      </c>
      <c r="BP49" s="160">
        <f t="shared" si="121"/>
        <v>3.6490054942714769</v>
      </c>
      <c r="BQ49" s="160">
        <f t="shared" si="121"/>
        <v>1.1567344339089611</v>
      </c>
    </row>
    <row r="50" spans="1:69" x14ac:dyDescent="0.2">
      <c r="A50" s="3" t="s">
        <v>4</v>
      </c>
      <c r="B50" s="253"/>
      <c r="C50" s="157">
        <f t="shared" si="63"/>
        <v>1.916501374627096</v>
      </c>
      <c r="D50" s="157">
        <f t="shared" si="64"/>
        <v>7.0731261902898437</v>
      </c>
      <c r="E50" s="157">
        <f t="shared" si="65"/>
        <v>-1.1651422194716659</v>
      </c>
      <c r="F50" s="157">
        <f t="shared" si="66"/>
        <v>-5.1715412681195216</v>
      </c>
      <c r="G50" s="157">
        <f t="shared" si="67"/>
        <v>0.81944114284597591</v>
      </c>
      <c r="H50" s="157">
        <f t="shared" si="68"/>
        <v>6.2962515249569</v>
      </c>
      <c r="I50" s="157">
        <f t="shared" si="69"/>
        <v>0.14318150944128322</v>
      </c>
      <c r="J50" s="157">
        <f t="shared" si="70"/>
        <v>-5.2647938735083635</v>
      </c>
      <c r="K50" s="157">
        <f t="shared" si="71"/>
        <v>3.4345211307940922</v>
      </c>
      <c r="L50" s="157">
        <f t="shared" si="72"/>
        <v>4.8432710372787495</v>
      </c>
      <c r="M50" s="157">
        <f t="shared" si="73"/>
        <v>-0.74697249783076169</v>
      </c>
      <c r="N50" s="157">
        <f t="shared" si="74"/>
        <v>-5.2798852103842764</v>
      </c>
      <c r="O50" s="157">
        <f t="shared" si="75"/>
        <v>1.7138300832888038</v>
      </c>
      <c r="P50" s="157">
        <f t="shared" si="76"/>
        <v>3.0457253323864757</v>
      </c>
      <c r="Q50" s="157">
        <f t="shared" si="77"/>
        <v>-0.6451242390596883</v>
      </c>
      <c r="R50" s="157">
        <f t="shared" si="78"/>
        <v>-5.9982081270110355</v>
      </c>
      <c r="S50" s="157">
        <f t="shared" si="79"/>
        <v>2.6177203472912374</v>
      </c>
      <c r="T50" s="157">
        <f t="shared" si="80"/>
        <v>5.6985918306201935</v>
      </c>
      <c r="U50" s="157">
        <f t="shared" si="81"/>
        <v>2.2903359915340715</v>
      </c>
      <c r="V50" s="157">
        <f t="shared" si="82"/>
        <v>-3.4992795122852458</v>
      </c>
      <c r="W50" s="157">
        <f t="shared" si="83"/>
        <v>3.5534223245955334</v>
      </c>
      <c r="X50" s="157">
        <f t="shared" si="84"/>
        <v>6.1173556163573171</v>
      </c>
      <c r="Y50" s="157">
        <f t="shared" si="85"/>
        <v>2.5243462657444993</v>
      </c>
      <c r="Z50" s="157">
        <f t="shared" si="86"/>
        <v>-5.5400509770603223</v>
      </c>
      <c r="AA50" s="157">
        <f t="shared" si="87"/>
        <v>2.0111646622178792</v>
      </c>
      <c r="AB50" s="157">
        <f t="shared" si="88"/>
        <v>2.8414493416059337</v>
      </c>
      <c r="AC50" s="157">
        <f t="shared" si="89"/>
        <v>1.3134655944031963</v>
      </c>
      <c r="AD50" s="157">
        <f t="shared" si="90"/>
        <v>-5.4700854700854702</v>
      </c>
      <c r="AE50" s="157">
        <f t="shared" si="91"/>
        <v>3.8422287075000447</v>
      </c>
      <c r="AF50" s="157">
        <f t="shared" si="92"/>
        <v>5.3283677304781136</v>
      </c>
      <c r="AG50" s="157">
        <f t="shared" si="93"/>
        <v>0.16729579927122723</v>
      </c>
      <c r="AH50" s="157">
        <f t="shared" si="94"/>
        <v>-7.0052098654063606</v>
      </c>
      <c r="AI50" s="157">
        <f t="shared" si="95"/>
        <v>0.333889816360601</v>
      </c>
      <c r="AJ50" s="157">
        <f t="shared" si="96"/>
        <v>4.3471407303616783</v>
      </c>
      <c r="AK50" s="157">
        <f t="shared" si="97"/>
        <v>-0.96178055289793052</v>
      </c>
      <c r="AL50" s="157">
        <f t="shared" si="98"/>
        <v>-1.718527557453732</v>
      </c>
      <c r="AM50" s="157">
        <f t="shared" si="99"/>
        <v>2.7504742196930505</v>
      </c>
      <c r="AN50" s="157">
        <f t="shared" si="100"/>
        <v>6.1726944700847532</v>
      </c>
      <c r="AO50" s="157">
        <f t="shared" si="101"/>
        <v>-0.21497557814204193</v>
      </c>
      <c r="AP50" s="157">
        <f t="shared" si="102"/>
        <v>-4.8223422624233638</v>
      </c>
      <c r="AQ50" s="157">
        <f t="shared" si="103"/>
        <v>6.2968104016457209</v>
      </c>
      <c r="AR50" s="157">
        <f t="shared" si="104"/>
        <v>6.0282372025221633</v>
      </c>
      <c r="AS50" s="157">
        <f t="shared" si="105"/>
        <v>-0.41363870630471311</v>
      </c>
      <c r="AT50" s="157">
        <f t="shared" si="106"/>
        <v>-4.6945251794293892</v>
      </c>
      <c r="AU50" s="157">
        <f t="shared" si="107"/>
        <v>4.8047150934647789</v>
      </c>
      <c r="AV50" s="157">
        <f t="shared" si="108"/>
        <v>6.0895332713760215</v>
      </c>
      <c r="AW50" s="157">
        <f t="shared" si="109"/>
        <v>1.7268401903162609</v>
      </c>
      <c r="AX50" s="157">
        <f t="shared" si="110"/>
        <v>-5.4213552700360417</v>
      </c>
      <c r="AY50" s="157">
        <f t="shared" si="111"/>
        <v>3.4907567669774409</v>
      </c>
      <c r="AZ50" s="157">
        <f t="shared" si="112"/>
        <v>4.0068584599384431</v>
      </c>
      <c r="BA50" s="157">
        <f t="shared" si="113"/>
        <v>3.1511810172423114</v>
      </c>
      <c r="BB50" s="157">
        <f t="shared" si="114"/>
        <v>-7.3407042548731996</v>
      </c>
      <c r="BC50" s="157">
        <f t="shared" si="122"/>
        <v>7.3997206372185875</v>
      </c>
      <c r="BD50" s="157">
        <f t="shared" si="122"/>
        <v>2.0535894816655795</v>
      </c>
      <c r="BE50" s="157">
        <f t="shared" si="122"/>
        <v>-4.982955620894117</v>
      </c>
      <c r="BF50" s="157">
        <f t="shared" si="122"/>
        <v>-13.557736257646786</v>
      </c>
      <c r="BG50" s="157">
        <f t="shared" si="122"/>
        <v>1.7302055318898384</v>
      </c>
      <c r="BH50" s="157">
        <f t="shared" si="116"/>
        <v>6.6815559855370656</v>
      </c>
      <c r="BI50" s="157">
        <f t="shared" si="117"/>
        <v>1.5281199908135452</v>
      </c>
      <c r="BJ50" s="157">
        <f t="shared" si="118"/>
        <v>-5.5571817877613805</v>
      </c>
      <c r="BK50" s="157">
        <f t="shared" si="119"/>
        <v>6.3635059744073104</v>
      </c>
      <c r="BL50" s="157">
        <f t="shared" si="119"/>
        <v>3.230483014559006</v>
      </c>
      <c r="BM50" s="157">
        <f t="shared" si="120"/>
        <v>-5.6174942330691202E-2</v>
      </c>
      <c r="BN50" s="157">
        <f t="shared" si="121"/>
        <v>-4.2779827340887007</v>
      </c>
      <c r="BO50" s="157">
        <f t="shared" si="121"/>
        <v>2.1866245241002802</v>
      </c>
      <c r="BP50" s="157">
        <f t="shared" si="121"/>
        <v>3.7482250059752276</v>
      </c>
      <c r="BQ50" s="157">
        <f t="shared" si="121"/>
        <v>0.94453403439350614</v>
      </c>
    </row>
    <row r="51" spans="1:69" x14ac:dyDescent="0.2">
      <c r="A51" s="3" t="s">
        <v>5</v>
      </c>
      <c r="B51" s="253"/>
      <c r="C51" s="157">
        <f t="shared" si="63"/>
        <v>1.9562704982039703</v>
      </c>
      <c r="D51" s="157">
        <f t="shared" si="64"/>
        <v>1.6197271554748089</v>
      </c>
      <c r="E51" s="157">
        <f t="shared" si="65"/>
        <v>-5.3662948447392225</v>
      </c>
      <c r="F51" s="157">
        <f t="shared" si="66"/>
        <v>3.9503026441541889</v>
      </c>
      <c r="G51" s="157">
        <f t="shared" si="67"/>
        <v>6.5430585350904069</v>
      </c>
      <c r="H51" s="157">
        <f t="shared" si="68"/>
        <v>8.3072055227959218</v>
      </c>
      <c r="I51" s="157">
        <f t="shared" si="69"/>
        <v>1.2499668021140307</v>
      </c>
      <c r="J51" s="157">
        <f t="shared" si="70"/>
        <v>-5.0720484528632435</v>
      </c>
      <c r="K51" s="157">
        <f t="shared" si="71"/>
        <v>3.7036474164133701</v>
      </c>
      <c r="L51" s="157">
        <f t="shared" si="72"/>
        <v>1.278032312515075</v>
      </c>
      <c r="M51" s="157">
        <f t="shared" si="73"/>
        <v>-2.5914233096553536</v>
      </c>
      <c r="N51" s="157">
        <f t="shared" si="74"/>
        <v>-7.4760297096556432</v>
      </c>
      <c r="O51" s="157">
        <f t="shared" si="75"/>
        <v>2.4133753685378223</v>
      </c>
      <c r="P51" s="157">
        <f t="shared" si="76"/>
        <v>0.72469448106317547</v>
      </c>
      <c r="Q51" s="157">
        <f t="shared" si="77"/>
        <v>-1.7912728507555657</v>
      </c>
      <c r="R51" s="157">
        <f t="shared" si="78"/>
        <v>-5.2903039907794245</v>
      </c>
      <c r="S51" s="157">
        <f t="shared" si="79"/>
        <v>5.3059113450363595</v>
      </c>
      <c r="T51" s="157">
        <f t="shared" si="80"/>
        <v>2.9522144858868038</v>
      </c>
      <c r="U51" s="157">
        <f t="shared" si="81"/>
        <v>-0.18198477052660886</v>
      </c>
      <c r="V51" s="157">
        <f t="shared" si="82"/>
        <v>-3.8571830193983643</v>
      </c>
      <c r="W51" s="157">
        <f t="shared" si="83"/>
        <v>5.0007310369027387</v>
      </c>
      <c r="X51" s="157">
        <f t="shared" si="84"/>
        <v>3.3609361663020776</v>
      </c>
      <c r="Y51" s="157">
        <f t="shared" si="85"/>
        <v>-3.637343392159504</v>
      </c>
      <c r="Z51" s="157">
        <f t="shared" si="86"/>
        <v>-6.416888019013002</v>
      </c>
      <c r="AA51" s="157">
        <f t="shared" si="87"/>
        <v>2.718852703913953</v>
      </c>
      <c r="AB51" s="157">
        <f t="shared" si="88"/>
        <v>3.0996218731820844</v>
      </c>
      <c r="AC51" s="157">
        <f t="shared" si="89"/>
        <v>-2.9500093805586878</v>
      </c>
      <c r="AD51" s="157">
        <f t="shared" si="90"/>
        <v>-1.1918604651162792</v>
      </c>
      <c r="AE51" s="157">
        <f t="shared" si="91"/>
        <v>4.8014121800529512</v>
      </c>
      <c r="AF51" s="157">
        <f t="shared" si="92"/>
        <v>3.3967772724720682</v>
      </c>
      <c r="AG51" s="157">
        <f t="shared" si="93"/>
        <v>-2.0661381407471739</v>
      </c>
      <c r="AH51" s="157">
        <f t="shared" si="94"/>
        <v>-2.3869590529788449</v>
      </c>
      <c r="AI51" s="157">
        <f t="shared" si="95"/>
        <v>3.9335416074978702</v>
      </c>
      <c r="AJ51" s="157">
        <f t="shared" si="96"/>
        <v>3.3337887689575081</v>
      </c>
      <c r="AK51" s="157">
        <f t="shared" si="97"/>
        <v>-1.8907840803913791</v>
      </c>
      <c r="AL51" s="157">
        <f t="shared" si="98"/>
        <v>0.65229110512128896</v>
      </c>
      <c r="AM51" s="157">
        <f t="shared" si="99"/>
        <v>4.6087515398211227</v>
      </c>
      <c r="AN51" s="157">
        <f t="shared" si="100"/>
        <v>4.0370683255254285</v>
      </c>
      <c r="AO51" s="157">
        <f t="shared" si="101"/>
        <v>-2.4852362204724412</v>
      </c>
      <c r="AP51" s="157">
        <f t="shared" si="102"/>
        <v>-0.80494574817058018</v>
      </c>
      <c r="AQ51" s="157">
        <f t="shared" si="103"/>
        <v>4.5636081503904782</v>
      </c>
      <c r="AR51" s="157">
        <f t="shared" si="104"/>
        <v>2.7247293516603821</v>
      </c>
      <c r="AS51" s="157">
        <f t="shared" si="105"/>
        <v>0.43812907045589106</v>
      </c>
      <c r="AT51" s="157">
        <f t="shared" si="106"/>
        <v>-4.7111530299457725</v>
      </c>
      <c r="AU51" s="157">
        <f t="shared" si="107"/>
        <v>5.0727506681183812</v>
      </c>
      <c r="AV51" s="157">
        <f t="shared" si="108"/>
        <v>3.3300362677217406</v>
      </c>
      <c r="AW51" s="157">
        <f t="shared" si="109"/>
        <v>0.15726137296015213</v>
      </c>
      <c r="AX51" s="157">
        <f t="shared" si="110"/>
        <v>-4.730344749118216</v>
      </c>
      <c r="AY51" s="157">
        <f t="shared" si="111"/>
        <v>4.3710626100976322</v>
      </c>
      <c r="AZ51" s="157">
        <f t="shared" si="112"/>
        <v>4.4282976227937176</v>
      </c>
      <c r="BA51" s="157">
        <f t="shared" si="113"/>
        <v>-0.77797561977811258</v>
      </c>
      <c r="BB51" s="157">
        <f t="shared" si="114"/>
        <v>-10.146047872780983</v>
      </c>
      <c r="BC51" s="157">
        <f t="shared" si="122"/>
        <v>3.1954771707736742</v>
      </c>
      <c r="BD51" s="157">
        <f t="shared" si="122"/>
        <v>7.7294110641338651</v>
      </c>
      <c r="BE51" s="157">
        <f t="shared" si="122"/>
        <v>-4.7356143938975244</v>
      </c>
      <c r="BF51" s="157">
        <f t="shared" si="122"/>
        <v>-7.5190376389382028</v>
      </c>
      <c r="BG51" s="157">
        <f t="shared" si="122"/>
        <v>4.2257241429330374</v>
      </c>
      <c r="BH51" s="157">
        <f t="shared" si="116"/>
        <v>5.4055690779560948</v>
      </c>
      <c r="BI51" s="157">
        <f t="shared" si="117"/>
        <v>-0.83594937541661996</v>
      </c>
      <c r="BJ51" s="157">
        <f t="shared" si="118"/>
        <v>-5.9355069226098944</v>
      </c>
      <c r="BK51" s="157">
        <f t="shared" si="119"/>
        <v>3.6906067768392101</v>
      </c>
      <c r="BL51" s="157">
        <f t="shared" si="119"/>
        <v>4.3411116913447039</v>
      </c>
      <c r="BM51" s="157">
        <f t="shared" si="120"/>
        <v>-0.20452827942155216</v>
      </c>
      <c r="BN51" s="157">
        <f t="shared" si="121"/>
        <v>-5.8904332374394084</v>
      </c>
      <c r="BO51" s="157">
        <f t="shared" si="121"/>
        <v>4.0491684743311644</v>
      </c>
      <c r="BP51" s="157">
        <f t="shared" si="121"/>
        <v>3.4862172805188787</v>
      </c>
      <c r="BQ51" s="157">
        <f t="shared" si="121"/>
        <v>-0.59317291550083939</v>
      </c>
    </row>
    <row r="52" spans="1:69" x14ac:dyDescent="0.2">
      <c r="A52" s="171" t="s">
        <v>6</v>
      </c>
      <c r="B52" s="254"/>
      <c r="C52" s="158">
        <f t="shared" si="63"/>
        <v>1.3602086649776255</v>
      </c>
      <c r="D52" s="158">
        <f t="shared" si="64"/>
        <v>-1.1182960608942956</v>
      </c>
      <c r="E52" s="158">
        <f t="shared" si="65"/>
        <v>-4.4734868350736701</v>
      </c>
      <c r="F52" s="158">
        <f t="shared" si="66"/>
        <v>6.4719771428236967</v>
      </c>
      <c r="G52" s="158">
        <f t="shared" si="67"/>
        <v>1.1860649397780312</v>
      </c>
      <c r="H52" s="158">
        <f t="shared" si="68"/>
        <v>-0.85470201584509475</v>
      </c>
      <c r="I52" s="158">
        <f t="shared" si="69"/>
        <v>-4.1871804557239454</v>
      </c>
      <c r="J52" s="158">
        <f t="shared" si="70"/>
        <v>6.0668288225099145</v>
      </c>
      <c r="K52" s="158">
        <f t="shared" si="71"/>
        <v>0.60591024666077453</v>
      </c>
      <c r="L52" s="158">
        <f t="shared" si="72"/>
        <v>-1.1804281527721452</v>
      </c>
      <c r="M52" s="158">
        <f t="shared" si="73"/>
        <v>4.0224288700123081</v>
      </c>
      <c r="N52" s="158">
        <f t="shared" si="74"/>
        <v>-6.1191605647497598</v>
      </c>
      <c r="O52" s="158">
        <f t="shared" si="75"/>
        <v>-2.5091600102767941</v>
      </c>
      <c r="P52" s="158">
        <f t="shared" si="76"/>
        <v>-2.7717289283992508</v>
      </c>
      <c r="Q52" s="158">
        <f t="shared" si="77"/>
        <v>4.194655673357544</v>
      </c>
      <c r="R52" s="158">
        <f t="shared" si="78"/>
        <v>-2.7164337626029855</v>
      </c>
      <c r="S52" s="158">
        <f t="shared" si="79"/>
        <v>-0.12052944949599433</v>
      </c>
      <c r="T52" s="158">
        <f t="shared" si="80"/>
        <v>-1.5687897569924423</v>
      </c>
      <c r="U52" s="158">
        <f t="shared" si="81"/>
        <v>5.0470112256177941</v>
      </c>
      <c r="V52" s="158">
        <f t="shared" si="82"/>
        <v>-1.5172188147200472</v>
      </c>
      <c r="W52" s="158">
        <f t="shared" si="83"/>
        <v>2.2911358505963033</v>
      </c>
      <c r="X52" s="158">
        <f t="shared" si="84"/>
        <v>1.1585161977699094</v>
      </c>
      <c r="Y52" s="158">
        <f t="shared" si="85"/>
        <v>7.5205198588040885</v>
      </c>
      <c r="Z52" s="158">
        <f t="shared" si="86"/>
        <v>-2.9824314404947128</v>
      </c>
      <c r="AA52" s="158">
        <f t="shared" si="87"/>
        <v>0.82342308656679264</v>
      </c>
      <c r="AB52" s="158">
        <f t="shared" si="88"/>
        <v>-1.4700509652877176</v>
      </c>
      <c r="AC52" s="158">
        <f t="shared" si="89"/>
        <v>5.9126992541700485</v>
      </c>
      <c r="AD52" s="158">
        <f t="shared" si="90"/>
        <v>-0.79730602466928735</v>
      </c>
      <c r="AE52" s="158">
        <f t="shared" si="91"/>
        <v>9.8107918710581651E-2</v>
      </c>
      <c r="AF52" s="158">
        <f t="shared" si="92"/>
        <v>2.00224026883226</v>
      </c>
      <c r="AG52" s="158">
        <f t="shared" si="93"/>
        <v>6.5065202470830474</v>
      </c>
      <c r="AH52" s="158">
        <f t="shared" si="94"/>
        <v>-0.52841861064570173</v>
      </c>
      <c r="AI52" s="158">
        <f t="shared" si="95"/>
        <v>1.2956724540036279E-2</v>
      </c>
      <c r="AJ52" s="158">
        <f t="shared" si="96"/>
        <v>1.8266614846482705</v>
      </c>
      <c r="AK52" s="158">
        <f t="shared" si="97"/>
        <v>5.3180661577608141</v>
      </c>
      <c r="AL52" s="158">
        <f t="shared" si="98"/>
        <v>-0.90601594588064749</v>
      </c>
      <c r="AM52" s="158">
        <f t="shared" si="99"/>
        <v>2.2918444471534802</v>
      </c>
      <c r="AN52" s="158">
        <f t="shared" si="100"/>
        <v>3.7897747586700037</v>
      </c>
      <c r="AO52" s="158">
        <f t="shared" si="101"/>
        <v>5.0407624296704565</v>
      </c>
      <c r="AP52" s="158">
        <f t="shared" si="102"/>
        <v>0.22955837341495411</v>
      </c>
      <c r="AQ52" s="158">
        <f t="shared" si="103"/>
        <v>2.8138292071109174</v>
      </c>
      <c r="AR52" s="158">
        <f t="shared" si="104"/>
        <v>3.4793677734167821</v>
      </c>
      <c r="AS52" s="158">
        <f t="shared" si="105"/>
        <v>4.6335212711430032</v>
      </c>
      <c r="AT52" s="158">
        <f t="shared" si="106"/>
        <v>-0.56823748407955321</v>
      </c>
      <c r="AU52" s="158">
        <f t="shared" si="107"/>
        <v>2.5027096265641933</v>
      </c>
      <c r="AV52" s="158">
        <f t="shared" si="108"/>
        <v>3.5278285110064402</v>
      </c>
      <c r="AW52" s="158">
        <f t="shared" si="109"/>
        <v>4.549675023212628</v>
      </c>
      <c r="AX52" s="158">
        <f t="shared" si="110"/>
        <v>3.9609236234458258</v>
      </c>
      <c r="AY52" s="158">
        <f t="shared" si="111"/>
        <v>1.1019989748846746</v>
      </c>
      <c r="AZ52" s="158">
        <f t="shared" si="112"/>
        <v>2.332065906210393</v>
      </c>
      <c r="BA52" s="158">
        <f t="shared" si="113"/>
        <v>9.9744034348938992</v>
      </c>
      <c r="BB52" s="158">
        <f t="shared" si="114"/>
        <v>-3.4454538629026179</v>
      </c>
      <c r="BC52" s="158">
        <f t="shared" si="122"/>
        <v>1.2216079190675062</v>
      </c>
      <c r="BD52" s="158">
        <f t="shared" si="122"/>
        <v>2.5111391082567618</v>
      </c>
      <c r="BE52" s="158">
        <f t="shared" si="122"/>
        <v>4.3458972068512782</v>
      </c>
      <c r="BF52" s="158">
        <f t="shared" si="122"/>
        <v>1.1548405630565877</v>
      </c>
      <c r="BG52" s="158">
        <f t="shared" si="122"/>
        <v>-0.48278995796887425</v>
      </c>
      <c r="BH52" s="158">
        <f t="shared" si="116"/>
        <v>1.9274014040294496</v>
      </c>
      <c r="BI52" s="158">
        <f t="shared" si="117"/>
        <v>4.2206319608930105</v>
      </c>
      <c r="BJ52" s="158">
        <f t="shared" si="118"/>
        <v>-3.3832192967610286</v>
      </c>
      <c r="BK52" s="158">
        <f t="shared" si="119"/>
        <v>-1.6481072138577271</v>
      </c>
      <c r="BL52" s="158">
        <f t="shared" si="119"/>
        <v>1.7595465435964062</v>
      </c>
      <c r="BM52" s="158">
        <f t="shared" si="120"/>
        <v>3.1250043408625925</v>
      </c>
      <c r="BN52" s="158">
        <f t="shared" si="121"/>
        <v>-3.1923491379310347</v>
      </c>
      <c r="BO52" s="158">
        <f t="shared" si="121"/>
        <v>-1.5235842493390845</v>
      </c>
      <c r="BP52" s="158">
        <f t="shared" si="121"/>
        <v>3.2497350759448955</v>
      </c>
      <c r="BQ52" s="158">
        <f t="shared" si="121"/>
        <v>3.297981525829627</v>
      </c>
    </row>
    <row r="53" spans="1:69" x14ac:dyDescent="0.2">
      <c r="A53" s="2" t="s">
        <v>7</v>
      </c>
      <c r="B53" s="255"/>
      <c r="C53" s="160">
        <f t="shared" si="63"/>
        <v>1.1398938126918079</v>
      </c>
      <c r="D53" s="160">
        <f t="shared" si="64"/>
        <v>3.3626470668456032</v>
      </c>
      <c r="E53" s="160">
        <f t="shared" si="65"/>
        <v>3.7820610837796731</v>
      </c>
      <c r="F53" s="160">
        <f t="shared" si="66"/>
        <v>-3.7682360282099605</v>
      </c>
      <c r="G53" s="160">
        <f t="shared" si="67"/>
        <v>1.1397244998711717</v>
      </c>
      <c r="H53" s="160">
        <f t="shared" si="68"/>
        <v>2.9605437260891194</v>
      </c>
      <c r="I53" s="160">
        <f t="shared" si="69"/>
        <v>3.7720029100950634</v>
      </c>
      <c r="J53" s="160">
        <f t="shared" si="70"/>
        <v>-4.1268033632966201</v>
      </c>
      <c r="K53" s="160">
        <f t="shared" si="71"/>
        <v>0.82803633884344174</v>
      </c>
      <c r="L53" s="160">
        <f t="shared" si="72"/>
        <v>1.9547127108650229</v>
      </c>
      <c r="M53" s="160">
        <f t="shared" si="73"/>
        <v>2.6270583861355239</v>
      </c>
      <c r="N53" s="160">
        <f t="shared" si="74"/>
        <v>-3.8952127509747103</v>
      </c>
      <c r="O53" s="160">
        <f t="shared" si="75"/>
        <v>1.6185001672609727</v>
      </c>
      <c r="P53" s="160">
        <f t="shared" si="76"/>
        <v>1.8889818837287944</v>
      </c>
      <c r="Q53" s="160">
        <f t="shared" si="77"/>
        <v>2.7884382432582475</v>
      </c>
      <c r="R53" s="160">
        <f t="shared" si="78"/>
        <v>-3.2363513837802684</v>
      </c>
      <c r="S53" s="160">
        <f t="shared" si="79"/>
        <v>1.9415133875758879</v>
      </c>
      <c r="T53" s="160">
        <f t="shared" si="80"/>
        <v>2.615889412959342</v>
      </c>
      <c r="U53" s="160">
        <f t="shared" si="81"/>
        <v>3.6139088092627882</v>
      </c>
      <c r="V53" s="160">
        <f t="shared" si="82"/>
        <v>-3.8620137276845128</v>
      </c>
      <c r="W53" s="160">
        <f t="shared" si="83"/>
        <v>1.7879656357004452</v>
      </c>
      <c r="X53" s="160">
        <f t="shared" si="84"/>
        <v>2.3672229135091309</v>
      </c>
      <c r="Y53" s="160">
        <f t="shared" si="85"/>
        <v>3.5583357737854109</v>
      </c>
      <c r="Z53" s="160">
        <f t="shared" si="86"/>
        <v>-3.9060189906438043</v>
      </c>
      <c r="AA53" s="160">
        <f t="shared" si="87"/>
        <v>1.6995316737528261</v>
      </c>
      <c r="AB53" s="160">
        <f t="shared" si="88"/>
        <v>2.1631610990011327</v>
      </c>
      <c r="AC53" s="160">
        <f t="shared" si="89"/>
        <v>3.7879200669996305</v>
      </c>
      <c r="AD53" s="160">
        <f t="shared" si="90"/>
        <v>-2.9162537425081609</v>
      </c>
      <c r="AE53" s="160">
        <f t="shared" si="91"/>
        <v>1.2012295538856064</v>
      </c>
      <c r="AF53" s="160">
        <f t="shared" si="92"/>
        <v>1.7523001828195328</v>
      </c>
      <c r="AG53" s="160">
        <f t="shared" si="93"/>
        <v>3.738081280304927</v>
      </c>
      <c r="AH53" s="160">
        <f t="shared" si="94"/>
        <v>-2.752140475123277</v>
      </c>
      <c r="AI53" s="160">
        <f t="shared" si="95"/>
        <v>1.2101614317087803</v>
      </c>
      <c r="AJ53" s="160">
        <f t="shared" si="96"/>
        <v>2.294399927104974</v>
      </c>
      <c r="AK53" s="160">
        <f t="shared" si="97"/>
        <v>3.7463635588321691</v>
      </c>
      <c r="AL53" s="160">
        <f t="shared" si="98"/>
        <v>-3.0796702669376357</v>
      </c>
      <c r="AM53" s="160">
        <f t="shared" si="99"/>
        <v>1.4936274158709522</v>
      </c>
      <c r="AN53" s="160">
        <f t="shared" si="100"/>
        <v>2.2524576190135752</v>
      </c>
      <c r="AO53" s="160">
        <f t="shared" si="101"/>
        <v>5.1057241319814937</v>
      </c>
      <c r="AP53" s="160">
        <f t="shared" si="102"/>
        <v>-3.2205557091512222</v>
      </c>
      <c r="AQ53" s="160">
        <f t="shared" si="103"/>
        <v>1.4198367381919048</v>
      </c>
      <c r="AR53" s="160">
        <f t="shared" si="104"/>
        <v>2.3344983159026009</v>
      </c>
      <c r="AS53" s="160">
        <f t="shared" si="105"/>
        <v>4.6109118433841729</v>
      </c>
      <c r="AT53" s="160">
        <f t="shared" si="106"/>
        <v>-2.4750122513147601</v>
      </c>
      <c r="AU53" s="160">
        <f t="shared" si="107"/>
        <v>1.6685004152281226</v>
      </c>
      <c r="AV53" s="160">
        <f t="shared" si="108"/>
        <v>2.5595309668832433</v>
      </c>
      <c r="AW53" s="160">
        <f t="shared" si="109"/>
        <v>4.9197493430361838</v>
      </c>
      <c r="AX53" s="160">
        <f t="shared" si="110"/>
        <v>-2.4345038320893653</v>
      </c>
      <c r="AY53" s="160">
        <f t="shared" si="111"/>
        <v>0.93088099968009608</v>
      </c>
      <c r="AZ53" s="160">
        <f t="shared" si="112"/>
        <v>2.429976756744066</v>
      </c>
      <c r="BA53" s="160">
        <f t="shared" si="113"/>
        <v>4.8260291555881549</v>
      </c>
      <c r="BB53" s="160">
        <f t="shared" si="114"/>
        <v>-3.208966804056828</v>
      </c>
      <c r="BC53" s="160">
        <f t="shared" si="122"/>
        <v>1.2264933808400742</v>
      </c>
      <c r="BD53" s="160">
        <f t="shared" si="122"/>
        <v>1.7253044251028569</v>
      </c>
      <c r="BE53" s="160">
        <f t="shared" si="122"/>
        <v>4.2186460645671655</v>
      </c>
      <c r="BF53" s="160">
        <f t="shared" si="122"/>
        <v>-5.1138803816528959</v>
      </c>
      <c r="BG53" s="160">
        <f t="shared" si="122"/>
        <v>0.39981890101299733</v>
      </c>
      <c r="BH53" s="160">
        <f t="shared" si="116"/>
        <v>1.4374098733376997</v>
      </c>
      <c r="BI53" s="160">
        <f t="shared" si="117"/>
        <v>3.8957628237110735</v>
      </c>
      <c r="BJ53" s="160">
        <f t="shared" si="118"/>
        <v>-4.2875436458248846</v>
      </c>
      <c r="BK53" s="160">
        <f t="shared" si="119"/>
        <v>1.4097351323721954</v>
      </c>
      <c r="BL53" s="160">
        <f t="shared" si="119"/>
        <v>1.7174856402105552</v>
      </c>
      <c r="BM53" s="160">
        <f t="shared" si="120"/>
        <v>4.2144964038277495</v>
      </c>
      <c r="BN53" s="160">
        <f t="shared" si="121"/>
        <v>-3.6908863885025887</v>
      </c>
      <c r="BO53" s="160">
        <f t="shared" si="121"/>
        <v>1.4402087667947949</v>
      </c>
      <c r="BP53" s="160">
        <f t="shared" si="121"/>
        <v>2.1289465816571296</v>
      </c>
      <c r="BQ53" s="160">
        <f t="shared" si="121"/>
        <v>3.7344525457998898</v>
      </c>
    </row>
    <row r="54" spans="1:69" x14ac:dyDescent="0.2">
      <c r="A54" s="3" t="s">
        <v>8</v>
      </c>
      <c r="B54" s="253"/>
      <c r="C54" s="157">
        <f t="shared" si="63"/>
        <v>2.5858783892976298</v>
      </c>
      <c r="D54" s="157">
        <f t="shared" si="64"/>
        <v>6.6545654922044672</v>
      </c>
      <c r="E54" s="157">
        <f t="shared" si="65"/>
        <v>14.946511062484804</v>
      </c>
      <c r="F54" s="157">
        <f t="shared" si="66"/>
        <v>-15.981677330654117</v>
      </c>
      <c r="G54" s="157">
        <f t="shared" si="67"/>
        <v>1.6130641232246434</v>
      </c>
      <c r="H54" s="157">
        <f t="shared" si="68"/>
        <v>4.8467017652524005</v>
      </c>
      <c r="I54" s="157">
        <f t="shared" si="69"/>
        <v>14.012701225815979</v>
      </c>
      <c r="J54" s="157">
        <f t="shared" si="70"/>
        <v>-15.930794839244536</v>
      </c>
      <c r="K54" s="157">
        <f t="shared" si="71"/>
        <v>0.65023367965467349</v>
      </c>
      <c r="L54" s="157">
        <f t="shared" si="72"/>
        <v>3.8394565240104845</v>
      </c>
      <c r="M54" s="157">
        <f t="shared" si="73"/>
        <v>12.168702683461365</v>
      </c>
      <c r="N54" s="157">
        <f t="shared" si="74"/>
        <v>-14.658853872137865</v>
      </c>
      <c r="O54" s="157">
        <f t="shared" si="75"/>
        <v>2.1981268040376594</v>
      </c>
      <c r="P54" s="157">
        <f t="shared" si="76"/>
        <v>3.6920943970583804</v>
      </c>
      <c r="Q54" s="157">
        <f t="shared" si="77"/>
        <v>12.780490640623182</v>
      </c>
      <c r="R54" s="157">
        <f t="shared" si="78"/>
        <v>-12.631323934950133</v>
      </c>
      <c r="S54" s="157">
        <f t="shared" si="79"/>
        <v>3.8616020332791399</v>
      </c>
      <c r="T54" s="157">
        <f t="shared" si="80"/>
        <v>5.7542105711607823</v>
      </c>
      <c r="U54" s="157">
        <f t="shared" si="81"/>
        <v>15.638512152544648</v>
      </c>
      <c r="V54" s="157">
        <f t="shared" si="82"/>
        <v>-13.78805332342422</v>
      </c>
      <c r="W54" s="157">
        <f t="shared" si="83"/>
        <v>3.7471909537260975</v>
      </c>
      <c r="X54" s="157">
        <f t="shared" si="84"/>
        <v>4.2273942710012937</v>
      </c>
      <c r="Y54" s="157">
        <f t="shared" si="85"/>
        <v>13.925690454955388</v>
      </c>
      <c r="Z54" s="157">
        <f t="shared" si="86"/>
        <v>-15.529717909468616</v>
      </c>
      <c r="AA54" s="157">
        <f t="shared" si="87"/>
        <v>2.0529011661410581</v>
      </c>
      <c r="AB54" s="157">
        <f t="shared" si="88"/>
        <v>2.7523219704291542</v>
      </c>
      <c r="AC54" s="157">
        <f t="shared" si="89"/>
        <v>13.602835709838429</v>
      </c>
      <c r="AD54" s="157">
        <f t="shared" si="90"/>
        <v>-15.002218780926565</v>
      </c>
      <c r="AE54" s="157">
        <f t="shared" si="91"/>
        <v>2.4697797140578017</v>
      </c>
      <c r="AF54" s="157">
        <f t="shared" si="92"/>
        <v>3.8199746499396183</v>
      </c>
      <c r="AG54" s="157">
        <f t="shared" si="93"/>
        <v>14.28990285942254</v>
      </c>
      <c r="AH54" s="157">
        <f t="shared" si="94"/>
        <v>-16.396948426900618</v>
      </c>
      <c r="AI54" s="157">
        <f t="shared" si="95"/>
        <v>2.6711538026213528</v>
      </c>
      <c r="AJ54" s="157">
        <f t="shared" si="96"/>
        <v>5.4798983833944588</v>
      </c>
      <c r="AK54" s="157">
        <f t="shared" si="97"/>
        <v>14.290359291172166</v>
      </c>
      <c r="AL54" s="157">
        <f t="shared" si="98"/>
        <v>-15.547652916073968</v>
      </c>
      <c r="AM54" s="157">
        <f t="shared" si="99"/>
        <v>2.9668663827329822</v>
      </c>
      <c r="AN54" s="157">
        <f t="shared" si="100"/>
        <v>4.5499158721256308</v>
      </c>
      <c r="AO54" s="157">
        <f t="shared" si="101"/>
        <v>18.654864882987997</v>
      </c>
      <c r="AP54" s="157">
        <f t="shared" si="102"/>
        <v>-15.76980314589809</v>
      </c>
      <c r="AQ54" s="157">
        <f t="shared" si="103"/>
        <v>2.296840334931654</v>
      </c>
      <c r="AR54" s="157">
        <f t="shared" si="104"/>
        <v>4.7144112670144285</v>
      </c>
      <c r="AS54" s="157">
        <f t="shared" si="105"/>
        <v>18.297596926738628</v>
      </c>
      <c r="AT54" s="157">
        <f t="shared" si="106"/>
        <v>-16.83521293305801</v>
      </c>
      <c r="AU54" s="157">
        <f t="shared" si="107"/>
        <v>2.9158354908535293</v>
      </c>
      <c r="AV54" s="157">
        <f t="shared" si="108"/>
        <v>4.9839161992741667</v>
      </c>
      <c r="AW54" s="157">
        <f t="shared" si="109"/>
        <v>18.054327971245065</v>
      </c>
      <c r="AX54" s="157">
        <f t="shared" si="110"/>
        <v>-16.714083686881288</v>
      </c>
      <c r="AY54" s="157">
        <f t="shared" si="111"/>
        <v>2.5050440480233327</v>
      </c>
      <c r="AZ54" s="157">
        <f t="shared" si="112"/>
        <v>4.6537914368678504</v>
      </c>
      <c r="BA54" s="157">
        <f t="shared" si="113"/>
        <v>16.448483268467999</v>
      </c>
      <c r="BB54" s="157">
        <f t="shared" si="114"/>
        <v>-16.594798029871743</v>
      </c>
      <c r="BC54" s="157">
        <f t="shared" si="122"/>
        <v>0.30966353659992496</v>
      </c>
      <c r="BD54" s="157">
        <f t="shared" si="122"/>
        <v>1.5413971591753906</v>
      </c>
      <c r="BE54" s="157">
        <f t="shared" si="122"/>
        <v>16.988970579307878</v>
      </c>
      <c r="BF54" s="157">
        <f t="shared" si="122"/>
        <v>-17.12578835451334</v>
      </c>
      <c r="BG54" s="157">
        <f t="shared" si="122"/>
        <v>-0.54891440369840816</v>
      </c>
      <c r="BH54" s="157">
        <f t="shared" si="116"/>
        <v>3.583387650867325</v>
      </c>
      <c r="BI54" s="157">
        <f t="shared" si="117"/>
        <v>15.50384270195719</v>
      </c>
      <c r="BJ54" s="157">
        <f t="shared" si="118"/>
        <v>-15.273369314066279</v>
      </c>
      <c r="BK54" s="157">
        <f t="shared" si="119"/>
        <v>1.9922718759293943</v>
      </c>
      <c r="BL54" s="157">
        <f t="shared" si="119"/>
        <v>4.4773053972539358</v>
      </c>
      <c r="BM54" s="157">
        <f t="shared" si="120"/>
        <v>16.461355357726649</v>
      </c>
      <c r="BN54" s="157">
        <f t="shared" si="121"/>
        <v>-15.93248552375775</v>
      </c>
      <c r="BO54" s="157">
        <f t="shared" si="121"/>
        <v>1.637377242856088</v>
      </c>
      <c r="BP54" s="157">
        <f t="shared" si="121"/>
        <v>5.0000908116747489</v>
      </c>
      <c r="BQ54" s="157">
        <f t="shared" si="121"/>
        <v>16.90825434165917</v>
      </c>
    </row>
    <row r="55" spans="1:69" x14ac:dyDescent="0.2">
      <c r="A55" s="3" t="s">
        <v>9</v>
      </c>
      <c r="B55" s="253"/>
      <c r="C55" s="157">
        <f t="shared" si="63"/>
        <v>0.23525001958087408</v>
      </c>
      <c r="D55" s="157">
        <f t="shared" si="64"/>
        <v>8.2121936857615587</v>
      </c>
      <c r="E55" s="157">
        <f t="shared" si="65"/>
        <v>2.0734474932948213</v>
      </c>
      <c r="F55" s="157">
        <f t="shared" si="66"/>
        <v>-2.6376958059626072</v>
      </c>
      <c r="G55" s="157">
        <f t="shared" si="67"/>
        <v>-0.45152584596221712</v>
      </c>
      <c r="H55" s="157">
        <f t="shared" si="68"/>
        <v>6.8264428340545384</v>
      </c>
      <c r="I55" s="157">
        <f t="shared" si="69"/>
        <v>0.54962377466888834</v>
      </c>
      <c r="J55" s="157">
        <f t="shared" si="70"/>
        <v>-0.94646410716885887</v>
      </c>
      <c r="K55" s="157">
        <f t="shared" si="71"/>
        <v>0.93884751078007911</v>
      </c>
      <c r="L55" s="157">
        <f t="shared" si="72"/>
        <v>6.9049884463776063</v>
      </c>
      <c r="M55" s="157">
        <f t="shared" si="73"/>
        <v>2.4339297066569796</v>
      </c>
      <c r="N55" s="157">
        <f t="shared" si="74"/>
        <v>-2.2484262789254399</v>
      </c>
      <c r="O55" s="157">
        <f t="shared" si="75"/>
        <v>0.40452047091262328</v>
      </c>
      <c r="P55" s="157">
        <f t="shared" si="76"/>
        <v>3.5235772357723532</v>
      </c>
      <c r="Q55" s="157">
        <f t="shared" si="77"/>
        <v>1.1513028727598331</v>
      </c>
      <c r="R55" s="157">
        <f t="shared" si="78"/>
        <v>-2.7562111801242235</v>
      </c>
      <c r="S55" s="157">
        <f t="shared" si="79"/>
        <v>2.27811044577511</v>
      </c>
      <c r="T55" s="157">
        <f t="shared" si="80"/>
        <v>5.872212536754196</v>
      </c>
      <c r="U55" s="157">
        <f t="shared" si="81"/>
        <v>2.2994226353959877</v>
      </c>
      <c r="V55" s="157">
        <f t="shared" si="82"/>
        <v>-1.7418114839433012</v>
      </c>
      <c r="W55" s="157">
        <f t="shared" si="83"/>
        <v>2.5575614328212173</v>
      </c>
      <c r="X55" s="157">
        <f t="shared" si="84"/>
        <v>4.9479866171830986</v>
      </c>
      <c r="Y55" s="157">
        <f t="shared" si="85"/>
        <v>1.3068381453166453</v>
      </c>
      <c r="Z55" s="157">
        <f t="shared" si="86"/>
        <v>-3.124266547071791</v>
      </c>
      <c r="AA55" s="157">
        <f t="shared" si="87"/>
        <v>1.9017755460429022</v>
      </c>
      <c r="AB55" s="157">
        <f t="shared" si="88"/>
        <v>5.5046566214886044</v>
      </c>
      <c r="AC55" s="157">
        <f t="shared" si="89"/>
        <v>3.1326252332424289</v>
      </c>
      <c r="AD55" s="157">
        <f t="shared" si="90"/>
        <v>-1.8162207299676418</v>
      </c>
      <c r="AE55" s="157">
        <f t="shared" si="91"/>
        <v>2.6847159715085529</v>
      </c>
      <c r="AF55" s="157">
        <f t="shared" si="92"/>
        <v>5.0005866802868528</v>
      </c>
      <c r="AG55" s="157">
        <f t="shared" si="93"/>
        <v>2.3079249053428716</v>
      </c>
      <c r="AH55" s="157">
        <f t="shared" si="94"/>
        <v>-2.7236104061321367</v>
      </c>
      <c r="AI55" s="157">
        <f t="shared" si="95"/>
        <v>1.955085865257596</v>
      </c>
      <c r="AJ55" s="157">
        <f t="shared" si="96"/>
        <v>3.912930811090956</v>
      </c>
      <c r="AK55" s="157">
        <f t="shared" si="97"/>
        <v>3.0392768079800501</v>
      </c>
      <c r="AL55" s="157">
        <f t="shared" si="98"/>
        <v>-4.595371350779005</v>
      </c>
      <c r="AM55" s="157">
        <f t="shared" si="99"/>
        <v>2.1150431253170976</v>
      </c>
      <c r="AN55" s="157">
        <f t="shared" si="100"/>
        <v>5.4653293171443655</v>
      </c>
      <c r="AO55" s="157">
        <f t="shared" si="101"/>
        <v>2.3378382357271148</v>
      </c>
      <c r="AP55" s="157">
        <f t="shared" si="102"/>
        <v>-4.1200333745720288</v>
      </c>
      <c r="AQ55" s="157">
        <f t="shared" si="103"/>
        <v>2.1305326331582894</v>
      </c>
      <c r="AR55" s="157">
        <f t="shared" si="104"/>
        <v>4.8538269428529457</v>
      </c>
      <c r="AS55" s="157">
        <f t="shared" si="105"/>
        <v>2.0688205789223049</v>
      </c>
      <c r="AT55" s="157">
        <f t="shared" si="106"/>
        <v>-4.2972878740875231</v>
      </c>
      <c r="AU55" s="157">
        <f t="shared" si="107"/>
        <v>2.4354561101549055</v>
      </c>
      <c r="AV55" s="157">
        <f t="shared" si="108"/>
        <v>5.8276624940491191</v>
      </c>
      <c r="AW55" s="157">
        <f t="shared" si="109"/>
        <v>1.2119608362000529</v>
      </c>
      <c r="AX55" s="157">
        <f t="shared" si="110"/>
        <v>-2.2432545492574776</v>
      </c>
      <c r="AY55" s="157">
        <f t="shared" si="111"/>
        <v>2.241240973522332</v>
      </c>
      <c r="AZ55" s="157">
        <f t="shared" si="112"/>
        <v>4.6405775871089254</v>
      </c>
      <c r="BA55" s="157">
        <f t="shared" si="113"/>
        <v>1.6674166291685415</v>
      </c>
      <c r="BB55" s="157">
        <f t="shared" si="114"/>
        <v>-4.061437458506477</v>
      </c>
      <c r="BC55" s="157">
        <f t="shared" si="122"/>
        <v>1.9501679949081037</v>
      </c>
      <c r="BD55" s="157">
        <f t="shared" si="122"/>
        <v>4.4427247959910376</v>
      </c>
      <c r="BE55" s="157">
        <f t="shared" si="122"/>
        <v>1.5304923121434217</v>
      </c>
      <c r="BF55" s="157">
        <f t="shared" si="122"/>
        <v>-5.4516630011745217</v>
      </c>
      <c r="BG55" s="157">
        <f t="shared" si="122"/>
        <v>0.50164160669315172</v>
      </c>
      <c r="BH55" s="157">
        <f t="shared" si="116"/>
        <v>4.0181007188740443</v>
      </c>
      <c r="BI55" s="157">
        <f t="shared" si="117"/>
        <v>1.5627917583813475</v>
      </c>
      <c r="BJ55" s="157">
        <f t="shared" si="118"/>
        <v>-5.2380525040141688</v>
      </c>
      <c r="BK55" s="157">
        <f t="shared" si="119"/>
        <v>1.872407887799133</v>
      </c>
      <c r="BL55" s="157">
        <f t="shared" si="119"/>
        <v>4.5774975733379417</v>
      </c>
      <c r="BM55" s="157">
        <f t="shared" si="120"/>
        <v>1.8324897595899048</v>
      </c>
      <c r="BN55" s="157">
        <f t="shared" si="121"/>
        <v>-4.9197450516803354</v>
      </c>
      <c r="BO55" s="157">
        <f t="shared" si="121"/>
        <v>2.1671901425465085</v>
      </c>
      <c r="BP55" s="157">
        <f t="shared" si="121"/>
        <v>4.2708160900513157</v>
      </c>
      <c r="BQ55" s="157">
        <f t="shared" si="121"/>
        <v>1.9731023064885584</v>
      </c>
    </row>
    <row r="56" spans="1:69" x14ac:dyDescent="0.2">
      <c r="A56" s="3" t="s">
        <v>10</v>
      </c>
      <c r="B56" s="253"/>
      <c r="C56" s="157">
        <f t="shared" si="63"/>
        <v>0.97964804105639736</v>
      </c>
      <c r="D56" s="157">
        <f t="shared" si="64"/>
        <v>2.9490610383263975</v>
      </c>
      <c r="E56" s="157">
        <f t="shared" si="65"/>
        <v>1.6055496911187213</v>
      </c>
      <c r="F56" s="157">
        <f t="shared" si="66"/>
        <v>-1.1692836135668903</v>
      </c>
      <c r="G56" s="157">
        <f t="shared" si="67"/>
        <v>3.1696117051209871</v>
      </c>
      <c r="H56" s="157">
        <f t="shared" si="68"/>
        <v>3.6375457911422187</v>
      </c>
      <c r="I56" s="157">
        <f t="shared" si="69"/>
        <v>2.7719824927421448</v>
      </c>
      <c r="J56" s="157">
        <f t="shared" si="70"/>
        <v>-1.4384333326505052</v>
      </c>
      <c r="K56" s="157">
        <f t="shared" si="71"/>
        <v>1.6044959139391621</v>
      </c>
      <c r="L56" s="157">
        <f t="shared" si="72"/>
        <v>0.58297945457669553</v>
      </c>
      <c r="M56" s="157">
        <f t="shared" si="73"/>
        <v>2.1557071329498908E-2</v>
      </c>
      <c r="N56" s="157">
        <f t="shared" si="74"/>
        <v>-1.3130713425941045</v>
      </c>
      <c r="O56" s="157">
        <f t="shared" si="75"/>
        <v>2.8549589382033442</v>
      </c>
      <c r="P56" s="157">
        <f t="shared" si="76"/>
        <v>1.4282194530300085</v>
      </c>
      <c r="Q56" s="157">
        <f t="shared" si="77"/>
        <v>0.24390099397060944</v>
      </c>
      <c r="R56" s="157">
        <f t="shared" si="78"/>
        <v>0.58196805283023667</v>
      </c>
      <c r="S56" s="157">
        <f t="shared" si="79"/>
        <v>2.4264409196501031</v>
      </c>
      <c r="T56" s="157">
        <f t="shared" si="80"/>
        <v>1.6897099038112147</v>
      </c>
      <c r="U56" s="157">
        <f t="shared" si="81"/>
        <v>0.68864876656274443</v>
      </c>
      <c r="V56" s="157">
        <f t="shared" si="82"/>
        <v>-1.2227601096692819</v>
      </c>
      <c r="W56" s="157">
        <f t="shared" si="83"/>
        <v>1.5343716261313982</v>
      </c>
      <c r="X56" s="157">
        <f t="shared" si="84"/>
        <v>1.717703670045962</v>
      </c>
      <c r="Y56" s="157">
        <f t="shared" si="85"/>
        <v>1.6760645893595987</v>
      </c>
      <c r="Z56" s="157">
        <f t="shared" si="86"/>
        <v>1.2263785730362342</v>
      </c>
      <c r="AA56" s="157">
        <f t="shared" si="87"/>
        <v>3.3261233826527188</v>
      </c>
      <c r="AB56" s="157">
        <f t="shared" si="88"/>
        <v>2.3667335186827048</v>
      </c>
      <c r="AC56" s="157">
        <f t="shared" si="89"/>
        <v>2.0456315071649138</v>
      </c>
      <c r="AD56" s="157">
        <f t="shared" si="90"/>
        <v>2.8070343129580451</v>
      </c>
      <c r="AE56" s="157">
        <f t="shared" si="91"/>
        <v>-0.25327412916980585</v>
      </c>
      <c r="AF56" s="157">
        <f t="shared" si="92"/>
        <v>-0.48212133386902367</v>
      </c>
      <c r="AG56" s="157">
        <f t="shared" si="93"/>
        <v>1.1417036737989503</v>
      </c>
      <c r="AH56" s="157">
        <f t="shared" si="94"/>
        <v>4.0889641078043173</v>
      </c>
      <c r="AI56" s="157">
        <f t="shared" si="95"/>
        <v>-0.56601168837145088</v>
      </c>
      <c r="AJ56" s="157">
        <f t="shared" si="96"/>
        <v>0.45816364309514995</v>
      </c>
      <c r="AK56" s="157">
        <f t="shared" si="97"/>
        <v>1.326760952688073</v>
      </c>
      <c r="AL56" s="157">
        <f t="shared" si="98"/>
        <v>4.9647647192543758</v>
      </c>
      <c r="AM56" s="157">
        <f t="shared" si="99"/>
        <v>0.13427470004764586</v>
      </c>
      <c r="AN56" s="157">
        <f t="shared" si="100"/>
        <v>0.52916918995299478</v>
      </c>
      <c r="AO56" s="157">
        <f t="shared" si="101"/>
        <v>2.1327863914745917</v>
      </c>
      <c r="AP56" s="157">
        <f t="shared" si="102"/>
        <v>2.7539040557240759</v>
      </c>
      <c r="AQ56" s="157">
        <f t="shared" si="103"/>
        <v>0.1625005125121215</v>
      </c>
      <c r="AR56" s="157">
        <f t="shared" si="104"/>
        <v>0.91147379035284148</v>
      </c>
      <c r="AS56" s="157">
        <f t="shared" si="105"/>
        <v>1.5346983810622277</v>
      </c>
      <c r="AT56" s="157">
        <f t="shared" si="106"/>
        <v>5.6119982581111776</v>
      </c>
      <c r="AU56" s="157">
        <f t="shared" si="107"/>
        <v>1.1966458609167139</v>
      </c>
      <c r="AV56" s="157">
        <f t="shared" si="108"/>
        <v>1.3955690682084381</v>
      </c>
      <c r="AW56" s="157">
        <f t="shared" si="109"/>
        <v>2.0829749059896279</v>
      </c>
      <c r="AX56" s="157">
        <f t="shared" si="110"/>
        <v>3.6379395442343117</v>
      </c>
      <c r="AY56" s="157">
        <f t="shared" si="111"/>
        <v>-0.43790872448920332</v>
      </c>
      <c r="AZ56" s="157">
        <f t="shared" si="112"/>
        <v>1.7161723872412908</v>
      </c>
      <c r="BA56" s="157">
        <f t="shared" si="113"/>
        <v>3.8148764122268739</v>
      </c>
      <c r="BB56" s="157">
        <f t="shared" si="114"/>
        <v>1.1735590149263593</v>
      </c>
      <c r="BC56" s="157">
        <f t="shared" si="122"/>
        <v>1.3956048276133193</v>
      </c>
      <c r="BD56" s="157">
        <f t="shared" si="122"/>
        <v>1.4462602529638926</v>
      </c>
      <c r="BE56" s="157">
        <f t="shared" si="122"/>
        <v>2.6158016104410744</v>
      </c>
      <c r="BF56" s="157">
        <f t="shared" si="122"/>
        <v>-2.4354942167228848</v>
      </c>
      <c r="BG56" s="157">
        <f t="shared" si="122"/>
        <v>-8.2700715452903528E-2</v>
      </c>
      <c r="BH56" s="157">
        <f t="shared" si="116"/>
        <v>0.10303959919304204</v>
      </c>
      <c r="BI56" s="157">
        <f t="shared" si="117"/>
        <v>1.9306001717502623</v>
      </c>
      <c r="BJ56" s="157">
        <f t="shared" si="118"/>
        <v>-0.30059078049592275</v>
      </c>
      <c r="BK56" s="157">
        <f t="shared" si="119"/>
        <v>0.64679985394606987</v>
      </c>
      <c r="BL56" s="157">
        <f t="shared" si="119"/>
        <v>-2.3933664051181615E-2</v>
      </c>
      <c r="BM56" s="157">
        <f t="shared" si="120"/>
        <v>1.5665839656865237</v>
      </c>
      <c r="BN56" s="157">
        <f t="shared" si="121"/>
        <v>1.1689119044046328</v>
      </c>
      <c r="BO56" s="157">
        <f t="shared" si="121"/>
        <v>0.6709851878758526</v>
      </c>
      <c r="BP56" s="157">
        <f t="shared" si="121"/>
        <v>1.0794503522997203</v>
      </c>
      <c r="BQ56" s="157">
        <f t="shared" si="121"/>
        <v>-0.19732275656916212</v>
      </c>
    </row>
    <row r="57" spans="1:69" x14ac:dyDescent="0.2">
      <c r="A57" s="3" t="s">
        <v>11</v>
      </c>
      <c r="B57" s="253"/>
      <c r="C57" s="157">
        <f t="shared" si="63"/>
        <v>2.8298823640472142</v>
      </c>
      <c r="D57" s="157">
        <f t="shared" si="64"/>
        <v>1.7787883942272598</v>
      </c>
      <c r="E57" s="157">
        <f t="shared" si="65"/>
        <v>-0.11150273001199905</v>
      </c>
      <c r="F57" s="157">
        <f t="shared" si="66"/>
        <v>1.1756128936649801</v>
      </c>
      <c r="G57" s="157">
        <f t="shared" si="67"/>
        <v>-0.39601170436992728</v>
      </c>
      <c r="H57" s="157">
        <f t="shared" si="68"/>
        <v>0.52364746309822752</v>
      </c>
      <c r="I57" s="157">
        <f t="shared" si="69"/>
        <v>4.8990100351517324E-2</v>
      </c>
      <c r="J57" s="157">
        <f t="shared" si="70"/>
        <v>-1.0892804361612374</v>
      </c>
      <c r="K57" s="157">
        <f t="shared" si="71"/>
        <v>1.1346553166327504</v>
      </c>
      <c r="L57" s="157">
        <f t="shared" si="72"/>
        <v>0.81779278638257402</v>
      </c>
      <c r="M57" s="157">
        <f t="shared" si="73"/>
        <v>-1.556141459536166</v>
      </c>
      <c r="N57" s="157">
        <f t="shared" si="74"/>
        <v>2.8168253431507546</v>
      </c>
      <c r="O57" s="157">
        <f t="shared" si="75"/>
        <v>2.912957238101646</v>
      </c>
      <c r="P57" s="157">
        <f t="shared" si="76"/>
        <v>3.0304253128316323</v>
      </c>
      <c r="Q57" s="157">
        <f t="shared" si="77"/>
        <v>0.2433291113359087</v>
      </c>
      <c r="R57" s="157">
        <f t="shared" si="78"/>
        <v>-0.50980539534315572</v>
      </c>
      <c r="S57" s="157">
        <f t="shared" si="79"/>
        <v>1.2796090825245983</v>
      </c>
      <c r="T57" s="157">
        <f t="shared" si="80"/>
        <v>2.1711124072719956</v>
      </c>
      <c r="U57" s="157">
        <f t="shared" si="81"/>
        <v>-0.36642327162463278</v>
      </c>
      <c r="V57" s="157">
        <f t="shared" si="82"/>
        <v>0.74129984442336916</v>
      </c>
      <c r="W57" s="157">
        <f t="shared" si="83"/>
        <v>1.8097826086956523</v>
      </c>
      <c r="X57" s="157">
        <f t="shared" si="84"/>
        <v>3.0966743180483558</v>
      </c>
      <c r="Y57" s="157">
        <f t="shared" si="85"/>
        <v>-0.12330014249589501</v>
      </c>
      <c r="Z57" s="157">
        <f t="shared" si="86"/>
        <v>-0.76309383762546812</v>
      </c>
      <c r="AA57" s="157">
        <f t="shared" si="87"/>
        <v>0.48482558968646189</v>
      </c>
      <c r="AB57" s="157">
        <f t="shared" si="88"/>
        <v>1.9590496176347509</v>
      </c>
      <c r="AC57" s="157">
        <f t="shared" si="89"/>
        <v>-0.82762228262403237</v>
      </c>
      <c r="AD57" s="157">
        <f t="shared" si="90"/>
        <v>-0.37387831772371882</v>
      </c>
      <c r="AE57" s="157">
        <f t="shared" si="91"/>
        <v>1.2264153525895667</v>
      </c>
      <c r="AF57" s="157">
        <f t="shared" si="92"/>
        <v>2.7680822114249559</v>
      </c>
      <c r="AG57" s="157">
        <f t="shared" si="93"/>
        <v>0.20062561098821524</v>
      </c>
      <c r="AH57" s="157">
        <f t="shared" si="94"/>
        <v>0.81340635532330485</v>
      </c>
      <c r="AI57" s="157">
        <f t="shared" si="95"/>
        <v>2.3278656320597189</v>
      </c>
      <c r="AJ57" s="157">
        <f t="shared" si="96"/>
        <v>3.0380111345747745</v>
      </c>
      <c r="AK57" s="157">
        <f t="shared" si="97"/>
        <v>-1.7699939447575574</v>
      </c>
      <c r="AL57" s="157">
        <f t="shared" si="98"/>
        <v>-1.5050500260799538</v>
      </c>
      <c r="AM57" s="157">
        <f t="shared" si="99"/>
        <v>2.0354715091760043</v>
      </c>
      <c r="AN57" s="157">
        <f t="shared" si="100"/>
        <v>2.1449062016381615</v>
      </c>
      <c r="AO57" s="157">
        <f t="shared" si="101"/>
        <v>-0.2078617950020786</v>
      </c>
      <c r="AP57" s="157">
        <f t="shared" si="102"/>
        <v>0.87576374745417851</v>
      </c>
      <c r="AQ57" s="157">
        <f t="shared" si="103"/>
        <v>0.97278050033955532</v>
      </c>
      <c r="AR57" s="157">
        <f t="shared" si="104"/>
        <v>1.6723319942559032</v>
      </c>
      <c r="AS57" s="157">
        <f t="shared" si="105"/>
        <v>-0.40271396134662085</v>
      </c>
      <c r="AT57" s="157">
        <f t="shared" si="106"/>
        <v>3.4461093833443348</v>
      </c>
      <c r="AU57" s="157">
        <f t="shared" si="107"/>
        <v>0.55095223634549473</v>
      </c>
      <c r="AV57" s="157">
        <f t="shared" si="108"/>
        <v>0.87583052894986624</v>
      </c>
      <c r="AW57" s="157">
        <f t="shared" si="109"/>
        <v>0.35071211667593344</v>
      </c>
      <c r="AX57" s="157">
        <f t="shared" si="110"/>
        <v>4.6541362997059199</v>
      </c>
      <c r="AY57" s="157">
        <f t="shared" si="111"/>
        <v>1.1728772144166157</v>
      </c>
      <c r="AZ57" s="157">
        <f t="shared" si="112"/>
        <v>-1.6101115002213902E-2</v>
      </c>
      <c r="BA57" s="157">
        <f t="shared" si="113"/>
        <v>-3.3374934578686739</v>
      </c>
      <c r="BB57" s="157">
        <f t="shared" si="114"/>
        <v>6.6493127863390251</v>
      </c>
      <c r="BC57" s="157">
        <f t="shared" si="122"/>
        <v>1.58202019018608</v>
      </c>
      <c r="BD57" s="157">
        <f t="shared" si="122"/>
        <v>-0.65355456796198619</v>
      </c>
      <c r="BE57" s="157">
        <f t="shared" si="122"/>
        <v>-4.6260680453222607</v>
      </c>
      <c r="BF57" s="157">
        <f t="shared" si="122"/>
        <v>2.3463218393136387</v>
      </c>
      <c r="BG57" s="157">
        <f t="shared" si="122"/>
        <v>0.8086407350842546</v>
      </c>
      <c r="BH57" s="157">
        <f t="shared" si="116"/>
        <v>8.6179222501706731E-2</v>
      </c>
      <c r="BI57" s="157">
        <f t="shared" si="117"/>
        <v>-1.258746600287924</v>
      </c>
      <c r="BJ57" s="157">
        <f t="shared" si="118"/>
        <v>-0.24779185897693279</v>
      </c>
      <c r="BK57" s="157">
        <f t="shared" si="119"/>
        <v>1.4339094321088541</v>
      </c>
      <c r="BL57" s="157">
        <f t="shared" si="119"/>
        <v>1.2856341688448771E-2</v>
      </c>
      <c r="BM57" s="157">
        <f t="shared" si="120"/>
        <v>-0.89770872344207064</v>
      </c>
      <c r="BN57" s="157">
        <f t="shared" si="121"/>
        <v>2.8088194809658367</v>
      </c>
      <c r="BO57" s="157">
        <f t="shared" si="121"/>
        <v>0.99189502122732542</v>
      </c>
      <c r="BP57" s="157">
        <f t="shared" si="121"/>
        <v>-0.82164558413268618</v>
      </c>
      <c r="BQ57" s="157">
        <f t="shared" si="121"/>
        <v>-1.4642416769420468</v>
      </c>
    </row>
    <row r="58" spans="1:69" x14ac:dyDescent="0.2">
      <c r="A58" s="171" t="s">
        <v>12</v>
      </c>
      <c r="B58" s="254"/>
      <c r="C58" s="158">
        <f t="shared" si="63"/>
        <v>0.15962463008042141</v>
      </c>
      <c r="D58" s="158">
        <f t="shared" si="64"/>
        <v>0.3126592391748938</v>
      </c>
      <c r="E58" s="158">
        <f t="shared" si="65"/>
        <v>0.12751689076192385</v>
      </c>
      <c r="F58" s="158">
        <f t="shared" si="66"/>
        <v>1.2984938765454719</v>
      </c>
      <c r="G58" s="158">
        <f t="shared" si="67"/>
        <v>0.12159996702373775</v>
      </c>
      <c r="H58" s="158">
        <f t="shared" si="68"/>
        <v>0.36023981679232175</v>
      </c>
      <c r="I58" s="158">
        <f t="shared" si="69"/>
        <v>0.2420326641540394</v>
      </c>
      <c r="J58" s="158">
        <f t="shared" si="70"/>
        <v>0.14988208934609462</v>
      </c>
      <c r="K58" s="158">
        <f t="shared" si="71"/>
        <v>3.473286341812238E-2</v>
      </c>
      <c r="L58" s="158">
        <f t="shared" si="72"/>
        <v>0.3655896409460398</v>
      </c>
      <c r="M58" s="158">
        <f t="shared" si="73"/>
        <v>0.14448220426934738</v>
      </c>
      <c r="N58" s="158">
        <f t="shared" si="74"/>
        <v>-1.132447370560032</v>
      </c>
      <c r="O58" s="158">
        <f t="shared" si="75"/>
        <v>0.10276499495423874</v>
      </c>
      <c r="P58" s="158">
        <f t="shared" si="76"/>
        <v>-1.4167010575969424E-2</v>
      </c>
      <c r="Q58" s="158">
        <f t="shared" si="77"/>
        <v>7.3925310794327459E-2</v>
      </c>
      <c r="R58" s="158">
        <f t="shared" si="78"/>
        <v>-0.95785676470950942</v>
      </c>
      <c r="S58" s="158">
        <f t="shared" si="79"/>
        <v>0.16574471170779206</v>
      </c>
      <c r="T58" s="158">
        <f t="shared" si="80"/>
        <v>-5.5846277948993737E-2</v>
      </c>
      <c r="U58" s="158">
        <f t="shared" si="81"/>
        <v>-0.25869205298013248</v>
      </c>
      <c r="V58" s="158">
        <f t="shared" si="82"/>
        <v>-0.76927067123145554</v>
      </c>
      <c r="W58" s="158">
        <f t="shared" si="83"/>
        <v>0.14438281834007416</v>
      </c>
      <c r="X58" s="158">
        <f t="shared" si="84"/>
        <v>-4.1759494543078049E-2</v>
      </c>
      <c r="Y58" s="158">
        <f t="shared" si="85"/>
        <v>-0.25933035742261645</v>
      </c>
      <c r="Z58" s="158">
        <f t="shared" si="86"/>
        <v>-0.45110750662577542</v>
      </c>
      <c r="AA58" s="158">
        <f t="shared" si="87"/>
        <v>-0.13253740763141977</v>
      </c>
      <c r="AB58" s="158">
        <f t="shared" si="88"/>
        <v>-0.3517955793830938</v>
      </c>
      <c r="AC58" s="158">
        <f t="shared" si="89"/>
        <v>-0.1268398382792062</v>
      </c>
      <c r="AD58" s="158">
        <f t="shared" si="90"/>
        <v>-0.21113903955549676</v>
      </c>
      <c r="AE58" s="158">
        <f t="shared" si="91"/>
        <v>1.1751230273205497</v>
      </c>
      <c r="AF58" s="158">
        <f t="shared" si="92"/>
        <v>0.53880665856010734</v>
      </c>
      <c r="AG58" s="158">
        <f t="shared" si="93"/>
        <v>0.32947554999478679</v>
      </c>
      <c r="AH58" s="158">
        <f t="shared" si="94"/>
        <v>0.31384449109388313</v>
      </c>
      <c r="AI58" s="158">
        <f t="shared" si="95"/>
        <v>1.4669318746892095</v>
      </c>
      <c r="AJ58" s="158">
        <f t="shared" si="96"/>
        <v>0.73307195948705384</v>
      </c>
      <c r="AK58" s="158">
        <f t="shared" si="97"/>
        <v>0.59800125681620075</v>
      </c>
      <c r="AL58" s="158">
        <f t="shared" si="98"/>
        <v>-1.0720186998750654</v>
      </c>
      <c r="AM58" s="158">
        <f t="shared" si="99"/>
        <v>1.5358292255672792</v>
      </c>
      <c r="AN58" s="158">
        <f t="shared" si="100"/>
        <v>0.64796982827796501</v>
      </c>
      <c r="AO58" s="158">
        <f t="shared" si="101"/>
        <v>1.3214805365649478</v>
      </c>
      <c r="AP58" s="158">
        <f t="shared" si="102"/>
        <v>0.38950308848408544</v>
      </c>
      <c r="AQ58" s="158">
        <f t="shared" si="103"/>
        <v>2.1809844803260701</v>
      </c>
      <c r="AR58" s="158">
        <f t="shared" si="104"/>
        <v>0.88196375491418444</v>
      </c>
      <c r="AS58" s="158">
        <f t="shared" si="105"/>
        <v>0.33076766612996128</v>
      </c>
      <c r="AT58" s="158">
        <f t="shared" si="106"/>
        <v>0.19344851825255652</v>
      </c>
      <c r="AU58" s="158">
        <f t="shared" si="107"/>
        <v>1.2461942852820485</v>
      </c>
      <c r="AV58" s="158">
        <f t="shared" si="108"/>
        <v>0.65745237205827411</v>
      </c>
      <c r="AW58" s="158">
        <f t="shared" si="109"/>
        <v>1.3768277295331404</v>
      </c>
      <c r="AX58" s="158">
        <f t="shared" si="110"/>
        <v>0.86393088552915775</v>
      </c>
      <c r="AY58" s="158">
        <f t="shared" si="111"/>
        <v>0.64239828693790146</v>
      </c>
      <c r="AZ58" s="158">
        <f t="shared" si="112"/>
        <v>1.0476018752253877</v>
      </c>
      <c r="BA58" s="158">
        <f t="shared" si="113"/>
        <v>1.1348833889473779</v>
      </c>
      <c r="BB58" s="158">
        <f t="shared" si="114"/>
        <v>0.99687704006916378</v>
      </c>
      <c r="BC58" s="158">
        <f t="shared" si="122"/>
        <v>1.1390237937178995</v>
      </c>
      <c r="BD58" s="158">
        <f t="shared" si="122"/>
        <v>1.5407468822330466</v>
      </c>
      <c r="BE58" s="158">
        <f t="shared" si="122"/>
        <v>1.0342598577892694</v>
      </c>
      <c r="BF58" s="158">
        <f t="shared" si="122"/>
        <v>0.24076506044381588</v>
      </c>
      <c r="BG58" s="158">
        <f t="shared" si="122"/>
        <v>1.7434536506710112</v>
      </c>
      <c r="BH58" s="158">
        <f t="shared" si="116"/>
        <v>0.55798596780850185</v>
      </c>
      <c r="BI58" s="158">
        <f t="shared" si="117"/>
        <v>0.57787336036642423</v>
      </c>
      <c r="BJ58" s="158">
        <f t="shared" si="118"/>
        <v>-0.55496613074349133</v>
      </c>
      <c r="BK58" s="158">
        <f t="shared" si="119"/>
        <v>1.7989331144850227</v>
      </c>
      <c r="BL58" s="158">
        <f t="shared" si="119"/>
        <v>0.88357169345866726</v>
      </c>
      <c r="BM58" s="158">
        <f t="shared" si="120"/>
        <v>1.1715066566510572</v>
      </c>
      <c r="BN58" s="158">
        <f t="shared" si="121"/>
        <v>-0.49287542257748568</v>
      </c>
      <c r="BO58" s="158">
        <f t="shared" si="121"/>
        <v>2.1876488331481188</v>
      </c>
      <c r="BP58" s="158">
        <f t="shared" si="121"/>
        <v>1.0921575938354462</v>
      </c>
      <c r="BQ58" s="158">
        <f t="shared" si="121"/>
        <v>1.3907885233053128</v>
      </c>
    </row>
    <row r="59" spans="1:69" x14ac:dyDescent="0.2">
      <c r="A59" s="2" t="s">
        <v>13</v>
      </c>
      <c r="B59" s="255"/>
      <c r="C59" s="160">
        <f t="shared" si="63"/>
        <v>2.0449459101720553</v>
      </c>
      <c r="D59" s="160">
        <f t="shared" si="64"/>
        <v>3.8450478366849508</v>
      </c>
      <c r="E59" s="160">
        <f t="shared" si="65"/>
        <v>1.0895678019753681</v>
      </c>
      <c r="F59" s="160">
        <f t="shared" si="66"/>
        <v>-3.4732138822152674</v>
      </c>
      <c r="G59" s="160">
        <f t="shared" si="67"/>
        <v>3.7233076929682354</v>
      </c>
      <c r="H59" s="160">
        <f t="shared" si="68"/>
        <v>2.0289526547621306</v>
      </c>
      <c r="I59" s="160">
        <f t="shared" si="69"/>
        <v>1.2169411393208751</v>
      </c>
      <c r="J59" s="160">
        <f t="shared" si="70"/>
        <v>-3.7157794187603859</v>
      </c>
      <c r="K59" s="160">
        <f t="shared" si="71"/>
        <v>3.7947473319577587</v>
      </c>
      <c r="L59" s="160">
        <f t="shared" si="72"/>
        <v>1.0892430823444226</v>
      </c>
      <c r="M59" s="160">
        <f t="shared" si="73"/>
        <v>0.44596601126763785</v>
      </c>
      <c r="N59" s="160">
        <f t="shared" si="74"/>
        <v>-3.9972948650471194</v>
      </c>
      <c r="O59" s="160">
        <f t="shared" si="75"/>
        <v>3.5619103520925051</v>
      </c>
      <c r="P59" s="160">
        <f t="shared" si="76"/>
        <v>0.55419854708301364</v>
      </c>
      <c r="Q59" s="160">
        <f t="shared" si="77"/>
        <v>0.4206254802582573</v>
      </c>
      <c r="R59" s="160">
        <f t="shared" si="78"/>
        <v>-3.1214715499674441</v>
      </c>
      <c r="S59" s="160">
        <f t="shared" si="79"/>
        <v>4.3353589301080024</v>
      </c>
      <c r="T59" s="160">
        <f t="shared" si="80"/>
        <v>1.4165018144200561</v>
      </c>
      <c r="U59" s="160">
        <f t="shared" si="81"/>
        <v>1.3210565768040929</v>
      </c>
      <c r="V59" s="160">
        <f t="shared" si="82"/>
        <v>-3.275261546805039</v>
      </c>
      <c r="W59" s="160">
        <f t="shared" si="83"/>
        <v>4.140400429755565</v>
      </c>
      <c r="X59" s="160">
        <f t="shared" si="84"/>
        <v>3.2124338990201293</v>
      </c>
      <c r="Y59" s="160">
        <f t="shared" si="85"/>
        <v>0.60330591154061053</v>
      </c>
      <c r="Z59" s="160">
        <f t="shared" si="86"/>
        <v>-3.8913586428538949</v>
      </c>
      <c r="AA59" s="160">
        <f t="shared" si="87"/>
        <v>4.1015674846601096</v>
      </c>
      <c r="AB59" s="160">
        <f t="shared" si="88"/>
        <v>0.95881032670322108</v>
      </c>
      <c r="AC59" s="160">
        <f t="shared" si="89"/>
        <v>0.99969810406532134</v>
      </c>
      <c r="AD59" s="160">
        <f t="shared" si="90"/>
        <v>-2.5413114269439809</v>
      </c>
      <c r="AE59" s="160">
        <f t="shared" si="91"/>
        <v>4.3325645237799115</v>
      </c>
      <c r="AF59" s="160">
        <f t="shared" si="92"/>
        <v>0.802324072577142</v>
      </c>
      <c r="AG59" s="160">
        <f t="shared" si="93"/>
        <v>1.4715315381348943</v>
      </c>
      <c r="AH59" s="160">
        <f t="shared" si="94"/>
        <v>-3.2480942911425124</v>
      </c>
      <c r="AI59" s="160">
        <f t="shared" si="95"/>
        <v>4.2997098993425675</v>
      </c>
      <c r="AJ59" s="160">
        <f t="shared" si="96"/>
        <v>0.70807753619405855</v>
      </c>
      <c r="AK59" s="160">
        <f t="shared" si="97"/>
        <v>0.72056399415143979</v>
      </c>
      <c r="AL59" s="160">
        <f t="shared" si="98"/>
        <v>-1.8905992180788589</v>
      </c>
      <c r="AM59" s="160">
        <f t="shared" si="99"/>
        <v>4.1326368936579669</v>
      </c>
      <c r="AN59" s="160">
        <f t="shared" si="100"/>
        <v>1.9624524471073059</v>
      </c>
      <c r="AO59" s="160">
        <f t="shared" si="101"/>
        <v>1.3738142719348603</v>
      </c>
      <c r="AP59" s="160">
        <f t="shared" si="102"/>
        <v>-2.0420044656315528</v>
      </c>
      <c r="AQ59" s="160">
        <f t="shared" si="103"/>
        <v>3.8760091810841875</v>
      </c>
      <c r="AR59" s="160">
        <f t="shared" si="104"/>
        <v>2.2809039975194256</v>
      </c>
      <c r="AS59" s="160">
        <f t="shared" si="105"/>
        <v>1.0200212739882892</v>
      </c>
      <c r="AT59" s="160">
        <f t="shared" si="106"/>
        <v>-2.1064177060345672</v>
      </c>
      <c r="AU59" s="160">
        <f t="shared" si="107"/>
        <v>3.664949452713385</v>
      </c>
      <c r="AV59" s="160">
        <f t="shared" si="108"/>
        <v>2.6605004034231983</v>
      </c>
      <c r="AW59" s="160">
        <f t="shared" si="109"/>
        <v>2.5921543574579089</v>
      </c>
      <c r="AX59" s="160">
        <f t="shared" si="110"/>
        <v>-2.4097256425638518</v>
      </c>
      <c r="AY59" s="160">
        <f t="shared" si="111"/>
        <v>2.7025805637037283</v>
      </c>
      <c r="AZ59" s="160">
        <f t="shared" si="112"/>
        <v>2.1736792527394502</v>
      </c>
      <c r="BA59" s="160">
        <f t="shared" si="113"/>
        <v>2.7635916327966905</v>
      </c>
      <c r="BB59" s="160">
        <f t="shared" si="114"/>
        <v>-3.7214190495869137</v>
      </c>
      <c r="BC59" s="160">
        <f t="shared" si="122"/>
        <v>4.0637771199354349</v>
      </c>
      <c r="BD59" s="160">
        <f t="shared" si="122"/>
        <v>1.1822993539174698</v>
      </c>
      <c r="BE59" s="160">
        <f t="shared" si="122"/>
        <v>0.53540538645378777</v>
      </c>
      <c r="BF59" s="160">
        <f t="shared" si="122"/>
        <v>-6.2283983224987027</v>
      </c>
      <c r="BG59" s="160">
        <f t="shared" si="122"/>
        <v>2.3007733955214862</v>
      </c>
      <c r="BH59" s="160">
        <f t="shared" si="116"/>
        <v>1.8624891766035365</v>
      </c>
      <c r="BI59" s="160">
        <f t="shared" si="117"/>
        <v>1.8509445264950104</v>
      </c>
      <c r="BJ59" s="160">
        <f t="shared" si="118"/>
        <v>-3.635874020721618</v>
      </c>
      <c r="BK59" s="160">
        <f t="shared" si="119"/>
        <v>3.1770374783317337</v>
      </c>
      <c r="BL59" s="160">
        <f t="shared" si="119"/>
        <v>1.7474464421803684</v>
      </c>
      <c r="BM59" s="160">
        <f t="shared" si="120"/>
        <v>1.8387885005241773</v>
      </c>
      <c r="BN59" s="160">
        <f t="shared" si="121"/>
        <v>-3.3976312535754976</v>
      </c>
      <c r="BO59" s="160">
        <f t="shared" si="121"/>
        <v>3.0303993428226357</v>
      </c>
      <c r="BP59" s="160">
        <f t="shared" si="121"/>
        <v>1.4313613356841324</v>
      </c>
      <c r="BQ59" s="160">
        <f t="shared" si="121"/>
        <v>1.7281593827567734</v>
      </c>
    </row>
    <row r="60" spans="1:69" x14ac:dyDescent="0.2">
      <c r="A60" s="3" t="s">
        <v>14</v>
      </c>
      <c r="B60" s="253"/>
      <c r="C60" s="157">
        <f t="shared" si="63"/>
        <v>1.7004519156480807E-2</v>
      </c>
      <c r="D60" s="157">
        <f t="shared" si="64"/>
        <v>0.87361221721182891</v>
      </c>
      <c r="E60" s="157">
        <f t="shared" si="65"/>
        <v>0.40401468996518197</v>
      </c>
      <c r="F60" s="157">
        <f t="shared" si="66"/>
        <v>2.4998658791518884</v>
      </c>
      <c r="G60" s="157">
        <f t="shared" si="67"/>
        <v>1.0712660260190292</v>
      </c>
      <c r="H60" s="157">
        <f t="shared" si="68"/>
        <v>0.9098877064347618</v>
      </c>
      <c r="I60" s="157">
        <f t="shared" si="69"/>
        <v>1.2187019538096877</v>
      </c>
      <c r="J60" s="157">
        <f t="shared" si="70"/>
        <v>0.7834545671099048</v>
      </c>
      <c r="K60" s="157">
        <f t="shared" si="71"/>
        <v>0.29155094259809861</v>
      </c>
      <c r="L60" s="157">
        <f t="shared" si="72"/>
        <v>0.43874693325996161</v>
      </c>
      <c r="M60" s="157">
        <f t="shared" si="73"/>
        <v>0.16128886785079818</v>
      </c>
      <c r="N60" s="157">
        <f t="shared" si="74"/>
        <v>-2.1352291368029537</v>
      </c>
      <c r="O60" s="157">
        <f t="shared" si="75"/>
        <v>-0.9824560985840568</v>
      </c>
      <c r="P60" s="157">
        <f t="shared" si="76"/>
        <v>2.006052804125154</v>
      </c>
      <c r="Q60" s="157">
        <f t="shared" si="77"/>
        <v>1.3715687009540032</v>
      </c>
      <c r="R60" s="157">
        <f t="shared" si="78"/>
        <v>-4.1853747318764043</v>
      </c>
      <c r="S60" s="157">
        <f t="shared" si="79"/>
        <v>-0.17036485567787876</v>
      </c>
      <c r="T60" s="157">
        <f t="shared" si="80"/>
        <v>3.1938173792559685</v>
      </c>
      <c r="U60" s="157">
        <f t="shared" si="81"/>
        <v>2.0436845602453628</v>
      </c>
      <c r="V60" s="157">
        <f t="shared" si="82"/>
        <v>-3.6458003322453538</v>
      </c>
      <c r="W60" s="157">
        <f t="shared" si="83"/>
        <v>0.16369518239160188</v>
      </c>
      <c r="X60" s="157">
        <f t="shared" si="84"/>
        <v>3.283876253744423</v>
      </c>
      <c r="Y60" s="157">
        <f t="shared" si="85"/>
        <v>1.9901092060458436</v>
      </c>
      <c r="Z60" s="157">
        <f t="shared" si="86"/>
        <v>-3.6843233350244744</v>
      </c>
      <c r="AA60" s="157">
        <f t="shared" si="87"/>
        <v>9.267725782520797E-2</v>
      </c>
      <c r="AB60" s="157">
        <f t="shared" si="88"/>
        <v>2.9444646527289708</v>
      </c>
      <c r="AC60" s="157">
        <f t="shared" si="89"/>
        <v>2.1390724943747457</v>
      </c>
      <c r="AD60" s="157">
        <f t="shared" si="90"/>
        <v>-3.7049669239221394</v>
      </c>
      <c r="AE60" s="157">
        <f t="shared" si="91"/>
        <v>2.8388732704922552</v>
      </c>
      <c r="AF60" s="157">
        <f t="shared" si="92"/>
        <v>1.8921526586620927</v>
      </c>
      <c r="AG60" s="157">
        <f t="shared" si="93"/>
        <v>1.4072281550844337</v>
      </c>
      <c r="AH60" s="157">
        <f t="shared" si="94"/>
        <v>-3.21116385235909</v>
      </c>
      <c r="AI60" s="157">
        <f t="shared" si="95"/>
        <v>3.119388985662602</v>
      </c>
      <c r="AJ60" s="157">
        <f t="shared" si="96"/>
        <v>0.81343070246108262</v>
      </c>
      <c r="AK60" s="157">
        <f t="shared" si="97"/>
        <v>2.1009486492060221</v>
      </c>
      <c r="AL60" s="157">
        <f t="shared" si="98"/>
        <v>-2.6207488575251849</v>
      </c>
      <c r="AM60" s="157">
        <f t="shared" si="99"/>
        <v>4.3350877647851904</v>
      </c>
      <c r="AN60" s="157">
        <f t="shared" si="100"/>
        <v>2.0501478591486295</v>
      </c>
      <c r="AO60" s="157">
        <f t="shared" si="101"/>
        <v>2.4302342570496274</v>
      </c>
      <c r="AP60" s="157">
        <f t="shared" si="102"/>
        <v>-3.2379231647014075</v>
      </c>
      <c r="AQ60" s="157">
        <f t="shared" si="103"/>
        <v>4.0931649550390645</v>
      </c>
      <c r="AR60" s="157">
        <f t="shared" si="104"/>
        <v>1.8126888217522661</v>
      </c>
      <c r="AS60" s="157">
        <f t="shared" si="105"/>
        <v>1.5601817507418398</v>
      </c>
      <c r="AT60" s="157">
        <f t="shared" si="106"/>
        <v>-2.2689401721107538</v>
      </c>
      <c r="AU60" s="157">
        <f t="shared" si="107"/>
        <v>4.4960878196893619</v>
      </c>
      <c r="AV60" s="157">
        <f t="shared" si="108"/>
        <v>1.4997764863656682</v>
      </c>
      <c r="AW60" s="157">
        <f t="shared" si="109"/>
        <v>4.9613529761511534</v>
      </c>
      <c r="AX60" s="157">
        <f t="shared" si="110"/>
        <v>-3.3862034239677743</v>
      </c>
      <c r="AY60" s="157">
        <f t="shared" si="111"/>
        <v>2.3344191096634095</v>
      </c>
      <c r="AZ60" s="157">
        <f t="shared" si="112"/>
        <v>1.6848806366047746</v>
      </c>
      <c r="BA60" s="157">
        <f t="shared" si="113"/>
        <v>2.2454558734531189</v>
      </c>
      <c r="BB60" s="157">
        <f t="shared" si="114"/>
        <v>-2.87784467802837</v>
      </c>
      <c r="BC60" s="157">
        <f t="shared" si="122"/>
        <v>2.858043501103289</v>
      </c>
      <c r="BD60" s="157">
        <f t="shared" si="122"/>
        <v>-8.7853713351721319E-2</v>
      </c>
      <c r="BE60" s="157">
        <f t="shared" si="122"/>
        <v>0.94065682385178517</v>
      </c>
      <c r="BF60" s="157">
        <f t="shared" si="122"/>
        <v>-5.5508285725861999</v>
      </c>
      <c r="BG60" s="157">
        <f t="shared" si="122"/>
        <v>-0.21878083308309379</v>
      </c>
      <c r="BH60" s="157">
        <f t="shared" si="116"/>
        <v>0.9608770421324162</v>
      </c>
      <c r="BI60" s="157">
        <f t="shared" si="117"/>
        <v>3.6216918261758253</v>
      </c>
      <c r="BJ60" s="157">
        <f t="shared" si="118"/>
        <v>-2.5807512122955534</v>
      </c>
      <c r="BK60" s="157">
        <f t="shared" si="119"/>
        <v>1.7126465873618495</v>
      </c>
      <c r="BL60" s="157">
        <f t="shared" si="119"/>
        <v>1.0907431984074318</v>
      </c>
      <c r="BM60" s="157">
        <f t="shared" si="120"/>
        <v>2.6564102564102563</v>
      </c>
      <c r="BN60" s="157">
        <f t="shared" si="121"/>
        <v>-1.4227195524028375</v>
      </c>
      <c r="BO60" s="157">
        <f t="shared" si="121"/>
        <v>1.9844728680599193</v>
      </c>
      <c r="BP60" s="157">
        <f t="shared" si="121"/>
        <v>1.2879631101923994</v>
      </c>
      <c r="BQ60" s="157">
        <f t="shared" si="121"/>
        <v>2.7060439560439562</v>
      </c>
    </row>
    <row r="61" spans="1:69" ht="13.5" thickBot="1" x14ac:dyDescent="0.25">
      <c r="A61" s="106" t="s">
        <v>283</v>
      </c>
      <c r="B61" s="256"/>
      <c r="C61" s="159">
        <f t="shared" si="63"/>
        <v>1.8015684636744733</v>
      </c>
      <c r="D61" s="159">
        <f t="shared" si="64"/>
        <v>3.4946909729830686</v>
      </c>
      <c r="E61" s="159">
        <f t="shared" si="65"/>
        <v>1.0107825528995282</v>
      </c>
      <c r="F61" s="159">
        <f t="shared" si="66"/>
        <v>-2.7908980278111266</v>
      </c>
      <c r="G61" s="159">
        <f t="shared" si="67"/>
        <v>3.4038716938595908</v>
      </c>
      <c r="H61" s="159">
        <f t="shared" si="68"/>
        <v>1.8972029310554945</v>
      </c>
      <c r="I61" s="159">
        <f t="shared" si="69"/>
        <v>1.2171464348461805</v>
      </c>
      <c r="J61" s="159">
        <f t="shared" si="70"/>
        <v>-3.1912001370346244</v>
      </c>
      <c r="K61" s="159">
        <f t="shared" si="71"/>
        <v>3.3695295247336317</v>
      </c>
      <c r="L61" s="159">
        <f t="shared" si="72"/>
        <v>1.0126369570077434</v>
      </c>
      <c r="M61" s="159">
        <f t="shared" si="73"/>
        <v>0.41263128115475878</v>
      </c>
      <c r="N61" s="159">
        <f t="shared" si="74"/>
        <v>-3.7797990486740276</v>
      </c>
      <c r="O61" s="159">
        <f t="shared" si="75"/>
        <v>3.0220401348519825</v>
      </c>
      <c r="P61" s="159">
        <f t="shared" si="76"/>
        <v>0.71997431588424299</v>
      </c>
      <c r="Q61" s="159">
        <f t="shared" si="77"/>
        <v>0.53059262559089793</v>
      </c>
      <c r="R61" s="159">
        <f t="shared" si="78"/>
        <v>-3.2455305844243325</v>
      </c>
      <c r="S61" s="159">
        <f t="shared" si="79"/>
        <v>3.8150615687992548</v>
      </c>
      <c r="T61" s="159">
        <f t="shared" si="80"/>
        <v>1.6138579901179655</v>
      </c>
      <c r="U61" s="159">
        <f t="shared" si="81"/>
        <v>1.4025460836992405</v>
      </c>
      <c r="V61" s="159">
        <f t="shared" si="82"/>
        <v>-3.3173107586497239</v>
      </c>
      <c r="W61" s="159">
        <f t="shared" si="83"/>
        <v>3.6906521454820864</v>
      </c>
      <c r="X61" s="159">
        <f t="shared" si="84"/>
        <v>3.22023889359017</v>
      </c>
      <c r="Y61" s="159">
        <f t="shared" si="85"/>
        <v>0.75490597336281162</v>
      </c>
      <c r="Z61" s="159">
        <f t="shared" si="86"/>
        <v>-3.8684488699158699</v>
      </c>
      <c r="AA61" s="159">
        <f t="shared" si="87"/>
        <v>3.6571086297697795</v>
      </c>
      <c r="AB61" s="159">
        <f t="shared" si="88"/>
        <v>1.1713863410705061</v>
      </c>
      <c r="AC61" s="159">
        <f t="shared" si="89"/>
        <v>1.1238125594030772</v>
      </c>
      <c r="AD61" s="159">
        <f t="shared" si="90"/>
        <v>-2.6693435102841043</v>
      </c>
      <c r="AE61" s="159">
        <f t="shared" si="91"/>
        <v>4.1699686729821179</v>
      </c>
      <c r="AF61" s="159">
        <f t="shared" si="92"/>
        <v>0.91944151839081412</v>
      </c>
      <c r="AG61" s="159">
        <f t="shared" si="93"/>
        <v>1.4645546281729385</v>
      </c>
      <c r="AH61" s="159">
        <f t="shared" si="94"/>
        <v>-3.2440896064980067</v>
      </c>
      <c r="AI61" s="159">
        <f t="shared" si="95"/>
        <v>4.1716740103831897</v>
      </c>
      <c r="AJ61" s="159">
        <f t="shared" si="96"/>
        <v>0.71939033071751879</v>
      </c>
      <c r="AK61" s="159">
        <f t="shared" si="97"/>
        <v>0.86892772142533847</v>
      </c>
      <c r="AL61" s="159">
        <f t="shared" si="98"/>
        <v>-1.9700342109232927</v>
      </c>
      <c r="AM61" s="159">
        <f t="shared" si="99"/>
        <v>4.1545158808919558</v>
      </c>
      <c r="AN61" s="159">
        <f t="shared" si="100"/>
        <v>1.9719461736711557</v>
      </c>
      <c r="AO61" s="159">
        <f t="shared" si="101"/>
        <v>1.4882678528086455</v>
      </c>
      <c r="AP61" s="159">
        <f t="shared" si="102"/>
        <v>-2.1727740545457359</v>
      </c>
      <c r="AQ61" s="159">
        <f t="shared" si="103"/>
        <v>3.8994958770547554</v>
      </c>
      <c r="AR61" s="159">
        <f t="shared" si="104"/>
        <v>2.2301693317445634</v>
      </c>
      <c r="AS61" s="159">
        <f t="shared" si="105"/>
        <v>1.0783127360861466</v>
      </c>
      <c r="AT61" s="159">
        <f t="shared" si="106"/>
        <v>-2.1240399428807661</v>
      </c>
      <c r="AU61" s="159">
        <f t="shared" si="107"/>
        <v>3.7549359887712837</v>
      </c>
      <c r="AV61" s="159">
        <f t="shared" si="108"/>
        <v>2.5339322623340248</v>
      </c>
      <c r="AW61" s="159">
        <f t="shared" si="109"/>
        <v>2.8478918553372647</v>
      </c>
      <c r="AX61" s="159">
        <f t="shared" si="110"/>
        <v>-2.5172951879013779</v>
      </c>
      <c r="AY61" s="159">
        <f t="shared" si="111"/>
        <v>2.6623851168140225</v>
      </c>
      <c r="AZ61" s="159">
        <f t="shared" si="112"/>
        <v>2.1204832632625465</v>
      </c>
      <c r="BA61" s="159">
        <f t="shared" si="113"/>
        <v>2.7074434103390623</v>
      </c>
      <c r="BB61" s="159">
        <f t="shared" si="114"/>
        <v>-3.6304155865247481</v>
      </c>
      <c r="BC61" s="159">
        <f t="shared" si="122"/>
        <v>3.9326887273672937</v>
      </c>
      <c r="BD61" s="159">
        <f t="shared" si="122"/>
        <v>1.0456350713767917</v>
      </c>
      <c r="BE61" s="159">
        <f t="shared" si="122"/>
        <v>0.57851997630837282</v>
      </c>
      <c r="BF61" s="159">
        <f t="shared" si="122"/>
        <v>-6.1560523115883345</v>
      </c>
      <c r="BG61" s="159">
        <f t="shared" si="122"/>
        <v>2.0300185893088503</v>
      </c>
      <c r="BH61" s="159">
        <f t="shared" si="116"/>
        <v>1.7677361583631768</v>
      </c>
      <c r="BI61" s="159">
        <f t="shared" si="117"/>
        <v>2.0355620384625372</v>
      </c>
      <c r="BJ61" s="159">
        <f t="shared" si="118"/>
        <v>-3.5241572343063887</v>
      </c>
      <c r="BK61" s="159">
        <f t="shared" si="119"/>
        <v>3.0204710525178755</v>
      </c>
      <c r="BL61" s="159">
        <f t="shared" si="119"/>
        <v>1.6781258596400277</v>
      </c>
      <c r="BM61" s="159">
        <f t="shared" si="120"/>
        <v>1.9245968084118885</v>
      </c>
      <c r="BN61" s="159">
        <f t="shared" si="121"/>
        <v>-3.1888787689321632</v>
      </c>
      <c r="BO61" s="159">
        <f t="shared" si="121"/>
        <v>2.9178257027849592</v>
      </c>
      <c r="BP61" s="159">
        <f t="shared" si="121"/>
        <v>1.4160672759147732</v>
      </c>
      <c r="BQ61" s="159">
        <f t="shared" si="121"/>
        <v>1.8323233885650145</v>
      </c>
    </row>
    <row r="63" spans="1:69" ht="18" x14ac:dyDescent="0.25">
      <c r="A63" s="399" t="s">
        <v>168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</row>
    <row r="64" spans="1:69" ht="13.5" thickBot="1" x14ac:dyDescent="0.25">
      <c r="A64" s="1" t="s">
        <v>172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69" ht="13.5" thickBot="1" x14ac:dyDescent="0.25">
      <c r="A65" s="145" t="s">
        <v>167</v>
      </c>
      <c r="B65" s="250" t="str">
        <f>B45</f>
        <v>1995q1</v>
      </c>
      <c r="C65" s="249" t="str">
        <f t="shared" ref="C65:BH65" si="123">C45</f>
        <v>1995q2</v>
      </c>
      <c r="D65" s="249" t="str">
        <f t="shared" si="123"/>
        <v>1995q3</v>
      </c>
      <c r="E65" s="249" t="str">
        <f t="shared" si="123"/>
        <v>1995q4</v>
      </c>
      <c r="F65" s="249" t="str">
        <f t="shared" si="123"/>
        <v>1996q1</v>
      </c>
      <c r="G65" s="249" t="str">
        <f t="shared" si="123"/>
        <v>1996q2</v>
      </c>
      <c r="H65" s="249" t="str">
        <f t="shared" si="123"/>
        <v>1996q3</v>
      </c>
      <c r="I65" s="249" t="str">
        <f t="shared" si="123"/>
        <v>1996q4</v>
      </c>
      <c r="J65" s="249" t="str">
        <f t="shared" si="123"/>
        <v>1997q1</v>
      </c>
      <c r="K65" s="249" t="str">
        <f t="shared" si="123"/>
        <v>1997q2</v>
      </c>
      <c r="L65" s="249" t="str">
        <f t="shared" si="123"/>
        <v>1997q3</v>
      </c>
      <c r="M65" s="249" t="str">
        <f t="shared" si="123"/>
        <v>1997q4</v>
      </c>
      <c r="N65" s="249" t="str">
        <f t="shared" si="123"/>
        <v>1998q1</v>
      </c>
      <c r="O65" s="249" t="str">
        <f t="shared" si="123"/>
        <v>1998q2</v>
      </c>
      <c r="P65" s="249" t="str">
        <f t="shared" si="123"/>
        <v>1998q3</v>
      </c>
      <c r="Q65" s="249" t="str">
        <f t="shared" si="123"/>
        <v>1998q4</v>
      </c>
      <c r="R65" s="249" t="str">
        <f t="shared" si="123"/>
        <v>1999q1</v>
      </c>
      <c r="S65" s="249" t="str">
        <f t="shared" si="123"/>
        <v>1999q2</v>
      </c>
      <c r="T65" s="249" t="str">
        <f t="shared" si="123"/>
        <v>1999q3</v>
      </c>
      <c r="U65" s="249" t="str">
        <f t="shared" si="123"/>
        <v>1999q4</v>
      </c>
      <c r="V65" s="249" t="str">
        <f t="shared" si="123"/>
        <v>2000q1</v>
      </c>
      <c r="W65" s="249" t="str">
        <f t="shared" si="123"/>
        <v>2000q2</v>
      </c>
      <c r="X65" s="249" t="str">
        <f t="shared" si="123"/>
        <v>2000q3</v>
      </c>
      <c r="Y65" s="249" t="str">
        <f t="shared" si="123"/>
        <v>2000q4</v>
      </c>
      <c r="Z65" s="249" t="str">
        <f t="shared" si="123"/>
        <v>2001q1</v>
      </c>
      <c r="AA65" s="249" t="str">
        <f t="shared" si="123"/>
        <v>2001q2</v>
      </c>
      <c r="AB65" s="249" t="str">
        <f t="shared" si="123"/>
        <v>2001q3</v>
      </c>
      <c r="AC65" s="249" t="str">
        <f t="shared" si="123"/>
        <v>2001q4</v>
      </c>
      <c r="AD65" s="249" t="str">
        <f t="shared" si="123"/>
        <v>2002q1</v>
      </c>
      <c r="AE65" s="249" t="str">
        <f t="shared" si="123"/>
        <v>2002q2</v>
      </c>
      <c r="AF65" s="249" t="str">
        <f t="shared" si="123"/>
        <v>2002q3</v>
      </c>
      <c r="AG65" s="249" t="str">
        <f t="shared" si="123"/>
        <v>2002q4</v>
      </c>
      <c r="AH65" s="249" t="str">
        <f t="shared" si="123"/>
        <v>2003q1</v>
      </c>
      <c r="AI65" s="249" t="str">
        <f t="shared" si="123"/>
        <v>2003q2</v>
      </c>
      <c r="AJ65" s="249" t="str">
        <f t="shared" si="123"/>
        <v>2003q3</v>
      </c>
      <c r="AK65" s="249" t="str">
        <f t="shared" si="123"/>
        <v>2003q4</v>
      </c>
      <c r="AL65" s="249" t="str">
        <f t="shared" si="123"/>
        <v>2004q1</v>
      </c>
      <c r="AM65" s="249" t="str">
        <f t="shared" si="123"/>
        <v>2004q2</v>
      </c>
      <c r="AN65" s="249" t="str">
        <f t="shared" si="123"/>
        <v>2004q3</v>
      </c>
      <c r="AO65" s="249" t="str">
        <f t="shared" si="123"/>
        <v>2004q4</v>
      </c>
      <c r="AP65" s="249" t="str">
        <f t="shared" si="123"/>
        <v>2005q1</v>
      </c>
      <c r="AQ65" s="249" t="str">
        <f t="shared" si="123"/>
        <v>2005q2</v>
      </c>
      <c r="AR65" s="249" t="str">
        <f t="shared" si="123"/>
        <v>2005q3</v>
      </c>
      <c r="AS65" s="249" t="str">
        <f t="shared" si="123"/>
        <v>2005q4</v>
      </c>
      <c r="AT65" s="249" t="str">
        <f t="shared" si="123"/>
        <v>2006q1</v>
      </c>
      <c r="AU65" s="249" t="str">
        <f t="shared" si="123"/>
        <v>2006q2</v>
      </c>
      <c r="AV65" s="249" t="str">
        <f t="shared" si="123"/>
        <v>2006q3</v>
      </c>
      <c r="AW65" s="249" t="str">
        <f t="shared" si="123"/>
        <v>2006q4</v>
      </c>
      <c r="AX65" s="249" t="str">
        <f t="shared" si="123"/>
        <v>2007q1</v>
      </c>
      <c r="AY65" s="249" t="str">
        <f t="shared" si="123"/>
        <v>2007q2</v>
      </c>
      <c r="AZ65" s="249" t="str">
        <f t="shared" si="123"/>
        <v>2007q3</v>
      </c>
      <c r="BA65" s="249" t="str">
        <f t="shared" si="123"/>
        <v>2007q4</v>
      </c>
      <c r="BB65" s="249" t="str">
        <f t="shared" si="123"/>
        <v>2008q1</v>
      </c>
      <c r="BC65" s="249" t="str">
        <f t="shared" si="123"/>
        <v>2008q2</v>
      </c>
      <c r="BD65" s="249" t="str">
        <f t="shared" si="123"/>
        <v>2008q3</v>
      </c>
      <c r="BE65" s="249" t="str">
        <f t="shared" si="123"/>
        <v>2008q4</v>
      </c>
      <c r="BF65" s="249" t="str">
        <f t="shared" si="123"/>
        <v>2009q1</v>
      </c>
      <c r="BG65" s="249" t="str">
        <f t="shared" si="123"/>
        <v>2009q2</v>
      </c>
      <c r="BH65" s="249" t="str">
        <f t="shared" si="123"/>
        <v>2009q3</v>
      </c>
      <c r="BI65" s="249" t="str">
        <f t="shared" ref="BI65:BN65" si="124">BI45</f>
        <v>2009q4</v>
      </c>
      <c r="BJ65" s="249" t="str">
        <f t="shared" si="124"/>
        <v>2010q1</v>
      </c>
      <c r="BK65" s="249" t="str">
        <f t="shared" si="124"/>
        <v>2010q2</v>
      </c>
      <c r="BL65" s="249" t="str">
        <f t="shared" si="124"/>
        <v>2010q3</v>
      </c>
      <c r="BM65" s="249" t="str">
        <f t="shared" si="124"/>
        <v>2010q4</v>
      </c>
      <c r="BN65" s="249" t="str">
        <f t="shared" si="124"/>
        <v>2011q1</v>
      </c>
      <c r="BO65" s="249" t="str">
        <f t="shared" ref="BO65:BP65" si="125">BO45</f>
        <v>2011q2</v>
      </c>
      <c r="BP65" s="249" t="str">
        <f t="shared" si="125"/>
        <v>2011q3</v>
      </c>
      <c r="BQ65" s="249" t="str">
        <f t="shared" ref="BQ65" si="126">BQ45</f>
        <v>2011q4</v>
      </c>
    </row>
    <row r="66" spans="1:69" ht="13.5" thickTop="1" x14ac:dyDescent="0.2">
      <c r="A66" s="146" t="s">
        <v>0</v>
      </c>
      <c r="B66" s="252"/>
      <c r="C66" s="155">
        <f t="shared" ref="C66:C81" si="127">(C26-B26)/B26*100</f>
        <v>26.425744879759506</v>
      </c>
      <c r="D66" s="155">
        <f t="shared" ref="D66:D81" si="128">(D26-C26)/C26*100</f>
        <v>5.3947063214698838</v>
      </c>
      <c r="E66" s="155">
        <f t="shared" ref="E66:E81" si="129">(E26-D26)/D26*100</f>
        <v>-15.913470774132419</v>
      </c>
      <c r="F66" s="155">
        <f t="shared" ref="F66:F81" si="130">(F26-E26)/E26*100</f>
        <v>5.0533324145550607</v>
      </c>
      <c r="G66" s="155">
        <f t="shared" ref="G66:G81" si="131">(G26-F26)/F26*100</f>
        <v>63.022590298400679</v>
      </c>
      <c r="H66" s="155">
        <f t="shared" ref="H66:H81" si="132">(H26-G26)/G26*100</f>
        <v>-19.487784260371662</v>
      </c>
      <c r="I66" s="155">
        <f t="shared" ref="I66:I81" si="133">(I26-H26)/H26*100</f>
        <v>-20.777445900058201</v>
      </c>
      <c r="J66" s="155">
        <f t="shared" ref="J66:J81" si="134">(J26-I26)/I26*100</f>
        <v>0.20014425160235502</v>
      </c>
      <c r="K66" s="155">
        <f t="shared" ref="K66:K81" si="135">(K26-J26)/J26*100</f>
        <v>53.720173027698117</v>
      </c>
      <c r="L66" s="155">
        <f t="shared" ref="L66:L81" si="136">(L26-K26)/K26*100</f>
        <v>-18.437300146426423</v>
      </c>
      <c r="M66" s="155">
        <f t="shared" ref="M66:M81" si="137">(M26-L26)/L26*100</f>
        <v>-20.130966404532128</v>
      </c>
      <c r="N66" s="155">
        <f t="shared" ref="N66:N81" si="138">(N26-M26)/M26*100</f>
        <v>2.0402192411616054</v>
      </c>
      <c r="O66" s="155">
        <f t="shared" ref="O66:O81" si="139">(O26-N26)/N26*100</f>
        <v>53.034802858193927</v>
      </c>
      <c r="P66" s="155">
        <f t="shared" ref="P66:P81" si="140">(P26-O26)/O26*100</f>
        <v>-19.212933047470205</v>
      </c>
      <c r="Q66" s="155">
        <f t="shared" ref="Q66:Q81" si="141">(Q26-P26)/P26*100</f>
        <v>-25.243403629317584</v>
      </c>
      <c r="R66" s="155">
        <f t="shared" ref="R66:R81" si="142">(R26-Q26)/Q26*100</f>
        <v>-5.3167877079785963</v>
      </c>
      <c r="S66" s="155">
        <f t="shared" ref="S66:S81" si="143">(S26-R26)/R26*100</f>
        <v>62.056047332823802</v>
      </c>
      <c r="T66" s="155">
        <f t="shared" ref="T66:T81" si="144">(T26-S26)/S26*100</f>
        <v>-22.865006619721676</v>
      </c>
      <c r="U66" s="155">
        <f t="shared" ref="U66:U81" si="145">(U26-T26)/T26*100</f>
        <v>-33.56350898299268</v>
      </c>
      <c r="V66" s="155">
        <f t="shared" ref="V66:V81" si="146">(V26-U26)/U26*100</f>
        <v>7.3216749960355711</v>
      </c>
      <c r="W66" s="155">
        <f t="shared" ref="W66:W81" si="147">(W26-V26)/V26*100</f>
        <v>59.954442555968242</v>
      </c>
      <c r="X66" s="155">
        <f t="shared" ref="X66:X81" si="148">(X26-W26)/W26*100</f>
        <v>8.5033304574730568</v>
      </c>
      <c r="Y66" s="155">
        <f t="shared" ref="Y66:Y81" si="149">(Y26-X26)/X26*100</f>
        <v>-40.636258380939744</v>
      </c>
      <c r="Z66" s="155">
        <f t="shared" ref="Z66:Z81" si="150">(Z26-Y26)/Y26*100</f>
        <v>3.1727394946980576</v>
      </c>
      <c r="AA66" s="155">
        <f t="shared" ref="AA66:AA81" si="151">(AA26-Z26)/Z26*100</f>
        <v>70.013541644387999</v>
      </c>
      <c r="AB66" s="155">
        <f t="shared" ref="AB66:AB81" si="152">(AB26-AA26)/AA26*100</f>
        <v>-18.241787735934139</v>
      </c>
      <c r="AC66" s="155">
        <f t="shared" ref="AC66:AC81" si="153">(AC26-AB26)/AB26*100</f>
        <v>-37.71888471231437</v>
      </c>
      <c r="AD66" s="155">
        <f t="shared" ref="AD66:AD81" si="154">(AD26-AC26)/AC26*100</f>
        <v>15.997298537366822</v>
      </c>
      <c r="AE66" s="155">
        <f t="shared" ref="AE66:AE81" si="155">(AE26-AD26)/AD26*100</f>
        <v>75.531928986220137</v>
      </c>
      <c r="AF66" s="155">
        <f t="shared" ref="AF66:AF81" si="156">(AF26-AE26)/AE26*100</f>
        <v>-27.644009323423553</v>
      </c>
      <c r="AG66" s="155">
        <f t="shared" ref="AG66:AG81" si="157">(AG26-AF26)/AF26*100</f>
        <v>-27.957879850552686</v>
      </c>
      <c r="AH66" s="155">
        <f t="shared" ref="AH66:AH81" si="158">(AH26-AG26)/AG26*100</f>
        <v>8.134841850213359</v>
      </c>
      <c r="AI66" s="155">
        <f t="shared" ref="AI66:AI81" si="159">(AI26-AH26)/AH26*100</f>
        <v>101.85048852866727</v>
      </c>
      <c r="AJ66" s="155">
        <f t="shared" ref="AJ66:AJ81" si="160">(AJ26-AI26)/AI26*100</f>
        <v>-30.71272834329622</v>
      </c>
      <c r="AK66" s="155">
        <f t="shared" ref="AK66:AK81" si="161">(AK26-AJ26)/AJ26*100</f>
        <v>-39.647716171217048</v>
      </c>
      <c r="AL66" s="155">
        <f t="shared" ref="AL66:AL81" si="162">(AL26-AK26)/AK26*100</f>
        <v>20.693001455717649</v>
      </c>
      <c r="AM66" s="155">
        <f t="shared" ref="AM66:AM81" si="163">(AM26-AL26)/AL26*100</f>
        <v>82.744165905403321</v>
      </c>
      <c r="AN66" s="155">
        <f t="shared" ref="AN66:AN81" si="164">(AN26-AM26)/AM26*100</f>
        <v>-19.151833462360099</v>
      </c>
      <c r="AO66" s="155">
        <f t="shared" ref="AO66:AO81" si="165">(AO26-AN26)/AN26*100</f>
        <v>-39.183071790722273</v>
      </c>
      <c r="AP66" s="155">
        <f t="shared" ref="AP66:AP81" si="166">(AP26-AO26)/AO26*100</f>
        <v>13.989023525975064</v>
      </c>
      <c r="AQ66" s="155">
        <f t="shared" ref="AQ66:AQ81" si="167">(AQ26-AP26)/AP26*100</f>
        <v>55.053462174215042</v>
      </c>
      <c r="AR66" s="155">
        <f t="shared" ref="AR66:AR81" si="168">(AR26-AQ26)/AQ26*100</f>
        <v>-8.7646203066927448</v>
      </c>
      <c r="AS66" s="155">
        <f t="shared" ref="AS66:AS81" si="169">(AS26-AR26)/AR26*100</f>
        <v>-42.565434961744124</v>
      </c>
      <c r="AT66" s="155">
        <f t="shared" ref="AT66:AT81" si="170">(AT26-AS26)/AS26*100</f>
        <v>24.065912038169195</v>
      </c>
      <c r="AU66" s="155">
        <f t="shared" ref="AU66:AU81" si="171">(AU26-AT26)/AT26*100</f>
        <v>48.678907796754089</v>
      </c>
      <c r="AV66" s="155">
        <f t="shared" ref="AV66:AV81" si="172">(AV26-AU26)/AU26*100</f>
        <v>-9.0989262725741682</v>
      </c>
      <c r="AW66" s="155">
        <f t="shared" ref="AW66:AW81" si="173">(AW26-AV26)/AV26*100</f>
        <v>-35.085854516023637</v>
      </c>
      <c r="AX66" s="155">
        <f t="shared" ref="AX66:AX81" si="174">(AX26-AW26)/AW26*100</f>
        <v>19.3296095544144</v>
      </c>
      <c r="AY66" s="155">
        <f t="shared" ref="AY66:AY81" si="175">(AY26-AX26)/AX26*100</f>
        <v>47.939542707167831</v>
      </c>
      <c r="AZ66" s="155">
        <f t="shared" ref="AZ66:AZ81" si="176">(AZ26-AY26)/AY26*100</f>
        <v>-9.8063620210013678</v>
      </c>
      <c r="BA66" s="155">
        <f t="shared" ref="BA66:BA81" si="177">(BA26-AZ26)/AZ26*100</f>
        <v>-35.860580254343816</v>
      </c>
      <c r="BB66" s="155">
        <f t="shared" ref="BB66:BB81" si="178">(BB26-BA26)/BA26*100</f>
        <v>27.60570559537414</v>
      </c>
      <c r="BC66" s="155">
        <f t="shared" ref="BC66:BC81" si="179">(BC26-BB26)/BB26*100</f>
        <v>50.41761285902475</v>
      </c>
      <c r="BD66" s="155">
        <f t="shared" ref="BD66:BD81" si="180">(BD26-BC26)/BC26*100</f>
        <v>-11.479915671951789</v>
      </c>
      <c r="BE66" s="155">
        <f t="shared" ref="BE66:BE81" si="181">(BE26-BD26)/BD26*100</f>
        <v>-37.761233227342004</v>
      </c>
      <c r="BF66" s="155">
        <f t="shared" ref="BF66:BF81" si="182">(BF26-BE26)/BE26*100</f>
        <v>17.015638827165631</v>
      </c>
      <c r="BG66" s="155">
        <f t="shared" ref="BG66:BG81" si="183">(BG26-BF26)/BF26*100</f>
        <v>47.230142061379546</v>
      </c>
      <c r="BH66" s="155">
        <f t="shared" ref="BH66:BH81" si="184">(BH26-BG26)/BG26*100</f>
        <v>-10.473970739755906</v>
      </c>
      <c r="BI66" s="155">
        <f t="shared" ref="BI66:BI81" si="185">(BI26-BH26)/BH26*100</f>
        <v>-34.461020836104225</v>
      </c>
      <c r="BJ66" s="155">
        <f t="shared" ref="BJ66:BJ81" si="186">(BJ26-BI26)/BI26*100</f>
        <v>21.462516487371307</v>
      </c>
      <c r="BK66" s="155">
        <f t="shared" ref="BK66:BL81" si="187">(BK26-BJ26)/BJ26*100</f>
        <v>46.355031451412835</v>
      </c>
      <c r="BL66" s="155">
        <f t="shared" si="187"/>
        <v>-12.36712874375695</v>
      </c>
      <c r="BM66" s="155">
        <f t="shared" ref="BM66:BM81" si="188">(BM26-BL26)/BL26*100</f>
        <v>-33.861728510070989</v>
      </c>
      <c r="BN66" s="155">
        <f t="shared" ref="BN66:BQ81" si="189">(BN26-BM26)/BM26*100</f>
        <v>18.682972284807182</v>
      </c>
      <c r="BO66" s="155">
        <f t="shared" si="189"/>
        <v>49.64546944757214</v>
      </c>
      <c r="BP66" s="155">
        <f t="shared" si="189"/>
        <v>-13.320308174505952</v>
      </c>
      <c r="BQ66" s="155">
        <f t="shared" si="189"/>
        <v>-33.801817292123211</v>
      </c>
    </row>
    <row r="67" spans="1:69" x14ac:dyDescent="0.2">
      <c r="A67" s="147" t="s">
        <v>1</v>
      </c>
      <c r="B67" s="253"/>
      <c r="C67" s="157">
        <f t="shared" si="127"/>
        <v>45.315580490310346</v>
      </c>
      <c r="D67" s="157">
        <f t="shared" si="128"/>
        <v>7.231899858891075</v>
      </c>
      <c r="E67" s="157">
        <f t="shared" si="129"/>
        <v>-22.680020283975654</v>
      </c>
      <c r="F67" s="157">
        <f t="shared" si="130"/>
        <v>-14.503089734979961</v>
      </c>
      <c r="G67" s="157">
        <f t="shared" si="131"/>
        <v>122.81211205267985</v>
      </c>
      <c r="H67" s="157">
        <f t="shared" si="132"/>
        <v>-28.391359256854741</v>
      </c>
      <c r="I67" s="157">
        <f t="shared" si="133"/>
        <v>-33.108219348000141</v>
      </c>
      <c r="J67" s="157">
        <f t="shared" si="134"/>
        <v>2.1661977554848098</v>
      </c>
      <c r="K67" s="157">
        <f t="shared" si="135"/>
        <v>97.799261206153489</v>
      </c>
      <c r="L67" s="157">
        <f t="shared" si="136"/>
        <v>-27.465194826591986</v>
      </c>
      <c r="M67" s="157">
        <f t="shared" si="137"/>
        <v>-32.356615559341272</v>
      </c>
      <c r="N67" s="157">
        <f t="shared" si="138"/>
        <v>6.2679242156493258</v>
      </c>
      <c r="O67" s="157">
        <f t="shared" si="139"/>
        <v>97.324410774410779</v>
      </c>
      <c r="P67" s="157">
        <f t="shared" si="140"/>
        <v>-27.472491845880974</v>
      </c>
      <c r="Q67" s="157">
        <f t="shared" si="141"/>
        <v>-39.724738266086334</v>
      </c>
      <c r="R67" s="157">
        <f t="shared" si="142"/>
        <v>16.628324280002005</v>
      </c>
      <c r="S67" s="157">
        <f t="shared" si="143"/>
        <v>98.757893574063004</v>
      </c>
      <c r="T67" s="157">
        <f t="shared" si="144"/>
        <v>-30.055978559563279</v>
      </c>
      <c r="U67" s="157">
        <f t="shared" si="145"/>
        <v>-48.222535155310212</v>
      </c>
      <c r="V67" s="157">
        <f t="shared" si="146"/>
        <v>16.954020422921456</v>
      </c>
      <c r="W67" s="157">
        <f t="shared" si="147"/>
        <v>100.48508972173265</v>
      </c>
      <c r="X67" s="157">
        <f t="shared" si="148"/>
        <v>11.485348298817218</v>
      </c>
      <c r="Y67" s="157">
        <f t="shared" si="149"/>
        <v>-53.352833283506108</v>
      </c>
      <c r="Z67" s="157">
        <f t="shared" si="150"/>
        <v>9.8281234480672008</v>
      </c>
      <c r="AA67" s="157">
        <f t="shared" si="151"/>
        <v>108.54723635240775</v>
      </c>
      <c r="AB67" s="157">
        <f t="shared" si="152"/>
        <v>-23.347661960767212</v>
      </c>
      <c r="AC67" s="157">
        <f t="shared" si="153"/>
        <v>-51.016254376725776</v>
      </c>
      <c r="AD67" s="157">
        <f t="shared" si="154"/>
        <v>37.259951749848312</v>
      </c>
      <c r="AE67" s="157">
        <f t="shared" si="155"/>
        <v>109.43536404160477</v>
      </c>
      <c r="AF67" s="157">
        <f t="shared" si="156"/>
        <v>-34.295849592053926</v>
      </c>
      <c r="AG67" s="157">
        <f t="shared" si="157"/>
        <v>-38.019652305366591</v>
      </c>
      <c r="AH67" s="157">
        <f t="shared" si="158"/>
        <v>12.498965117326444</v>
      </c>
      <c r="AI67" s="157">
        <f t="shared" si="159"/>
        <v>152.22455913282639</v>
      </c>
      <c r="AJ67" s="157">
        <f t="shared" si="160"/>
        <v>-37.57536882617061</v>
      </c>
      <c r="AK67" s="157">
        <f t="shared" si="161"/>
        <v>-53.072338676531039</v>
      </c>
      <c r="AL67" s="157">
        <f t="shared" si="162"/>
        <v>35.378075650406331</v>
      </c>
      <c r="AM67" s="157">
        <f t="shared" si="163"/>
        <v>127.52131253015924</v>
      </c>
      <c r="AN67" s="157">
        <f t="shared" si="164"/>
        <v>-24.397313538352773</v>
      </c>
      <c r="AO67" s="157">
        <f t="shared" si="165"/>
        <v>-50.21507387319992</v>
      </c>
      <c r="AP67" s="157">
        <f t="shared" si="166"/>
        <v>23.228013054931658</v>
      </c>
      <c r="AQ67" s="157">
        <f t="shared" si="167"/>
        <v>83.223406408565225</v>
      </c>
      <c r="AR67" s="157">
        <f t="shared" si="168"/>
        <v>-10.742161460019748</v>
      </c>
      <c r="AS67" s="157">
        <f t="shared" si="169"/>
        <v>-53.935480566924291</v>
      </c>
      <c r="AT67" s="157">
        <f t="shared" si="170"/>
        <v>39.614303662180497</v>
      </c>
      <c r="AU67" s="157">
        <f t="shared" si="171"/>
        <v>69.18527927737199</v>
      </c>
      <c r="AV67" s="157">
        <f t="shared" si="172"/>
        <v>-11.644921249332633</v>
      </c>
      <c r="AW67" s="157">
        <f t="shared" si="173"/>
        <v>-46.227092047246316</v>
      </c>
      <c r="AX67" s="157">
        <f t="shared" si="174"/>
        <v>30.218928304725097</v>
      </c>
      <c r="AY67" s="157">
        <f t="shared" si="175"/>
        <v>68.883496804620478</v>
      </c>
      <c r="AZ67" s="157">
        <f t="shared" si="176"/>
        <v>-12.50581783596737</v>
      </c>
      <c r="BA67" s="157">
        <f t="shared" si="177"/>
        <v>-46.136410944330088</v>
      </c>
      <c r="BB67" s="157">
        <f t="shared" si="178"/>
        <v>47.457289721556798</v>
      </c>
      <c r="BC67" s="157">
        <f t="shared" si="179"/>
        <v>65.469795765949513</v>
      </c>
      <c r="BD67" s="157">
        <f t="shared" si="180"/>
        <v>-13.554378960159713</v>
      </c>
      <c r="BE67" s="157">
        <f t="shared" si="181"/>
        <v>-47.069984135590488</v>
      </c>
      <c r="BF67" s="157">
        <f t="shared" si="182"/>
        <v>29.606078863142105</v>
      </c>
      <c r="BG67" s="157">
        <f t="shared" si="183"/>
        <v>61.022590231057819</v>
      </c>
      <c r="BH67" s="157">
        <f t="shared" si="184"/>
        <v>-12.791847223150901</v>
      </c>
      <c r="BI67" s="157">
        <f t="shared" si="185"/>
        <v>-42.962260650905868</v>
      </c>
      <c r="BJ67" s="157">
        <f t="shared" si="186"/>
        <v>28.144700636422716</v>
      </c>
      <c r="BK67" s="157">
        <f t="shared" si="187"/>
        <v>64.005695914654311</v>
      </c>
      <c r="BL67" s="157">
        <f t="shared" si="187"/>
        <v>-16.421662375493554</v>
      </c>
      <c r="BM67" s="157">
        <f t="shared" si="188"/>
        <v>-43.1704142428081</v>
      </c>
      <c r="BN67" s="157">
        <f t="shared" si="189"/>
        <v>27.926648470201876</v>
      </c>
      <c r="BO67" s="157">
        <f t="shared" si="189"/>
        <v>65.99788806758184</v>
      </c>
      <c r="BP67" s="157">
        <f t="shared" si="189"/>
        <v>-15.118744698897368</v>
      </c>
      <c r="BQ67" s="157">
        <f t="shared" si="189"/>
        <v>-42.767924056957277</v>
      </c>
    </row>
    <row r="68" spans="1:69" x14ac:dyDescent="0.2">
      <c r="A68" s="150" t="s">
        <v>2</v>
      </c>
      <c r="B68" s="254"/>
      <c r="C68" s="158">
        <f t="shared" si="127"/>
        <v>-0.69413851813928751</v>
      </c>
      <c r="D68" s="158">
        <f t="shared" si="128"/>
        <v>1.5350214612857662</v>
      </c>
      <c r="E68" s="158">
        <f t="shared" si="129"/>
        <v>-0.90030303996435579</v>
      </c>
      <c r="F68" s="158">
        <f t="shared" si="130"/>
        <v>38.907635766678709</v>
      </c>
      <c r="G68" s="158">
        <f t="shared" si="131"/>
        <v>-0.68245929454313947</v>
      </c>
      <c r="H68" s="158">
        <f t="shared" si="132"/>
        <v>1.7948821603266412</v>
      </c>
      <c r="I68" s="158">
        <f t="shared" si="133"/>
        <v>-4.3048330090156572E-2</v>
      </c>
      <c r="J68" s="158">
        <f t="shared" si="134"/>
        <v>-2.012217743061202</v>
      </c>
      <c r="K68" s="158">
        <f t="shared" si="135"/>
        <v>2.0037164082244772</v>
      </c>
      <c r="L68" s="158">
        <f t="shared" si="136"/>
        <v>2.102268236781792</v>
      </c>
      <c r="M68" s="158">
        <f t="shared" si="137"/>
        <v>-0.37092654230203692</v>
      </c>
      <c r="N68" s="158">
        <f t="shared" si="138"/>
        <v>-2.5991591802663834</v>
      </c>
      <c r="O68" s="158">
        <f t="shared" si="139"/>
        <v>7.8767757206283009E-3</v>
      </c>
      <c r="P68" s="158">
        <f t="shared" si="140"/>
        <v>0.29890009490766956</v>
      </c>
      <c r="Q68" s="158">
        <f t="shared" si="141"/>
        <v>-0.50586988103182495</v>
      </c>
      <c r="R68" s="158">
        <f t="shared" si="142"/>
        <v>-28.027317068321985</v>
      </c>
      <c r="S68" s="158">
        <f t="shared" si="143"/>
        <v>0.50808053539841791</v>
      </c>
      <c r="T68" s="158">
        <f t="shared" si="144"/>
        <v>0.98216075365804623</v>
      </c>
      <c r="U68" s="158">
        <f t="shared" si="145"/>
        <v>0.10782056371576036</v>
      </c>
      <c r="V68" s="158">
        <f t="shared" si="146"/>
        <v>-4.121853871458601</v>
      </c>
      <c r="W68" s="158">
        <f t="shared" si="147"/>
        <v>1.2180882313397905</v>
      </c>
      <c r="X68" s="158">
        <f t="shared" si="148"/>
        <v>-5.635163419738453E-2</v>
      </c>
      <c r="Y68" s="158">
        <f t="shared" si="149"/>
        <v>8.1151832460742049E-2</v>
      </c>
      <c r="Z68" s="158">
        <f t="shared" si="150"/>
        <v>-6.7597035737858135</v>
      </c>
      <c r="AA68" s="158">
        <f t="shared" si="151"/>
        <v>2.2753592591605507</v>
      </c>
      <c r="AB68" s="158">
        <f t="shared" si="152"/>
        <v>6.0122650206419201E-2</v>
      </c>
      <c r="AC68" s="158">
        <f t="shared" si="153"/>
        <v>-1.2051353949687402</v>
      </c>
      <c r="AD68" s="158">
        <f t="shared" si="154"/>
        <v>-12.95118139677064</v>
      </c>
      <c r="AE68" s="158">
        <f t="shared" si="155"/>
        <v>2.7484230865891415</v>
      </c>
      <c r="AF68" s="158">
        <f t="shared" si="156"/>
        <v>1.4635593764034083</v>
      </c>
      <c r="AG68" s="158">
        <f t="shared" si="157"/>
        <v>0.55370254740318325</v>
      </c>
      <c r="AH68" s="158">
        <f t="shared" si="158"/>
        <v>0.51230065174456219</v>
      </c>
      <c r="AI68" s="158">
        <f t="shared" si="159"/>
        <v>3.3725085740046858</v>
      </c>
      <c r="AJ68" s="158">
        <f t="shared" si="160"/>
        <v>2.0217669158371763</v>
      </c>
      <c r="AK68" s="158">
        <f t="shared" si="161"/>
        <v>-0.46634524125887783</v>
      </c>
      <c r="AL68" s="158">
        <f t="shared" si="162"/>
        <v>0.48549852191853299</v>
      </c>
      <c r="AM68" s="158">
        <f t="shared" si="163"/>
        <v>-0.26725842138646727</v>
      </c>
      <c r="AN68" s="158">
        <f t="shared" si="164"/>
        <v>3.0327367293865732</v>
      </c>
      <c r="AO68" s="158">
        <f t="shared" si="165"/>
        <v>-4.9471437585835814</v>
      </c>
      <c r="AP68" s="158">
        <f t="shared" si="166"/>
        <v>-1.0280373067223811</v>
      </c>
      <c r="AQ68" s="158">
        <f t="shared" si="167"/>
        <v>-1.9555762204274838</v>
      </c>
      <c r="AR68" s="158">
        <f t="shared" si="168"/>
        <v>-1.2856585405927068</v>
      </c>
      <c r="AS68" s="158">
        <f t="shared" si="169"/>
        <v>-3.6838372279961904</v>
      </c>
      <c r="AT68" s="158">
        <f t="shared" si="170"/>
        <v>-1.3634075395450791</v>
      </c>
      <c r="AU68" s="158">
        <f t="shared" si="171"/>
        <v>1.2077369498980011</v>
      </c>
      <c r="AV68" s="158">
        <f t="shared" si="172"/>
        <v>0.75359824032897638</v>
      </c>
      <c r="AW68" s="158">
        <f t="shared" si="173"/>
        <v>2.7230738564635075</v>
      </c>
      <c r="AX68" s="158">
        <f t="shared" si="174"/>
        <v>-1.4874981764846827E-2</v>
      </c>
      <c r="AY68" s="158">
        <f t="shared" si="175"/>
        <v>-0.51715917936697642</v>
      </c>
      <c r="AZ68" s="158">
        <f t="shared" si="176"/>
        <v>0.79619047619046546</v>
      </c>
      <c r="BA68" s="158">
        <f t="shared" si="177"/>
        <v>-0.82686420499640323</v>
      </c>
      <c r="BB68" s="158">
        <f t="shared" si="178"/>
        <v>-9.1534627104947308</v>
      </c>
      <c r="BC68" s="158">
        <f t="shared" si="179"/>
        <v>5.1770641102107939</v>
      </c>
      <c r="BD68" s="158">
        <f t="shared" si="180"/>
        <v>-1.6707556917312867</v>
      </c>
      <c r="BE68" s="158">
        <f t="shared" si="181"/>
        <v>0.93580892351038136</v>
      </c>
      <c r="BF68" s="158">
        <f t="shared" si="182"/>
        <v>-10.430675105711961</v>
      </c>
      <c r="BG68" s="158">
        <f t="shared" si="183"/>
        <v>3.7240024791525044</v>
      </c>
      <c r="BH68" s="158">
        <f t="shared" si="184"/>
        <v>0.87632086046745727</v>
      </c>
      <c r="BI68" s="158">
        <f t="shared" si="185"/>
        <v>1.5277364539066518</v>
      </c>
      <c r="BJ68" s="158">
        <f t="shared" si="186"/>
        <v>5.5704408537477832</v>
      </c>
      <c r="BK68" s="158">
        <f t="shared" si="187"/>
        <v>-4.599352856915516</v>
      </c>
      <c r="BL68" s="158">
        <f t="shared" si="187"/>
        <v>7.7547726741297636</v>
      </c>
      <c r="BM68" s="158">
        <f t="shared" si="188"/>
        <v>1.9704895186958959</v>
      </c>
      <c r="BN68" s="158">
        <f t="shared" si="189"/>
        <v>-1.1473618988544698</v>
      </c>
      <c r="BO68" s="158">
        <f t="shared" si="189"/>
        <v>4.2471199091351508</v>
      </c>
      <c r="BP68" s="158">
        <f t="shared" si="189"/>
        <v>-5.3698587493676762</v>
      </c>
      <c r="BQ68" s="158">
        <f t="shared" si="189"/>
        <v>1.7517167646695877</v>
      </c>
    </row>
    <row r="69" spans="1:69" x14ac:dyDescent="0.2">
      <c r="A69" s="146" t="s">
        <v>3</v>
      </c>
      <c r="B69" s="255"/>
      <c r="C69" s="160">
        <f t="shared" si="127"/>
        <v>1.8669839106056623</v>
      </c>
      <c r="D69" s="160">
        <f t="shared" si="128"/>
        <v>5.7919398321406046</v>
      </c>
      <c r="E69" s="160">
        <f t="shared" si="129"/>
        <v>-1.830784471204274</v>
      </c>
      <c r="F69" s="160">
        <f t="shared" si="130"/>
        <v>-3.4334482944250087</v>
      </c>
      <c r="G69" s="160">
        <f t="shared" si="131"/>
        <v>1.3796705803961102</v>
      </c>
      <c r="H69" s="160">
        <f t="shared" si="132"/>
        <v>5.8349064987705885</v>
      </c>
      <c r="I69" s="160">
        <f t="shared" si="133"/>
        <v>-0.11932182601825944</v>
      </c>
      <c r="J69" s="160">
        <f t="shared" si="134"/>
        <v>-4.198115379197696</v>
      </c>
      <c r="K69" s="160">
        <f t="shared" si="135"/>
        <v>3.1973937466655533</v>
      </c>
      <c r="L69" s="160">
        <f t="shared" si="136"/>
        <v>3.9412048221639266</v>
      </c>
      <c r="M69" s="160">
        <f t="shared" si="137"/>
        <v>-0.51347046230777993</v>
      </c>
      <c r="N69" s="160">
        <f t="shared" si="138"/>
        <v>-6.2230568067159062</v>
      </c>
      <c r="O69" s="160">
        <f t="shared" si="139"/>
        <v>1.419158173563926</v>
      </c>
      <c r="P69" s="160">
        <f t="shared" si="140"/>
        <v>2.3488501515013671</v>
      </c>
      <c r="Q69" s="160">
        <f t="shared" si="141"/>
        <v>-0.37489555815494607</v>
      </c>
      <c r="R69" s="160">
        <f t="shared" si="142"/>
        <v>-5.1906881912548375</v>
      </c>
      <c r="S69" s="160">
        <f t="shared" si="143"/>
        <v>2.6469502411011661</v>
      </c>
      <c r="T69" s="160">
        <f t="shared" si="144"/>
        <v>4.8733656695485097</v>
      </c>
      <c r="U69" s="160">
        <f t="shared" si="145"/>
        <v>2.2617686694217727</v>
      </c>
      <c r="V69" s="160">
        <f t="shared" si="146"/>
        <v>-2.9034787956070258</v>
      </c>
      <c r="W69" s="160">
        <f t="shared" si="147"/>
        <v>3.5924794454035882</v>
      </c>
      <c r="X69" s="160">
        <f t="shared" si="148"/>
        <v>5.4932565779616889</v>
      </c>
      <c r="Y69" s="160">
        <f t="shared" si="149"/>
        <v>2.3138513995239327</v>
      </c>
      <c r="Z69" s="160">
        <f t="shared" si="150"/>
        <v>-3.2910477456469924</v>
      </c>
      <c r="AA69" s="160">
        <f t="shared" si="151"/>
        <v>1.9590377536337145</v>
      </c>
      <c r="AB69" s="160">
        <f t="shared" si="152"/>
        <v>2.4569523591338776</v>
      </c>
      <c r="AC69" s="160">
        <f t="shared" si="153"/>
        <v>1.3568513092046699</v>
      </c>
      <c r="AD69" s="160">
        <f t="shared" si="154"/>
        <v>-6.6788438047606453</v>
      </c>
      <c r="AE69" s="160">
        <f t="shared" si="155"/>
        <v>3.6508040599080318</v>
      </c>
      <c r="AF69" s="160">
        <f t="shared" si="156"/>
        <v>4.9023702126796787</v>
      </c>
      <c r="AG69" s="160">
        <f t="shared" si="157"/>
        <v>0.40554873467855757</v>
      </c>
      <c r="AH69" s="160">
        <f t="shared" si="158"/>
        <v>-7.0936871709253486</v>
      </c>
      <c r="AI69" s="160">
        <f t="shared" si="159"/>
        <v>0.60681111640846686</v>
      </c>
      <c r="AJ69" s="160">
        <f t="shared" si="160"/>
        <v>4.0647939207846377</v>
      </c>
      <c r="AK69" s="160">
        <f t="shared" si="161"/>
        <v>-0.56359933877237223</v>
      </c>
      <c r="AL69" s="160">
        <f t="shared" si="162"/>
        <v>-1.5444208383402669</v>
      </c>
      <c r="AM69" s="160">
        <f t="shared" si="163"/>
        <v>2.8732031117526455</v>
      </c>
      <c r="AN69" s="160">
        <f t="shared" si="164"/>
        <v>5.793378813570234</v>
      </c>
      <c r="AO69" s="160">
        <f t="shared" si="165"/>
        <v>5.8604190696001819E-3</v>
      </c>
      <c r="AP69" s="160">
        <f t="shared" si="166"/>
        <v>-3.8774471826409966</v>
      </c>
      <c r="AQ69" s="160">
        <f t="shared" si="167"/>
        <v>5.8384752554087598</v>
      </c>
      <c r="AR69" s="160">
        <f t="shared" si="168"/>
        <v>5.5244905672693916</v>
      </c>
      <c r="AS69" s="160">
        <f t="shared" si="169"/>
        <v>8.1260239080087754E-2</v>
      </c>
      <c r="AT69" s="160">
        <f t="shared" si="170"/>
        <v>-4.8654281969234274</v>
      </c>
      <c r="AU69" s="160">
        <f t="shared" si="171"/>
        <v>4.6219111136927555</v>
      </c>
      <c r="AV69" s="160">
        <f t="shared" si="172"/>
        <v>5.631141287008095</v>
      </c>
      <c r="AW69" s="160">
        <f t="shared" si="173"/>
        <v>1.8383756623193546</v>
      </c>
      <c r="AX69" s="160">
        <f t="shared" si="174"/>
        <v>-4.5479598128178402</v>
      </c>
      <c r="AY69" s="160">
        <f t="shared" si="175"/>
        <v>3.334744807726465</v>
      </c>
      <c r="AZ69" s="160">
        <f t="shared" si="176"/>
        <v>3.8853140435325262</v>
      </c>
      <c r="BA69" s="160">
        <f t="shared" si="177"/>
        <v>3.4530170743900537</v>
      </c>
      <c r="BB69" s="160">
        <f t="shared" si="178"/>
        <v>-7.3930137148112358</v>
      </c>
      <c r="BC69" s="160">
        <f t="shared" si="179"/>
        <v>6.4553932998322434</v>
      </c>
      <c r="BD69" s="160">
        <f t="shared" si="180"/>
        <v>2.5172437802284042</v>
      </c>
      <c r="BE69" s="160">
        <f t="shared" si="181"/>
        <v>-4.068468647273864</v>
      </c>
      <c r="BF69" s="160">
        <f t="shared" si="182"/>
        <v>-11.555946893657744</v>
      </c>
      <c r="BG69" s="160">
        <f t="shared" si="183"/>
        <v>1.794421820184992</v>
      </c>
      <c r="BH69" s="160">
        <f t="shared" si="184"/>
        <v>6.0154709675327362</v>
      </c>
      <c r="BI69" s="160">
        <f t="shared" si="185"/>
        <v>1.6455728699981405</v>
      </c>
      <c r="BJ69" s="160">
        <f t="shared" si="186"/>
        <v>-4.8448396035745773</v>
      </c>
      <c r="BK69" s="160">
        <f t="shared" si="187"/>
        <v>5.1998736512346415</v>
      </c>
      <c r="BL69" s="160">
        <f t="shared" si="187"/>
        <v>3.1496873453769849</v>
      </c>
      <c r="BM69" s="160">
        <f t="shared" si="188"/>
        <v>0.28370096407393192</v>
      </c>
      <c r="BN69" s="160">
        <f t="shared" si="189"/>
        <v>-3.7853285995171104</v>
      </c>
      <c r="BO69" s="160">
        <f t="shared" si="189"/>
        <v>1.8961454291639324</v>
      </c>
      <c r="BP69" s="160">
        <f t="shared" si="189"/>
        <v>3.6729814320910035</v>
      </c>
      <c r="BQ69" s="160">
        <f t="shared" si="189"/>
        <v>1.0901842574186504</v>
      </c>
    </row>
    <row r="70" spans="1:69" x14ac:dyDescent="0.2">
      <c r="A70" s="147" t="s">
        <v>4</v>
      </c>
      <c r="B70" s="253"/>
      <c r="C70" s="157">
        <f t="shared" si="127"/>
        <v>1.9165013746270967</v>
      </c>
      <c r="D70" s="157">
        <f t="shared" si="128"/>
        <v>7.0731261902898384</v>
      </c>
      <c r="E70" s="157">
        <f t="shared" si="129"/>
        <v>-1.1651422194716772</v>
      </c>
      <c r="F70" s="157">
        <f t="shared" si="130"/>
        <v>-4.8461071023729989</v>
      </c>
      <c r="G70" s="157">
        <f t="shared" si="131"/>
        <v>0.81944114284597769</v>
      </c>
      <c r="H70" s="157">
        <f t="shared" si="132"/>
        <v>6.2962515249569071</v>
      </c>
      <c r="I70" s="157">
        <f t="shared" si="133"/>
        <v>0.14318150944129357</v>
      </c>
      <c r="J70" s="157">
        <f t="shared" si="134"/>
        <v>-5.3100111468195177</v>
      </c>
      <c r="K70" s="157">
        <f t="shared" si="135"/>
        <v>3.4345211307940904</v>
      </c>
      <c r="L70" s="157">
        <f t="shared" si="136"/>
        <v>4.8432710372787628</v>
      </c>
      <c r="M70" s="157">
        <f t="shared" si="137"/>
        <v>-0.74697249783077291</v>
      </c>
      <c r="N70" s="157">
        <f t="shared" si="138"/>
        <v>-5.5173144226687798</v>
      </c>
      <c r="O70" s="157">
        <f t="shared" si="139"/>
        <v>1.7138300832887965</v>
      </c>
      <c r="P70" s="157">
        <f t="shared" si="140"/>
        <v>3.0457253323864721</v>
      </c>
      <c r="Q70" s="157">
        <f t="shared" si="141"/>
        <v>-0.64512423905970306</v>
      </c>
      <c r="R70" s="157">
        <f t="shared" si="142"/>
        <v>-5.0607914201415731</v>
      </c>
      <c r="S70" s="157">
        <f t="shared" si="143"/>
        <v>2.6177203472912232</v>
      </c>
      <c r="T70" s="157">
        <f t="shared" si="144"/>
        <v>5.6985918306201979</v>
      </c>
      <c r="U70" s="157">
        <f t="shared" si="145"/>
        <v>2.2903359915340822</v>
      </c>
      <c r="V70" s="157">
        <f t="shared" si="146"/>
        <v>-3.0619024769252201</v>
      </c>
      <c r="W70" s="157">
        <f t="shared" si="147"/>
        <v>3.5534223245955321</v>
      </c>
      <c r="X70" s="157">
        <f t="shared" si="148"/>
        <v>6.1173556163573251</v>
      </c>
      <c r="Y70" s="157">
        <f t="shared" si="149"/>
        <v>2.5243462657445042</v>
      </c>
      <c r="Z70" s="157">
        <f t="shared" si="150"/>
        <v>-5.7449652818665697</v>
      </c>
      <c r="AA70" s="157">
        <f t="shared" si="151"/>
        <v>2.0111646622178889</v>
      </c>
      <c r="AB70" s="157">
        <f t="shared" si="152"/>
        <v>2.8414493416059354</v>
      </c>
      <c r="AC70" s="157">
        <f t="shared" si="153"/>
        <v>1.3134655944031779</v>
      </c>
      <c r="AD70" s="157">
        <f t="shared" si="154"/>
        <v>-5.6212553382271189</v>
      </c>
      <c r="AE70" s="157">
        <f t="shared" si="155"/>
        <v>3.8422287075000479</v>
      </c>
      <c r="AF70" s="157">
        <f t="shared" si="156"/>
        <v>5.3283677304780941</v>
      </c>
      <c r="AG70" s="157">
        <f t="shared" si="157"/>
        <v>0.16729579927124152</v>
      </c>
      <c r="AH70" s="157">
        <f t="shared" si="158"/>
        <v>-6.4498774539708936</v>
      </c>
      <c r="AI70" s="157">
        <f t="shared" si="159"/>
        <v>0.33388981636060244</v>
      </c>
      <c r="AJ70" s="157">
        <f t="shared" si="160"/>
        <v>4.3471407303616854</v>
      </c>
      <c r="AK70" s="157">
        <f t="shared" si="161"/>
        <v>-0.96178055289793185</v>
      </c>
      <c r="AL70" s="157">
        <f t="shared" si="162"/>
        <v>-1.9007303261581947</v>
      </c>
      <c r="AM70" s="157">
        <f t="shared" si="163"/>
        <v>2.7504742196930434</v>
      </c>
      <c r="AN70" s="157">
        <f t="shared" si="164"/>
        <v>6.1726944700847604</v>
      </c>
      <c r="AO70" s="157">
        <f t="shared" si="165"/>
        <v>-0.21497557814204918</v>
      </c>
      <c r="AP70" s="157">
        <f t="shared" si="166"/>
        <v>-4.8541662051981955</v>
      </c>
      <c r="AQ70" s="157">
        <f t="shared" si="167"/>
        <v>6.2968104016457209</v>
      </c>
      <c r="AR70" s="157">
        <f t="shared" si="168"/>
        <v>6.028237202522158</v>
      </c>
      <c r="AS70" s="157">
        <f t="shared" si="169"/>
        <v>-0.41363870630471034</v>
      </c>
      <c r="AT70" s="157">
        <f t="shared" si="170"/>
        <v>-5.0545360963737123</v>
      </c>
      <c r="AU70" s="157">
        <f t="shared" si="171"/>
        <v>4.8047150934647744</v>
      </c>
      <c r="AV70" s="157">
        <f t="shared" si="172"/>
        <v>6.0895332713760117</v>
      </c>
      <c r="AW70" s="157">
        <f t="shared" si="173"/>
        <v>1.7268401903162658</v>
      </c>
      <c r="AX70" s="157">
        <f t="shared" si="174"/>
        <v>-5.3717175551414194</v>
      </c>
      <c r="AY70" s="157">
        <f t="shared" si="175"/>
        <v>3.4907567669774391</v>
      </c>
      <c r="AZ70" s="157">
        <f t="shared" si="176"/>
        <v>4.0068584599384494</v>
      </c>
      <c r="BA70" s="157">
        <f t="shared" si="177"/>
        <v>3.1511810172423118</v>
      </c>
      <c r="BB70" s="157">
        <f t="shared" si="178"/>
        <v>-7.4106398752412916</v>
      </c>
      <c r="BC70" s="157">
        <f t="shared" si="179"/>
        <v>7.3997206372185946</v>
      </c>
      <c r="BD70" s="157">
        <f t="shared" si="180"/>
        <v>2.053589481665576</v>
      </c>
      <c r="BE70" s="157">
        <f t="shared" si="181"/>
        <v>-4.9829556208941206</v>
      </c>
      <c r="BF70" s="157">
        <f t="shared" si="182"/>
        <v>-13.557736257646791</v>
      </c>
      <c r="BG70" s="157">
        <f t="shared" si="183"/>
        <v>1.929100886855184</v>
      </c>
      <c r="BH70" s="157">
        <f t="shared" si="184"/>
        <v>6.6815559855370577</v>
      </c>
      <c r="BI70" s="157">
        <f t="shared" si="185"/>
        <v>1.5281199908135452</v>
      </c>
      <c r="BJ70" s="157">
        <f t="shared" si="186"/>
        <v>-5.0033586702691828</v>
      </c>
      <c r="BK70" s="157">
        <f t="shared" si="187"/>
        <v>6.3635059744073086</v>
      </c>
      <c r="BL70" s="157">
        <f t="shared" si="187"/>
        <v>3.2304830145590104</v>
      </c>
      <c r="BM70" s="157">
        <f t="shared" si="188"/>
        <v>-5.617494233069021E-2</v>
      </c>
      <c r="BN70" s="157">
        <f t="shared" si="189"/>
        <v>-3.7199307306411051</v>
      </c>
      <c r="BO70" s="157">
        <f t="shared" si="189"/>
        <v>2.1866245241002722</v>
      </c>
      <c r="BP70" s="157">
        <f t="shared" si="189"/>
        <v>3.748225005975224</v>
      </c>
      <c r="BQ70" s="157">
        <f t="shared" si="189"/>
        <v>0.94453403439349815</v>
      </c>
    </row>
    <row r="71" spans="1:69" x14ac:dyDescent="0.2">
      <c r="A71" s="147" t="s">
        <v>5</v>
      </c>
      <c r="B71" s="253"/>
      <c r="C71" s="157">
        <f t="shared" si="127"/>
        <v>1.9562704982039787</v>
      </c>
      <c r="D71" s="157">
        <f t="shared" si="128"/>
        <v>1.6197271554747972</v>
      </c>
      <c r="E71" s="157">
        <f t="shared" si="129"/>
        <v>-5.366294844739218</v>
      </c>
      <c r="F71" s="157">
        <f t="shared" si="130"/>
        <v>4.207419802688019</v>
      </c>
      <c r="G71" s="157">
        <f t="shared" si="131"/>
        <v>6.5430585350904114</v>
      </c>
      <c r="H71" s="157">
        <f t="shared" si="132"/>
        <v>8.3072055227959325</v>
      </c>
      <c r="I71" s="157">
        <f t="shared" si="133"/>
        <v>1.2499668021140156</v>
      </c>
      <c r="J71" s="157">
        <f t="shared" si="134"/>
        <v>-5.489441725152016</v>
      </c>
      <c r="K71" s="157">
        <f t="shared" si="135"/>
        <v>3.7036474164133653</v>
      </c>
      <c r="L71" s="157">
        <f t="shared" si="136"/>
        <v>1.2780323125150888</v>
      </c>
      <c r="M71" s="157">
        <f t="shared" si="137"/>
        <v>-2.5914233096553567</v>
      </c>
      <c r="N71" s="157">
        <f t="shared" si="138"/>
        <v>-7.2899537282560569</v>
      </c>
      <c r="O71" s="157">
        <f t="shared" si="139"/>
        <v>2.4133753685378068</v>
      </c>
      <c r="P71" s="157">
        <f t="shared" si="140"/>
        <v>0.72469448106318179</v>
      </c>
      <c r="Q71" s="157">
        <f t="shared" si="141"/>
        <v>-1.7912728507555744</v>
      </c>
      <c r="R71" s="157">
        <f t="shared" si="142"/>
        <v>-4.7584655577867494</v>
      </c>
      <c r="S71" s="157">
        <f t="shared" si="143"/>
        <v>5.3059113450363462</v>
      </c>
      <c r="T71" s="157">
        <f t="shared" si="144"/>
        <v>2.9522144858868047</v>
      </c>
      <c r="U71" s="157">
        <f t="shared" si="145"/>
        <v>-0.18198477052660145</v>
      </c>
      <c r="V71" s="157">
        <f t="shared" si="146"/>
        <v>-1.2763155261051207</v>
      </c>
      <c r="W71" s="157">
        <f t="shared" si="147"/>
        <v>5.0007310369027325</v>
      </c>
      <c r="X71" s="157">
        <f t="shared" si="148"/>
        <v>3.3609361663020634</v>
      </c>
      <c r="Y71" s="157">
        <f t="shared" si="149"/>
        <v>-3.6373433921594942</v>
      </c>
      <c r="Z71" s="157">
        <f t="shared" si="150"/>
        <v>-2.9723507068480233</v>
      </c>
      <c r="AA71" s="157">
        <f t="shared" si="151"/>
        <v>2.7188527039139481</v>
      </c>
      <c r="AB71" s="157">
        <f t="shared" si="152"/>
        <v>3.099621873182099</v>
      </c>
      <c r="AC71" s="157">
        <f t="shared" si="153"/>
        <v>-2.9500093805586927</v>
      </c>
      <c r="AD71" s="157">
        <f t="shared" si="154"/>
        <v>4.7306937531123623</v>
      </c>
      <c r="AE71" s="157">
        <f t="shared" si="155"/>
        <v>4.8014121800529237</v>
      </c>
      <c r="AF71" s="157">
        <f t="shared" si="156"/>
        <v>3.3967772724720944</v>
      </c>
      <c r="AG71" s="157">
        <f t="shared" si="157"/>
        <v>-2.0661381407471908</v>
      </c>
      <c r="AH71" s="157">
        <f t="shared" si="158"/>
        <v>-16.097740349704033</v>
      </c>
      <c r="AI71" s="157">
        <f t="shared" si="159"/>
        <v>3.9335416074978786</v>
      </c>
      <c r="AJ71" s="157">
        <f t="shared" si="160"/>
        <v>3.3337887689575081</v>
      </c>
      <c r="AK71" s="157">
        <f t="shared" si="161"/>
        <v>-1.8907840803913813</v>
      </c>
      <c r="AL71" s="157">
        <f t="shared" si="162"/>
        <v>1.1550556592847054</v>
      </c>
      <c r="AM71" s="157">
        <f t="shared" si="163"/>
        <v>4.6087515398211414</v>
      </c>
      <c r="AN71" s="157">
        <f t="shared" si="164"/>
        <v>4.037068325525409</v>
      </c>
      <c r="AO71" s="157">
        <f t="shared" si="165"/>
        <v>-2.4852362204724288</v>
      </c>
      <c r="AP71" s="157">
        <f t="shared" si="166"/>
        <v>0.28990111185136669</v>
      </c>
      <c r="AQ71" s="157">
        <f t="shared" si="167"/>
        <v>4.5636081503904702</v>
      </c>
      <c r="AR71" s="157">
        <f t="shared" si="168"/>
        <v>2.7247293516603888</v>
      </c>
      <c r="AS71" s="157">
        <f t="shared" si="169"/>
        <v>0.438129070455892</v>
      </c>
      <c r="AT71" s="157">
        <f t="shared" si="170"/>
        <v>-4.8177021864756391</v>
      </c>
      <c r="AU71" s="157">
        <f t="shared" si="171"/>
        <v>5.072750668118382</v>
      </c>
      <c r="AV71" s="157">
        <f t="shared" si="172"/>
        <v>3.3300362677217406</v>
      </c>
      <c r="AW71" s="157">
        <f t="shared" si="173"/>
        <v>0.15726137296013118</v>
      </c>
      <c r="AX71" s="157">
        <f t="shared" si="174"/>
        <v>-4.7762836112451357</v>
      </c>
      <c r="AY71" s="157">
        <f t="shared" si="175"/>
        <v>4.371062610097634</v>
      </c>
      <c r="AZ71" s="157">
        <f t="shared" si="176"/>
        <v>4.428297622793715</v>
      </c>
      <c r="BA71" s="157">
        <f t="shared" si="177"/>
        <v>-0.7779756197781158</v>
      </c>
      <c r="BB71" s="157">
        <f t="shared" si="178"/>
        <v>-10.997909763755457</v>
      </c>
      <c r="BC71" s="157">
        <f t="shared" si="179"/>
        <v>3.1954771707736835</v>
      </c>
      <c r="BD71" s="157">
        <f t="shared" si="180"/>
        <v>7.7294110641338634</v>
      </c>
      <c r="BE71" s="157">
        <f t="shared" si="181"/>
        <v>-4.7356143938975279</v>
      </c>
      <c r="BF71" s="157">
        <f t="shared" si="182"/>
        <v>-7.5190376389382116</v>
      </c>
      <c r="BG71" s="157">
        <f t="shared" si="183"/>
        <v>1.5880555819467406</v>
      </c>
      <c r="BH71" s="157">
        <f t="shared" si="184"/>
        <v>5.4055690779560868</v>
      </c>
      <c r="BI71" s="157">
        <f t="shared" si="185"/>
        <v>-0.83594937541661352</v>
      </c>
      <c r="BJ71" s="157">
        <f t="shared" si="186"/>
        <v>-6.7324890801619146</v>
      </c>
      <c r="BK71" s="157">
        <f t="shared" si="187"/>
        <v>3.6906067768392106</v>
      </c>
      <c r="BL71" s="157">
        <f t="shared" si="187"/>
        <v>4.3411116913447092</v>
      </c>
      <c r="BM71" s="157">
        <f t="shared" si="188"/>
        <v>-0.20452827942154783</v>
      </c>
      <c r="BN71" s="157">
        <f t="shared" si="189"/>
        <v>-6.6946108639783706</v>
      </c>
      <c r="BO71" s="157">
        <f t="shared" si="189"/>
        <v>4.0491684743311742</v>
      </c>
      <c r="BP71" s="157">
        <f t="shared" si="189"/>
        <v>3.4862172805188689</v>
      </c>
      <c r="BQ71" s="157">
        <f t="shared" si="189"/>
        <v>-0.59317291550083895</v>
      </c>
    </row>
    <row r="72" spans="1:69" x14ac:dyDescent="0.2">
      <c r="A72" s="150" t="s">
        <v>6</v>
      </c>
      <c r="B72" s="254"/>
      <c r="C72" s="158">
        <f t="shared" si="127"/>
        <v>1.3602086649776317</v>
      </c>
      <c r="D72" s="158">
        <f t="shared" si="128"/>
        <v>-1.1182960608942989</v>
      </c>
      <c r="E72" s="158">
        <f t="shared" si="129"/>
        <v>-4.4734868350736603</v>
      </c>
      <c r="F72" s="158">
        <f t="shared" si="130"/>
        <v>2.5618826577014815</v>
      </c>
      <c r="G72" s="158">
        <f t="shared" si="131"/>
        <v>1.1860649397780432</v>
      </c>
      <c r="H72" s="158">
        <f t="shared" si="132"/>
        <v>-0.8547020158450942</v>
      </c>
      <c r="I72" s="158">
        <f t="shared" si="133"/>
        <v>-4.1871804557239383</v>
      </c>
      <c r="J72" s="158">
        <f t="shared" si="134"/>
        <v>8.4009290132039478</v>
      </c>
      <c r="K72" s="158">
        <f t="shared" si="135"/>
        <v>0.60591024666077731</v>
      </c>
      <c r="L72" s="158">
        <f t="shared" si="136"/>
        <v>-1.1804281527721348</v>
      </c>
      <c r="M72" s="158">
        <f t="shared" si="137"/>
        <v>4.0224288700123125</v>
      </c>
      <c r="N72" s="158">
        <f t="shared" si="138"/>
        <v>-11.466438679236166</v>
      </c>
      <c r="O72" s="158">
        <f t="shared" si="139"/>
        <v>-2.5091600102768075</v>
      </c>
      <c r="P72" s="158">
        <f t="shared" si="140"/>
        <v>-2.7717289283992477</v>
      </c>
      <c r="Q72" s="158">
        <f t="shared" si="141"/>
        <v>4.1946556733575422</v>
      </c>
      <c r="R72" s="158">
        <f t="shared" si="142"/>
        <v>-6.9959206270613379</v>
      </c>
      <c r="S72" s="158">
        <f t="shared" si="143"/>
        <v>-0.12052944949600664</v>
      </c>
      <c r="T72" s="158">
        <f t="shared" si="144"/>
        <v>-1.5687897569924398</v>
      </c>
      <c r="U72" s="158">
        <f t="shared" si="145"/>
        <v>5.0470112256178092</v>
      </c>
      <c r="V72" s="158">
        <f t="shared" si="146"/>
        <v>-3.1095404944474785</v>
      </c>
      <c r="W72" s="158">
        <f t="shared" si="147"/>
        <v>2.2911358505962869</v>
      </c>
      <c r="X72" s="158">
        <f t="shared" si="148"/>
        <v>1.1585161977699332</v>
      </c>
      <c r="Y72" s="158">
        <f t="shared" si="149"/>
        <v>7.5205198588040787</v>
      </c>
      <c r="Z72" s="158">
        <f t="shared" si="150"/>
        <v>24.001130384952052</v>
      </c>
      <c r="AA72" s="158">
        <f t="shared" si="151"/>
        <v>0.82342308656680774</v>
      </c>
      <c r="AB72" s="158">
        <f t="shared" si="152"/>
        <v>-1.4700509652877161</v>
      </c>
      <c r="AC72" s="158">
        <f t="shared" si="153"/>
        <v>5.9126992541700538</v>
      </c>
      <c r="AD72" s="158">
        <f t="shared" si="154"/>
        <v>-25.939194028110862</v>
      </c>
      <c r="AE72" s="158">
        <f t="shared" si="155"/>
        <v>9.8107918710597514E-2</v>
      </c>
      <c r="AF72" s="158">
        <f t="shared" si="156"/>
        <v>2.0022402688322565</v>
      </c>
      <c r="AG72" s="158">
        <f t="shared" si="157"/>
        <v>6.5065202470830448</v>
      </c>
      <c r="AH72" s="158">
        <f t="shared" si="158"/>
        <v>-3.2418833093269588</v>
      </c>
      <c r="AI72" s="158">
        <f t="shared" si="159"/>
        <v>1.2956724540029449E-2</v>
      </c>
      <c r="AJ72" s="158">
        <f t="shared" si="160"/>
        <v>1.8266614846482758</v>
      </c>
      <c r="AK72" s="158">
        <f t="shared" si="161"/>
        <v>5.3180661577608044</v>
      </c>
      <c r="AL72" s="158">
        <f t="shared" si="162"/>
        <v>-0.65442547002518892</v>
      </c>
      <c r="AM72" s="158">
        <f t="shared" si="163"/>
        <v>2.2918444471534793</v>
      </c>
      <c r="AN72" s="158">
        <f t="shared" si="164"/>
        <v>3.7897747586700024</v>
      </c>
      <c r="AO72" s="158">
        <f t="shared" si="165"/>
        <v>5.0407624296704743</v>
      </c>
      <c r="AP72" s="158">
        <f t="shared" si="166"/>
        <v>1.6964567266707666</v>
      </c>
      <c r="AQ72" s="158">
        <f t="shared" si="167"/>
        <v>2.8138292071108975</v>
      </c>
      <c r="AR72" s="158">
        <f t="shared" si="168"/>
        <v>3.4793677734168007</v>
      </c>
      <c r="AS72" s="158">
        <f t="shared" si="169"/>
        <v>4.6335212711429996</v>
      </c>
      <c r="AT72" s="158">
        <f t="shared" si="170"/>
        <v>-3.1254914491653296</v>
      </c>
      <c r="AU72" s="158">
        <f t="shared" si="171"/>
        <v>2.5027096265641839</v>
      </c>
      <c r="AV72" s="158">
        <f t="shared" si="172"/>
        <v>3.5278285110064505</v>
      </c>
      <c r="AW72" s="158">
        <f t="shared" si="173"/>
        <v>4.5496750232126297</v>
      </c>
      <c r="AX72" s="158">
        <f t="shared" si="174"/>
        <v>3.4372721882569777</v>
      </c>
      <c r="AY72" s="158">
        <f t="shared" si="175"/>
        <v>1.1019989748846835</v>
      </c>
      <c r="AZ72" s="158">
        <f t="shared" si="176"/>
        <v>2.332065906210397</v>
      </c>
      <c r="BA72" s="158">
        <f t="shared" si="177"/>
        <v>9.9744034348938957</v>
      </c>
      <c r="BB72" s="158">
        <f t="shared" si="178"/>
        <v>-4.3153131624803001</v>
      </c>
      <c r="BC72" s="158">
        <f t="shared" si="179"/>
        <v>1.2216079190675082</v>
      </c>
      <c r="BD72" s="158">
        <f t="shared" si="180"/>
        <v>2.5111391082567565</v>
      </c>
      <c r="BE72" s="158">
        <f t="shared" si="181"/>
        <v>4.345897206851296</v>
      </c>
      <c r="BF72" s="158">
        <f t="shared" si="182"/>
        <v>1.1548405630565712</v>
      </c>
      <c r="BG72" s="158">
        <f t="shared" si="183"/>
        <v>1.0315245687578556</v>
      </c>
      <c r="BH72" s="158">
        <f t="shared" si="184"/>
        <v>1.927401404029438</v>
      </c>
      <c r="BI72" s="158">
        <f t="shared" si="185"/>
        <v>4.2206319608930229</v>
      </c>
      <c r="BJ72" s="158">
        <f t="shared" si="186"/>
        <v>-2.4899654579938861</v>
      </c>
      <c r="BK72" s="158">
        <f t="shared" si="187"/>
        <v>-1.6481072138577464</v>
      </c>
      <c r="BL72" s="158">
        <f t="shared" si="187"/>
        <v>1.7595465435964186</v>
      </c>
      <c r="BM72" s="158">
        <f t="shared" si="188"/>
        <v>3.1250043408625734</v>
      </c>
      <c r="BN72" s="158">
        <f t="shared" si="189"/>
        <v>-2.3055295797109014</v>
      </c>
      <c r="BO72" s="158">
        <f t="shared" si="189"/>
        <v>-1.5235842493390732</v>
      </c>
      <c r="BP72" s="158">
        <f t="shared" si="189"/>
        <v>3.249735075944892</v>
      </c>
      <c r="BQ72" s="158">
        <f t="shared" si="189"/>
        <v>3.2979815258296421</v>
      </c>
    </row>
    <row r="73" spans="1:69" x14ac:dyDescent="0.2">
      <c r="A73" s="146" t="s">
        <v>7</v>
      </c>
      <c r="B73" s="255"/>
      <c r="C73" s="160">
        <f t="shared" si="127"/>
        <v>1.150346212813153</v>
      </c>
      <c r="D73" s="160">
        <f t="shared" si="128"/>
        <v>3.7838444383730021</v>
      </c>
      <c r="E73" s="160">
        <f t="shared" si="129"/>
        <v>3.9487299968812368</v>
      </c>
      <c r="F73" s="160">
        <f t="shared" si="130"/>
        <v>-4.1125972954560472</v>
      </c>
      <c r="G73" s="160">
        <f t="shared" si="131"/>
        <v>1.0195970893468134</v>
      </c>
      <c r="H73" s="160">
        <f t="shared" si="132"/>
        <v>3.2364079678005933</v>
      </c>
      <c r="I73" s="160">
        <f t="shared" si="133"/>
        <v>3.7617407728147825</v>
      </c>
      <c r="J73" s="160">
        <f t="shared" si="134"/>
        <v>-5.4206776040497688</v>
      </c>
      <c r="K73" s="160">
        <f t="shared" si="135"/>
        <v>0.84235693889805441</v>
      </c>
      <c r="L73" s="160">
        <f t="shared" si="136"/>
        <v>2.3382474348420326</v>
      </c>
      <c r="M73" s="160">
        <f t="shared" si="137"/>
        <v>2.8266523685693099</v>
      </c>
      <c r="N73" s="160">
        <f t="shared" si="138"/>
        <v>-3.5886682894994402</v>
      </c>
      <c r="O73" s="160">
        <f t="shared" si="139"/>
        <v>1.5708529930190946</v>
      </c>
      <c r="P73" s="160">
        <f t="shared" si="140"/>
        <v>2.0691587874565465</v>
      </c>
      <c r="Q73" s="160">
        <f t="shared" si="141"/>
        <v>2.8929393814237119</v>
      </c>
      <c r="R73" s="160">
        <f t="shared" si="142"/>
        <v>-4.2016940066353072</v>
      </c>
      <c r="S73" s="160">
        <f t="shared" si="143"/>
        <v>2.0171117418677884</v>
      </c>
      <c r="T73" s="160">
        <f t="shared" si="144"/>
        <v>2.9270168795275748</v>
      </c>
      <c r="U73" s="160">
        <f t="shared" si="145"/>
        <v>3.7948584653674122</v>
      </c>
      <c r="V73" s="160">
        <f t="shared" si="146"/>
        <v>-4.5955021897550399</v>
      </c>
      <c r="W73" s="160">
        <f t="shared" si="147"/>
        <v>1.9028668602676422</v>
      </c>
      <c r="X73" s="160">
        <f t="shared" si="148"/>
        <v>2.6199962568806452</v>
      </c>
      <c r="Y73" s="160">
        <f t="shared" si="149"/>
        <v>3.6551471423746458</v>
      </c>
      <c r="Z73" s="160">
        <f t="shared" si="150"/>
        <v>-3.4618251639321689</v>
      </c>
      <c r="AA73" s="160">
        <f t="shared" si="151"/>
        <v>1.6965001082462672</v>
      </c>
      <c r="AB73" s="160">
        <f t="shared" si="152"/>
        <v>2.4030929514486621</v>
      </c>
      <c r="AC73" s="160">
        <f t="shared" si="153"/>
        <v>4.074266284663274</v>
      </c>
      <c r="AD73" s="160">
        <f t="shared" si="154"/>
        <v>-3.6485505524265265</v>
      </c>
      <c r="AE73" s="160">
        <f t="shared" si="155"/>
        <v>1.3686415662965139</v>
      </c>
      <c r="AF73" s="160">
        <f t="shared" si="156"/>
        <v>2.1013023626878513</v>
      </c>
      <c r="AG73" s="160">
        <f t="shared" si="157"/>
        <v>4.0283078021745631</v>
      </c>
      <c r="AH73" s="160">
        <f t="shared" si="158"/>
        <v>-2.9959304852971833</v>
      </c>
      <c r="AI73" s="160">
        <f t="shared" si="159"/>
        <v>1.3537729879221061</v>
      </c>
      <c r="AJ73" s="160">
        <f t="shared" si="160"/>
        <v>2.5696786325218186</v>
      </c>
      <c r="AK73" s="160">
        <f t="shared" si="161"/>
        <v>4.0632909384934166</v>
      </c>
      <c r="AL73" s="160">
        <f t="shared" si="162"/>
        <v>-3.9262666235609278</v>
      </c>
      <c r="AM73" s="160">
        <f t="shared" si="163"/>
        <v>1.6160383501793891</v>
      </c>
      <c r="AN73" s="160">
        <f t="shared" si="164"/>
        <v>2.5934881203626556</v>
      </c>
      <c r="AO73" s="160">
        <f t="shared" si="165"/>
        <v>5.4075949374312078</v>
      </c>
      <c r="AP73" s="160">
        <f t="shared" si="166"/>
        <v>-2.6189443556496781</v>
      </c>
      <c r="AQ73" s="160">
        <f t="shared" si="167"/>
        <v>1.4901579923909314</v>
      </c>
      <c r="AR73" s="160">
        <f t="shared" si="168"/>
        <v>2.5973480049638447</v>
      </c>
      <c r="AS73" s="160">
        <f t="shared" si="169"/>
        <v>4.8915231258412115</v>
      </c>
      <c r="AT73" s="160">
        <f t="shared" si="170"/>
        <v>-3.5563136598143488</v>
      </c>
      <c r="AU73" s="160">
        <f t="shared" si="171"/>
        <v>1.7573419390698279</v>
      </c>
      <c r="AV73" s="160">
        <f t="shared" si="172"/>
        <v>2.8730654314825927</v>
      </c>
      <c r="AW73" s="160">
        <f t="shared" si="173"/>
        <v>5.1261300690462992</v>
      </c>
      <c r="AX73" s="160">
        <f t="shared" si="174"/>
        <v>-2.8646133741512072</v>
      </c>
      <c r="AY73" s="160">
        <f t="shared" si="175"/>
        <v>1.0947097502450169</v>
      </c>
      <c r="AZ73" s="160">
        <f t="shared" si="176"/>
        <v>2.6503984307585284</v>
      </c>
      <c r="BA73" s="160">
        <f t="shared" si="177"/>
        <v>4.9597198845008421</v>
      </c>
      <c r="BB73" s="160">
        <f t="shared" si="178"/>
        <v>-3.5050703071107856</v>
      </c>
      <c r="BC73" s="160">
        <f t="shared" si="179"/>
        <v>1.2484288073142451</v>
      </c>
      <c r="BD73" s="160">
        <f t="shared" si="180"/>
        <v>1.8850887429517844</v>
      </c>
      <c r="BE73" s="160">
        <f t="shared" si="181"/>
        <v>4.3994982164928507</v>
      </c>
      <c r="BF73" s="160">
        <f t="shared" si="182"/>
        <v>-5.5858485406429059</v>
      </c>
      <c r="BG73" s="160">
        <f t="shared" si="183"/>
        <v>0.98772545373221299</v>
      </c>
      <c r="BH73" s="160">
        <f t="shared" si="184"/>
        <v>1.6949437749967464</v>
      </c>
      <c r="BI73" s="160">
        <f t="shared" si="185"/>
        <v>4.1244322898634671</v>
      </c>
      <c r="BJ73" s="160">
        <f t="shared" si="186"/>
        <v>-4.9297863339100596</v>
      </c>
      <c r="BK73" s="160">
        <f t="shared" si="187"/>
        <v>1.4704343073140655</v>
      </c>
      <c r="BL73" s="160">
        <f t="shared" si="187"/>
        <v>2.0265741944820839</v>
      </c>
      <c r="BM73" s="160">
        <f t="shared" si="188"/>
        <v>4.480291534601812</v>
      </c>
      <c r="BN73" s="160">
        <f t="shared" si="189"/>
        <v>-4.4081861923129368</v>
      </c>
      <c r="BO73" s="160">
        <f t="shared" si="189"/>
        <v>1.502518797737378</v>
      </c>
      <c r="BP73" s="160">
        <f t="shared" si="189"/>
        <v>2.3762837914129449</v>
      </c>
      <c r="BQ73" s="160">
        <f t="shared" si="189"/>
        <v>4.1049939401465414</v>
      </c>
    </row>
    <row r="74" spans="1:69" x14ac:dyDescent="0.2">
      <c r="A74" s="153" t="s">
        <v>8</v>
      </c>
      <c r="B74" s="253"/>
      <c r="C74" s="157">
        <f t="shared" si="127"/>
        <v>2.5858783892976236</v>
      </c>
      <c r="D74" s="157">
        <f t="shared" si="128"/>
        <v>6.6545654922044601</v>
      </c>
      <c r="E74" s="157">
        <f t="shared" si="129"/>
        <v>14.946511062484797</v>
      </c>
      <c r="F74" s="157">
        <f t="shared" si="130"/>
        <v>-17.158889475625237</v>
      </c>
      <c r="G74" s="157">
        <f t="shared" si="131"/>
        <v>1.6130641232246574</v>
      </c>
      <c r="H74" s="157">
        <f t="shared" si="132"/>
        <v>4.8467017652523809</v>
      </c>
      <c r="I74" s="157">
        <f t="shared" si="133"/>
        <v>14.012701225816002</v>
      </c>
      <c r="J74" s="157">
        <f t="shared" si="134"/>
        <v>-15.801654162551293</v>
      </c>
      <c r="K74" s="157">
        <f t="shared" si="135"/>
        <v>0.65023367965467094</v>
      </c>
      <c r="L74" s="157">
        <f t="shared" si="136"/>
        <v>3.8394565240104863</v>
      </c>
      <c r="M74" s="157">
        <f t="shared" si="137"/>
        <v>12.168702683461357</v>
      </c>
      <c r="N74" s="157">
        <f t="shared" si="138"/>
        <v>-15.011893439982776</v>
      </c>
      <c r="O74" s="157">
        <f t="shared" si="139"/>
        <v>2.19812680403765</v>
      </c>
      <c r="P74" s="157">
        <f t="shared" si="140"/>
        <v>3.6920943970583799</v>
      </c>
      <c r="Q74" s="157">
        <f t="shared" si="141"/>
        <v>12.780490640623199</v>
      </c>
      <c r="R74" s="157">
        <f t="shared" si="142"/>
        <v>-12.993921714266826</v>
      </c>
      <c r="S74" s="157">
        <f t="shared" si="143"/>
        <v>3.8616020332791412</v>
      </c>
      <c r="T74" s="157">
        <f t="shared" si="144"/>
        <v>5.7542105711607716</v>
      </c>
      <c r="U74" s="157">
        <f t="shared" si="145"/>
        <v>15.638512152544651</v>
      </c>
      <c r="V74" s="157">
        <f t="shared" si="146"/>
        <v>-13.673016552184045</v>
      </c>
      <c r="W74" s="157">
        <f t="shared" si="147"/>
        <v>3.7471909537261103</v>
      </c>
      <c r="X74" s="157">
        <f t="shared" si="148"/>
        <v>4.2273942710012999</v>
      </c>
      <c r="Y74" s="157">
        <f t="shared" si="149"/>
        <v>13.925690454955383</v>
      </c>
      <c r="Z74" s="157">
        <f t="shared" si="150"/>
        <v>-10.628994660760863</v>
      </c>
      <c r="AA74" s="157">
        <f t="shared" si="151"/>
        <v>2.0529011661410674</v>
      </c>
      <c r="AB74" s="157">
        <f t="shared" si="152"/>
        <v>2.7523219704291622</v>
      </c>
      <c r="AC74" s="157">
        <f t="shared" si="153"/>
        <v>13.602835709838415</v>
      </c>
      <c r="AD74" s="157">
        <f t="shared" si="154"/>
        <v>-14.877933694286174</v>
      </c>
      <c r="AE74" s="157">
        <f t="shared" si="155"/>
        <v>2.4697797140578013</v>
      </c>
      <c r="AF74" s="157">
        <f t="shared" si="156"/>
        <v>3.8199746499396108</v>
      </c>
      <c r="AG74" s="157">
        <f t="shared" si="157"/>
        <v>14.289902859422554</v>
      </c>
      <c r="AH74" s="157">
        <f t="shared" si="158"/>
        <v>-15.743245994699343</v>
      </c>
      <c r="AI74" s="157">
        <f t="shared" si="159"/>
        <v>2.6711538026213582</v>
      </c>
      <c r="AJ74" s="157">
        <f t="shared" si="160"/>
        <v>5.4798983833944579</v>
      </c>
      <c r="AK74" s="157">
        <f t="shared" si="161"/>
        <v>14.290359291172166</v>
      </c>
      <c r="AL74" s="157">
        <f t="shared" si="162"/>
        <v>-15.516462026040333</v>
      </c>
      <c r="AM74" s="157">
        <f t="shared" si="163"/>
        <v>2.9668663827329924</v>
      </c>
      <c r="AN74" s="157">
        <f t="shared" si="164"/>
        <v>4.5499158721256325</v>
      </c>
      <c r="AO74" s="157">
        <f t="shared" si="165"/>
        <v>18.654864882987997</v>
      </c>
      <c r="AP74" s="157">
        <f t="shared" si="166"/>
        <v>-16.224805085993708</v>
      </c>
      <c r="AQ74" s="157">
        <f t="shared" si="167"/>
        <v>2.2968403349316526</v>
      </c>
      <c r="AR74" s="157">
        <f t="shared" si="168"/>
        <v>4.714411267014424</v>
      </c>
      <c r="AS74" s="157">
        <f t="shared" si="169"/>
        <v>18.297596926738638</v>
      </c>
      <c r="AT74" s="157">
        <f t="shared" si="170"/>
        <v>-16.488605808918706</v>
      </c>
      <c r="AU74" s="157">
        <f t="shared" si="171"/>
        <v>2.9158354908535151</v>
      </c>
      <c r="AV74" s="157">
        <f t="shared" si="172"/>
        <v>4.9839161992741783</v>
      </c>
      <c r="AW74" s="157">
        <f t="shared" si="173"/>
        <v>18.054327971245058</v>
      </c>
      <c r="AX74" s="157">
        <f t="shared" si="174"/>
        <v>-16.490411307242837</v>
      </c>
      <c r="AY74" s="157">
        <f t="shared" si="175"/>
        <v>2.5050440480233163</v>
      </c>
      <c r="AZ74" s="157">
        <f t="shared" si="176"/>
        <v>4.6537914368678397</v>
      </c>
      <c r="BA74" s="157">
        <f t="shared" si="177"/>
        <v>16.448483268468024</v>
      </c>
      <c r="BB74" s="157">
        <f t="shared" si="178"/>
        <v>-16.385318598431741</v>
      </c>
      <c r="BC74" s="157">
        <f t="shared" si="179"/>
        <v>0.30966353659991808</v>
      </c>
      <c r="BD74" s="157">
        <f t="shared" si="180"/>
        <v>1.5413971591753866</v>
      </c>
      <c r="BE74" s="157">
        <f t="shared" si="181"/>
        <v>16.988970579307875</v>
      </c>
      <c r="BF74" s="157">
        <f t="shared" si="182"/>
        <v>-17.125788354513343</v>
      </c>
      <c r="BG74" s="157">
        <f t="shared" si="183"/>
        <v>0.5631133200099917</v>
      </c>
      <c r="BH74" s="157">
        <f t="shared" si="184"/>
        <v>3.583387650867321</v>
      </c>
      <c r="BI74" s="157">
        <f t="shared" si="185"/>
        <v>15.503842701957213</v>
      </c>
      <c r="BJ74" s="157">
        <f t="shared" si="186"/>
        <v>-15.26158183112242</v>
      </c>
      <c r="BK74" s="157">
        <f t="shared" si="187"/>
        <v>1.9922718759293685</v>
      </c>
      <c r="BL74" s="157">
        <f t="shared" si="187"/>
        <v>4.4773053972539367</v>
      </c>
      <c r="BM74" s="157">
        <f t="shared" si="188"/>
        <v>16.461355357726674</v>
      </c>
      <c r="BN74" s="157">
        <f t="shared" si="189"/>
        <v>-15.92079136643887</v>
      </c>
      <c r="BO74" s="157">
        <f t="shared" si="189"/>
        <v>1.6373772428560835</v>
      </c>
      <c r="BP74" s="157">
        <f t="shared" si="189"/>
        <v>5.0000908116747693</v>
      </c>
      <c r="BQ74" s="157">
        <f t="shared" si="189"/>
        <v>16.908254341659195</v>
      </c>
    </row>
    <row r="75" spans="1:69" x14ac:dyDescent="0.2">
      <c r="A75" s="153" t="s">
        <v>9</v>
      </c>
      <c r="B75" s="253"/>
      <c r="C75" s="157">
        <f t="shared" si="127"/>
        <v>0.23525001958088718</v>
      </c>
      <c r="D75" s="157">
        <f t="shared" si="128"/>
        <v>8.2121936857615463</v>
      </c>
      <c r="E75" s="157">
        <f t="shared" si="129"/>
        <v>2.0734474932948279</v>
      </c>
      <c r="F75" s="157">
        <f t="shared" si="130"/>
        <v>-4.1360323641160139</v>
      </c>
      <c r="G75" s="157">
        <f t="shared" si="131"/>
        <v>-0.45152584596222939</v>
      </c>
      <c r="H75" s="157">
        <f t="shared" si="132"/>
        <v>6.8264428340545535</v>
      </c>
      <c r="I75" s="157">
        <f t="shared" si="133"/>
        <v>0.54962377466887824</v>
      </c>
      <c r="J75" s="157">
        <f t="shared" si="134"/>
        <v>-2.8245377601045192</v>
      </c>
      <c r="K75" s="157">
        <f t="shared" si="135"/>
        <v>0.93884751078008066</v>
      </c>
      <c r="L75" s="157">
        <f t="shared" si="136"/>
        <v>6.9049884463776134</v>
      </c>
      <c r="M75" s="157">
        <f t="shared" si="137"/>
        <v>2.4339297066569729</v>
      </c>
      <c r="N75" s="157">
        <f t="shared" si="138"/>
        <v>-3.1484382637272512</v>
      </c>
      <c r="O75" s="157">
        <f t="shared" si="139"/>
        <v>0.40452047091263715</v>
      </c>
      <c r="P75" s="157">
        <f t="shared" si="140"/>
        <v>3.5235772357723421</v>
      </c>
      <c r="Q75" s="157">
        <f t="shared" si="141"/>
        <v>1.1513028727598382</v>
      </c>
      <c r="R75" s="157">
        <f t="shared" si="142"/>
        <v>-4.2800150499350824</v>
      </c>
      <c r="S75" s="157">
        <f t="shared" si="143"/>
        <v>2.2781104457751207</v>
      </c>
      <c r="T75" s="157">
        <f t="shared" si="144"/>
        <v>5.8722125367541924</v>
      </c>
      <c r="U75" s="157">
        <f t="shared" si="145"/>
        <v>2.2994226353959877</v>
      </c>
      <c r="V75" s="157">
        <f t="shared" si="146"/>
        <v>-3.4162365550446481</v>
      </c>
      <c r="W75" s="157">
        <f t="shared" si="147"/>
        <v>2.5575614328212377</v>
      </c>
      <c r="X75" s="157">
        <f t="shared" si="148"/>
        <v>4.947986617183096</v>
      </c>
      <c r="Y75" s="157">
        <f t="shared" si="149"/>
        <v>1.3068381453166422</v>
      </c>
      <c r="Z75" s="157">
        <f t="shared" si="150"/>
        <v>-4.5753000164123936</v>
      </c>
      <c r="AA75" s="157">
        <f t="shared" si="151"/>
        <v>1.9017755460429042</v>
      </c>
      <c r="AB75" s="157">
        <f t="shared" si="152"/>
        <v>5.5046566214886248</v>
      </c>
      <c r="AC75" s="157">
        <f t="shared" si="153"/>
        <v>3.1326252332424267</v>
      </c>
      <c r="AD75" s="157">
        <f t="shared" si="154"/>
        <v>-1.4963201597203144</v>
      </c>
      <c r="AE75" s="157">
        <f t="shared" si="155"/>
        <v>2.6847159715085476</v>
      </c>
      <c r="AF75" s="157">
        <f t="shared" si="156"/>
        <v>5.0005866802868413</v>
      </c>
      <c r="AG75" s="157">
        <f t="shared" si="157"/>
        <v>2.3079249053428765</v>
      </c>
      <c r="AH75" s="157">
        <f t="shared" si="158"/>
        <v>-2.1352731003180021</v>
      </c>
      <c r="AI75" s="157">
        <f t="shared" si="159"/>
        <v>1.9550858652575946</v>
      </c>
      <c r="AJ75" s="157">
        <f t="shared" si="160"/>
        <v>3.9129308110909573</v>
      </c>
      <c r="AK75" s="157">
        <f t="shared" si="161"/>
        <v>3.0392768079800483</v>
      </c>
      <c r="AL75" s="157">
        <f t="shared" si="162"/>
        <v>-4.9668267282828218</v>
      </c>
      <c r="AM75" s="157">
        <f t="shared" si="163"/>
        <v>2.115043125317106</v>
      </c>
      <c r="AN75" s="157">
        <f t="shared" si="164"/>
        <v>5.4653293171443647</v>
      </c>
      <c r="AO75" s="157">
        <f t="shared" si="165"/>
        <v>2.3378382357271108</v>
      </c>
      <c r="AP75" s="157">
        <f t="shared" si="166"/>
        <v>-3.5547566300128404</v>
      </c>
      <c r="AQ75" s="157">
        <f t="shared" si="167"/>
        <v>2.1305326331582979</v>
      </c>
      <c r="AR75" s="157">
        <f t="shared" si="168"/>
        <v>4.8538269428529368</v>
      </c>
      <c r="AS75" s="157">
        <f t="shared" si="169"/>
        <v>2.0688205789223137</v>
      </c>
      <c r="AT75" s="157">
        <f t="shared" si="170"/>
        <v>-4.2200541697252678</v>
      </c>
      <c r="AU75" s="157">
        <f t="shared" si="171"/>
        <v>2.4354561101549161</v>
      </c>
      <c r="AV75" s="157">
        <f t="shared" si="172"/>
        <v>5.82766249404912</v>
      </c>
      <c r="AW75" s="157">
        <f t="shared" si="173"/>
        <v>1.2119608362000447</v>
      </c>
      <c r="AX75" s="157">
        <f t="shared" si="174"/>
        <v>-1.7588639707029334</v>
      </c>
      <c r="AY75" s="157">
        <f t="shared" si="175"/>
        <v>2.2412409735223364</v>
      </c>
      <c r="AZ75" s="157">
        <f t="shared" si="176"/>
        <v>4.6405775871089032</v>
      </c>
      <c r="BA75" s="157">
        <f t="shared" si="177"/>
        <v>1.6674166291685606</v>
      </c>
      <c r="BB75" s="157">
        <f t="shared" si="178"/>
        <v>-3.3709266540692564</v>
      </c>
      <c r="BC75" s="157">
        <f t="shared" si="179"/>
        <v>1.9501679949081054</v>
      </c>
      <c r="BD75" s="157">
        <f t="shared" si="180"/>
        <v>4.4427247959910261</v>
      </c>
      <c r="BE75" s="157">
        <f t="shared" si="181"/>
        <v>1.5304923121434368</v>
      </c>
      <c r="BF75" s="157">
        <f t="shared" si="182"/>
        <v>-5.4516630011745431</v>
      </c>
      <c r="BG75" s="157">
        <f t="shared" si="183"/>
        <v>0.65292625552903538</v>
      </c>
      <c r="BH75" s="157">
        <f t="shared" si="184"/>
        <v>4.0181007188740487</v>
      </c>
      <c r="BI75" s="157">
        <f t="shared" si="185"/>
        <v>1.5627917583813316</v>
      </c>
      <c r="BJ75" s="157">
        <f t="shared" si="186"/>
        <v>-4.5159862876622423</v>
      </c>
      <c r="BK75" s="157">
        <f t="shared" si="187"/>
        <v>1.8724078877991359</v>
      </c>
      <c r="BL75" s="157">
        <f t="shared" si="187"/>
        <v>4.5774975733379302</v>
      </c>
      <c r="BM75" s="157">
        <f t="shared" si="188"/>
        <v>1.8324897595899052</v>
      </c>
      <c r="BN75" s="157">
        <f t="shared" si="189"/>
        <v>-4.2007321272012348</v>
      </c>
      <c r="BO75" s="157">
        <f t="shared" si="189"/>
        <v>2.1671901425465196</v>
      </c>
      <c r="BP75" s="157">
        <f t="shared" si="189"/>
        <v>4.2708160900512979</v>
      </c>
      <c r="BQ75" s="157">
        <f t="shared" si="189"/>
        <v>1.9731023064885695</v>
      </c>
    </row>
    <row r="76" spans="1:69" x14ac:dyDescent="0.2">
      <c r="A76" s="153" t="s">
        <v>10</v>
      </c>
      <c r="B76" s="253"/>
      <c r="C76" s="157">
        <f t="shared" si="127"/>
        <v>0.97964804105638448</v>
      </c>
      <c r="D76" s="157">
        <f t="shared" si="128"/>
        <v>2.949061038326394</v>
      </c>
      <c r="E76" s="157">
        <f t="shared" si="129"/>
        <v>1.6055496911187235</v>
      </c>
      <c r="F76" s="157">
        <f t="shared" si="130"/>
        <v>-1.1136875059380209</v>
      </c>
      <c r="G76" s="157">
        <f t="shared" si="131"/>
        <v>3.1696117051209769</v>
      </c>
      <c r="H76" s="157">
        <f t="shared" si="132"/>
        <v>3.6375457911422187</v>
      </c>
      <c r="I76" s="157">
        <f t="shared" si="133"/>
        <v>2.7719824927421555</v>
      </c>
      <c r="J76" s="157">
        <f t="shared" si="134"/>
        <v>-1.8773857709967121</v>
      </c>
      <c r="K76" s="157">
        <f t="shared" si="135"/>
        <v>1.6044959139391628</v>
      </c>
      <c r="L76" s="157">
        <f t="shared" si="136"/>
        <v>0.58297945457671208</v>
      </c>
      <c r="M76" s="157">
        <f t="shared" si="137"/>
        <v>2.1557071329479642E-2</v>
      </c>
      <c r="N76" s="157">
        <f t="shared" si="138"/>
        <v>-1.1926656160661497</v>
      </c>
      <c r="O76" s="157">
        <f t="shared" si="139"/>
        <v>2.8549589382033402</v>
      </c>
      <c r="P76" s="157">
        <f t="shared" si="140"/>
        <v>1.4282194530300112</v>
      </c>
      <c r="Q76" s="157">
        <f t="shared" si="141"/>
        <v>0.24390099397060541</v>
      </c>
      <c r="R76" s="157">
        <f t="shared" si="142"/>
        <v>1.5109199662104631</v>
      </c>
      <c r="S76" s="157">
        <f t="shared" si="143"/>
        <v>2.4264409196501027</v>
      </c>
      <c r="T76" s="157">
        <f t="shared" si="144"/>
        <v>1.6897099038112156</v>
      </c>
      <c r="U76" s="157">
        <f t="shared" si="145"/>
        <v>0.68864876656274354</v>
      </c>
      <c r="V76" s="157">
        <f t="shared" si="146"/>
        <v>-3.1248742370266016</v>
      </c>
      <c r="W76" s="157">
        <f t="shared" si="147"/>
        <v>1.5343716261313975</v>
      </c>
      <c r="X76" s="157">
        <f t="shared" si="148"/>
        <v>1.7177036700459578</v>
      </c>
      <c r="Y76" s="157">
        <f t="shared" si="149"/>
        <v>1.6760645893596133</v>
      </c>
      <c r="Z76" s="157">
        <f t="shared" si="150"/>
        <v>-1.0827426262834923</v>
      </c>
      <c r="AA76" s="157">
        <f t="shared" si="151"/>
        <v>3.326123382652721</v>
      </c>
      <c r="AB76" s="157">
        <f t="shared" si="152"/>
        <v>2.3667335186826977</v>
      </c>
      <c r="AC76" s="157">
        <f t="shared" si="153"/>
        <v>2.0456315071649267</v>
      </c>
      <c r="AD76" s="157">
        <f t="shared" si="154"/>
        <v>1.6253522076261309</v>
      </c>
      <c r="AE76" s="157">
        <f t="shared" si="155"/>
        <v>-0.25327412916979941</v>
      </c>
      <c r="AF76" s="157">
        <f t="shared" si="156"/>
        <v>-0.48212133386902889</v>
      </c>
      <c r="AG76" s="157">
        <f t="shared" si="157"/>
        <v>1.1417036737989421</v>
      </c>
      <c r="AH76" s="157">
        <f t="shared" si="158"/>
        <v>4.8736028794765938</v>
      </c>
      <c r="AI76" s="157">
        <f t="shared" si="159"/>
        <v>-0.56601168837144855</v>
      </c>
      <c r="AJ76" s="157">
        <f t="shared" si="160"/>
        <v>0.45816364309515462</v>
      </c>
      <c r="AK76" s="157">
        <f t="shared" si="161"/>
        <v>1.3267609526880504</v>
      </c>
      <c r="AL76" s="157">
        <f t="shared" si="162"/>
        <v>5.1322299963826108</v>
      </c>
      <c r="AM76" s="157">
        <f t="shared" si="163"/>
        <v>0.13427470004765701</v>
      </c>
      <c r="AN76" s="157">
        <f t="shared" si="164"/>
        <v>0.52916918995299567</v>
      </c>
      <c r="AO76" s="157">
        <f t="shared" si="165"/>
        <v>2.1327863914745855</v>
      </c>
      <c r="AP76" s="157">
        <f t="shared" si="166"/>
        <v>7.4849386345886142</v>
      </c>
      <c r="AQ76" s="157">
        <f t="shared" si="167"/>
        <v>0.16250051251212613</v>
      </c>
      <c r="AR76" s="157">
        <f t="shared" si="168"/>
        <v>0.91147379035283493</v>
      </c>
      <c r="AS76" s="157">
        <f t="shared" si="169"/>
        <v>1.534698381062229</v>
      </c>
      <c r="AT76" s="157">
        <f t="shared" si="170"/>
        <v>3.7341202246539806</v>
      </c>
      <c r="AU76" s="157">
        <f t="shared" si="171"/>
        <v>1.1966458609167232</v>
      </c>
      <c r="AV76" s="157">
        <f t="shared" si="172"/>
        <v>1.3955690682084483</v>
      </c>
      <c r="AW76" s="157">
        <f t="shared" si="173"/>
        <v>2.0829749059896203</v>
      </c>
      <c r="AX76" s="157">
        <f t="shared" si="174"/>
        <v>3.5323418435499971</v>
      </c>
      <c r="AY76" s="157">
        <f t="shared" si="175"/>
        <v>-0.4379087244892127</v>
      </c>
      <c r="AZ76" s="157">
        <f t="shared" si="176"/>
        <v>1.7161723872412857</v>
      </c>
      <c r="BA76" s="157">
        <f t="shared" si="177"/>
        <v>3.8148764122268815</v>
      </c>
      <c r="BB76" s="157">
        <f t="shared" si="178"/>
        <v>1.244652321325435</v>
      </c>
      <c r="BC76" s="157">
        <f t="shared" si="179"/>
        <v>1.3956048276133162</v>
      </c>
      <c r="BD76" s="157">
        <f t="shared" si="180"/>
        <v>1.4462602529639084</v>
      </c>
      <c r="BE76" s="157">
        <f t="shared" si="181"/>
        <v>2.6158016104410509</v>
      </c>
      <c r="BF76" s="157">
        <f t="shared" si="182"/>
        <v>-2.4354942167228737</v>
      </c>
      <c r="BG76" s="157">
        <f t="shared" si="183"/>
        <v>0.48577333322161592</v>
      </c>
      <c r="BH76" s="157">
        <f t="shared" si="184"/>
        <v>0.10303959919303818</v>
      </c>
      <c r="BI76" s="157">
        <f t="shared" si="185"/>
        <v>1.9306001717502579</v>
      </c>
      <c r="BJ76" s="157">
        <f t="shared" si="186"/>
        <v>-1.4450533047880716</v>
      </c>
      <c r="BK76" s="157">
        <f t="shared" si="187"/>
        <v>0.64679985394606754</v>
      </c>
      <c r="BL76" s="157">
        <f t="shared" si="187"/>
        <v>-2.3933664051190285E-2</v>
      </c>
      <c r="BM76" s="157">
        <f t="shared" si="188"/>
        <v>1.5665839656865324</v>
      </c>
      <c r="BN76" s="157">
        <f t="shared" si="189"/>
        <v>-5.9051106770963129E-3</v>
      </c>
      <c r="BO76" s="157">
        <f t="shared" si="189"/>
        <v>0.67098518787586281</v>
      </c>
      <c r="BP76" s="157">
        <f t="shared" si="189"/>
        <v>1.0794503522997319</v>
      </c>
      <c r="BQ76" s="157">
        <f t="shared" si="189"/>
        <v>-0.19732275656916171</v>
      </c>
    </row>
    <row r="77" spans="1:69" x14ac:dyDescent="0.2">
      <c r="A77" s="153" t="s">
        <v>11</v>
      </c>
      <c r="B77" s="253"/>
      <c r="C77" s="157">
        <f t="shared" si="127"/>
        <v>2.8298823640472239</v>
      </c>
      <c r="D77" s="157">
        <f t="shared" si="128"/>
        <v>1.7787883942272522</v>
      </c>
      <c r="E77" s="157">
        <f t="shared" si="129"/>
        <v>-0.11150273001198098</v>
      </c>
      <c r="F77" s="157">
        <f t="shared" si="130"/>
        <v>1.1176376796794181</v>
      </c>
      <c r="G77" s="157">
        <f t="shared" si="131"/>
        <v>-0.39601170436993921</v>
      </c>
      <c r="H77" s="157">
        <f t="shared" si="132"/>
        <v>0.52364746309823573</v>
      </c>
      <c r="I77" s="157">
        <f t="shared" si="133"/>
        <v>4.8990100351522181E-2</v>
      </c>
      <c r="J77" s="157">
        <f t="shared" si="134"/>
        <v>-1.157865756657745</v>
      </c>
      <c r="K77" s="157">
        <f t="shared" si="135"/>
        <v>1.1346553166327682</v>
      </c>
      <c r="L77" s="157">
        <f t="shared" si="136"/>
        <v>0.8177927863825657</v>
      </c>
      <c r="M77" s="157">
        <f t="shared" si="137"/>
        <v>-1.556141459536168</v>
      </c>
      <c r="N77" s="157">
        <f t="shared" si="138"/>
        <v>2.8257752333250323</v>
      </c>
      <c r="O77" s="157">
        <f t="shared" si="139"/>
        <v>2.9129572381016389</v>
      </c>
      <c r="P77" s="157">
        <f t="shared" si="140"/>
        <v>3.0304253128316265</v>
      </c>
      <c r="Q77" s="157">
        <f t="shared" si="141"/>
        <v>0.24332911133590837</v>
      </c>
      <c r="R77" s="157">
        <f t="shared" si="142"/>
        <v>-0.6758368225533411</v>
      </c>
      <c r="S77" s="157">
        <f t="shared" si="143"/>
        <v>1.2796090825245858</v>
      </c>
      <c r="T77" s="157">
        <f t="shared" si="144"/>
        <v>2.1711124072720049</v>
      </c>
      <c r="U77" s="157">
        <f t="shared" si="145"/>
        <v>-0.36642327162463029</v>
      </c>
      <c r="V77" s="157">
        <f t="shared" si="146"/>
        <v>0.63488858625739886</v>
      </c>
      <c r="W77" s="157">
        <f t="shared" si="147"/>
        <v>1.8097826086956543</v>
      </c>
      <c r="X77" s="157">
        <f t="shared" si="148"/>
        <v>3.0966743180483607</v>
      </c>
      <c r="Y77" s="157">
        <f t="shared" si="149"/>
        <v>-0.12330014249589694</v>
      </c>
      <c r="Z77" s="157">
        <f t="shared" si="150"/>
        <v>-0.68243873104677533</v>
      </c>
      <c r="AA77" s="157">
        <f t="shared" si="151"/>
        <v>0.48482558968645523</v>
      </c>
      <c r="AB77" s="157">
        <f t="shared" si="152"/>
        <v>1.9590496176347585</v>
      </c>
      <c r="AC77" s="157">
        <f t="shared" si="153"/>
        <v>-0.82762228262402582</v>
      </c>
      <c r="AD77" s="157">
        <f t="shared" si="154"/>
        <v>-0.42472342897070881</v>
      </c>
      <c r="AE77" s="157">
        <f t="shared" si="155"/>
        <v>1.2264153525895765</v>
      </c>
      <c r="AF77" s="157">
        <f t="shared" si="156"/>
        <v>2.7680822114249573</v>
      </c>
      <c r="AG77" s="157">
        <f t="shared" si="157"/>
        <v>0.2006256109881995</v>
      </c>
      <c r="AH77" s="157">
        <f t="shared" si="158"/>
        <v>0.82628164423525552</v>
      </c>
      <c r="AI77" s="157">
        <f t="shared" si="159"/>
        <v>2.3278656320597109</v>
      </c>
      <c r="AJ77" s="157">
        <f t="shared" si="160"/>
        <v>3.0380111345747722</v>
      </c>
      <c r="AK77" s="157">
        <f t="shared" si="161"/>
        <v>-1.7699939447575543</v>
      </c>
      <c r="AL77" s="157">
        <f t="shared" si="162"/>
        <v>-1.4841937621723615</v>
      </c>
      <c r="AM77" s="157">
        <f t="shared" si="163"/>
        <v>2.0354715091760034</v>
      </c>
      <c r="AN77" s="157">
        <f t="shared" si="164"/>
        <v>2.1449062016381628</v>
      </c>
      <c r="AO77" s="157">
        <f t="shared" si="165"/>
        <v>-0.20786179500207866</v>
      </c>
      <c r="AP77" s="157">
        <f t="shared" si="166"/>
        <v>0.46857499173872724</v>
      </c>
      <c r="AQ77" s="157">
        <f t="shared" si="167"/>
        <v>0.97278050033955343</v>
      </c>
      <c r="AR77" s="157">
        <f t="shared" si="168"/>
        <v>1.6723319942559087</v>
      </c>
      <c r="AS77" s="157">
        <f t="shared" si="169"/>
        <v>-0.40271396134662957</v>
      </c>
      <c r="AT77" s="157">
        <f t="shared" si="170"/>
        <v>3.5282058557735687</v>
      </c>
      <c r="AU77" s="157">
        <f t="shared" si="171"/>
        <v>0.5509522363454753</v>
      </c>
      <c r="AV77" s="157">
        <f t="shared" si="172"/>
        <v>0.87583052894987778</v>
      </c>
      <c r="AW77" s="157">
        <f t="shared" si="173"/>
        <v>0.35071211667593216</v>
      </c>
      <c r="AX77" s="157">
        <f t="shared" si="174"/>
        <v>4.6031823078996243</v>
      </c>
      <c r="AY77" s="157">
        <f t="shared" si="175"/>
        <v>1.1728772144166146</v>
      </c>
      <c r="AZ77" s="157">
        <f t="shared" si="176"/>
        <v>-1.6101115002209201E-2</v>
      </c>
      <c r="BA77" s="157">
        <f t="shared" si="177"/>
        <v>-3.3374934578686837</v>
      </c>
      <c r="BB77" s="157">
        <f t="shared" si="178"/>
        <v>6.4860317150256321</v>
      </c>
      <c r="BC77" s="157">
        <f t="shared" si="179"/>
        <v>1.5820201901860893</v>
      </c>
      <c r="BD77" s="157">
        <f t="shared" si="180"/>
        <v>-0.65355456796198519</v>
      </c>
      <c r="BE77" s="157">
        <f t="shared" si="181"/>
        <v>-4.6260680453222767</v>
      </c>
      <c r="BF77" s="157">
        <f t="shared" si="182"/>
        <v>2.3463218393136644</v>
      </c>
      <c r="BG77" s="157">
        <f t="shared" si="183"/>
        <v>1.6558054777367028</v>
      </c>
      <c r="BH77" s="157">
        <f t="shared" si="184"/>
        <v>8.6179222501698141E-2</v>
      </c>
      <c r="BI77" s="157">
        <f t="shared" si="185"/>
        <v>-1.2587466002879351</v>
      </c>
      <c r="BJ77" s="157">
        <f t="shared" si="186"/>
        <v>-0.46671839068030141</v>
      </c>
      <c r="BK77" s="157">
        <f t="shared" si="187"/>
        <v>1.4339094321088712</v>
      </c>
      <c r="BL77" s="157">
        <f t="shared" si="187"/>
        <v>1.2856341688448897E-2</v>
      </c>
      <c r="BM77" s="157">
        <f t="shared" si="188"/>
        <v>-0.89770872344209196</v>
      </c>
      <c r="BN77" s="157">
        <f t="shared" si="189"/>
        <v>2.5826883023935423</v>
      </c>
      <c r="BO77" s="157">
        <f t="shared" si="189"/>
        <v>0.99189502122732465</v>
      </c>
      <c r="BP77" s="157">
        <f t="shared" si="189"/>
        <v>-0.82164558413268163</v>
      </c>
      <c r="BQ77" s="157">
        <f t="shared" si="189"/>
        <v>-1.4642416769420472</v>
      </c>
    </row>
    <row r="78" spans="1:69" x14ac:dyDescent="0.2">
      <c r="A78" s="150" t="s">
        <v>12</v>
      </c>
      <c r="B78" s="254"/>
      <c r="C78" s="158">
        <f t="shared" si="127"/>
        <v>0.15962463008042396</v>
      </c>
      <c r="D78" s="158">
        <f t="shared" si="128"/>
        <v>0.31265923917488081</v>
      </c>
      <c r="E78" s="158">
        <f t="shared" si="129"/>
        <v>0.12751689076193964</v>
      </c>
      <c r="F78" s="158">
        <f t="shared" si="130"/>
        <v>3.140045203602245</v>
      </c>
      <c r="G78" s="158">
        <f t="shared" si="131"/>
        <v>0.12159996702373677</v>
      </c>
      <c r="H78" s="158">
        <f t="shared" si="132"/>
        <v>0.36023981679230904</v>
      </c>
      <c r="I78" s="158">
        <f t="shared" si="133"/>
        <v>0.24203266415405095</v>
      </c>
      <c r="J78" s="158">
        <f t="shared" si="134"/>
        <v>-3.0385206173158137</v>
      </c>
      <c r="K78" s="158">
        <f t="shared" si="135"/>
        <v>3.4732863418125565E-2</v>
      </c>
      <c r="L78" s="158">
        <f t="shared" si="136"/>
        <v>0.3655896409460368</v>
      </c>
      <c r="M78" s="158">
        <f t="shared" si="137"/>
        <v>0.14448220426934852</v>
      </c>
      <c r="N78" s="158">
        <f t="shared" si="138"/>
        <v>1.5240759971543762</v>
      </c>
      <c r="O78" s="158">
        <f t="shared" si="139"/>
        <v>0.10276499495424454</v>
      </c>
      <c r="P78" s="158">
        <f t="shared" si="140"/>
        <v>-1.4167010575973906E-2</v>
      </c>
      <c r="Q78" s="158">
        <f t="shared" si="141"/>
        <v>7.3925310794341351E-2</v>
      </c>
      <c r="R78" s="158">
        <f t="shared" si="142"/>
        <v>-3.5834074814139889</v>
      </c>
      <c r="S78" s="158">
        <f t="shared" si="143"/>
        <v>0.16574471170779453</v>
      </c>
      <c r="T78" s="158">
        <f t="shared" si="144"/>
        <v>-5.5846277949001898E-2</v>
      </c>
      <c r="U78" s="158">
        <f t="shared" si="145"/>
        <v>-0.25869205298013453</v>
      </c>
      <c r="V78" s="158">
        <f t="shared" si="146"/>
        <v>-0.13278356755471055</v>
      </c>
      <c r="W78" s="158">
        <f t="shared" si="147"/>
        <v>0.14438281834007916</v>
      </c>
      <c r="X78" s="158">
        <f t="shared" si="148"/>
        <v>-4.1759494543076377E-2</v>
      </c>
      <c r="Y78" s="158">
        <f t="shared" si="149"/>
        <v>-0.25933035742263749</v>
      </c>
      <c r="Z78" s="158">
        <f t="shared" si="150"/>
        <v>1.4238925171035814</v>
      </c>
      <c r="AA78" s="158">
        <f t="shared" si="151"/>
        <v>-0.13253740763142213</v>
      </c>
      <c r="AB78" s="158">
        <f t="shared" si="152"/>
        <v>-0.35179557938309097</v>
      </c>
      <c r="AC78" s="158">
        <f t="shared" si="153"/>
        <v>-0.12683983827920911</v>
      </c>
      <c r="AD78" s="158">
        <f t="shared" si="154"/>
        <v>-0.50867651886304144</v>
      </c>
      <c r="AE78" s="158">
        <f t="shared" si="155"/>
        <v>1.1751230273205435</v>
      </c>
      <c r="AF78" s="158">
        <f t="shared" si="156"/>
        <v>0.53880665856011578</v>
      </c>
      <c r="AG78" s="158">
        <f t="shared" si="157"/>
        <v>0.32947554999476308</v>
      </c>
      <c r="AH78" s="158">
        <f t="shared" si="158"/>
        <v>-0.24233028253167957</v>
      </c>
      <c r="AI78" s="158">
        <f t="shared" si="159"/>
        <v>1.4669318746892137</v>
      </c>
      <c r="AJ78" s="158">
        <f t="shared" si="160"/>
        <v>0.73307195948705284</v>
      </c>
      <c r="AK78" s="158">
        <f t="shared" si="161"/>
        <v>0.59800125681619698</v>
      </c>
      <c r="AL78" s="158">
        <f t="shared" si="162"/>
        <v>-1.6194617859624845</v>
      </c>
      <c r="AM78" s="158">
        <f t="shared" si="163"/>
        <v>1.5358292255672783</v>
      </c>
      <c r="AN78" s="158">
        <f t="shared" si="164"/>
        <v>0.64796982827796734</v>
      </c>
      <c r="AO78" s="158">
        <f t="shared" si="165"/>
        <v>1.3214805365649547</v>
      </c>
      <c r="AP78" s="158">
        <f t="shared" si="166"/>
        <v>0.57798852000946643</v>
      </c>
      <c r="AQ78" s="158">
        <f t="shared" si="167"/>
        <v>2.1809844803260736</v>
      </c>
      <c r="AR78" s="158">
        <f t="shared" si="168"/>
        <v>0.88196375491418721</v>
      </c>
      <c r="AS78" s="158">
        <f t="shared" si="169"/>
        <v>0.330767666129959</v>
      </c>
      <c r="AT78" s="158">
        <f t="shared" si="170"/>
        <v>0.11379409504071664</v>
      </c>
      <c r="AU78" s="158">
        <f t="shared" si="171"/>
        <v>1.2461942852820553</v>
      </c>
      <c r="AV78" s="158">
        <f t="shared" si="172"/>
        <v>0.65745237205826379</v>
      </c>
      <c r="AW78" s="158">
        <f t="shared" si="173"/>
        <v>1.3768277295331528</v>
      </c>
      <c r="AX78" s="158">
        <f t="shared" si="174"/>
        <v>0.89801179576197587</v>
      </c>
      <c r="AY78" s="158">
        <f t="shared" si="175"/>
        <v>0.64239828693791445</v>
      </c>
      <c r="AZ78" s="158">
        <f t="shared" si="176"/>
        <v>1.0476018752253811</v>
      </c>
      <c r="BA78" s="158">
        <f t="shared" si="177"/>
        <v>1.1348833889473842</v>
      </c>
      <c r="BB78" s="158">
        <f t="shared" si="178"/>
        <v>1.3569148843708037</v>
      </c>
      <c r="BC78" s="158">
        <f t="shared" si="179"/>
        <v>1.1390237937178975</v>
      </c>
      <c r="BD78" s="158">
        <f t="shared" si="180"/>
        <v>1.5407468822330577</v>
      </c>
      <c r="BE78" s="158">
        <f t="shared" si="181"/>
        <v>1.0342598577892679</v>
      </c>
      <c r="BF78" s="158">
        <f t="shared" si="182"/>
        <v>0.24076506044380871</v>
      </c>
      <c r="BG78" s="158">
        <f t="shared" si="183"/>
        <v>2.2690601874034124</v>
      </c>
      <c r="BH78" s="158">
        <f t="shared" si="184"/>
        <v>0.5579859678084873</v>
      </c>
      <c r="BI78" s="158">
        <f t="shared" si="185"/>
        <v>0.57787336036641568</v>
      </c>
      <c r="BJ78" s="158">
        <f t="shared" si="186"/>
        <v>-0.11739399702536567</v>
      </c>
      <c r="BK78" s="158">
        <f t="shared" si="187"/>
        <v>1.7989331144850411</v>
      </c>
      <c r="BL78" s="158">
        <f t="shared" si="187"/>
        <v>0.88357169345865494</v>
      </c>
      <c r="BM78" s="158">
        <f t="shared" si="188"/>
        <v>1.1715066566510457</v>
      </c>
      <c r="BN78" s="158">
        <f t="shared" si="189"/>
        <v>-5.6948221997601002E-2</v>
      </c>
      <c r="BO78" s="158">
        <f t="shared" si="189"/>
        <v>2.1876488331481081</v>
      </c>
      <c r="BP78" s="158">
        <f t="shared" si="189"/>
        <v>1.0921575938354393</v>
      </c>
      <c r="BQ78" s="158">
        <f t="shared" si="189"/>
        <v>1.390788523305315</v>
      </c>
    </row>
    <row r="79" spans="1:69" x14ac:dyDescent="0.2">
      <c r="A79" s="146" t="s">
        <v>13</v>
      </c>
      <c r="B79" s="255"/>
      <c r="C79" s="160">
        <f t="shared" si="127"/>
        <v>3.119735738190208</v>
      </c>
      <c r="D79" s="160">
        <f t="shared" si="128"/>
        <v>4.5390407528272592</v>
      </c>
      <c r="E79" s="160">
        <f t="shared" si="129"/>
        <v>0.45068505739530118</v>
      </c>
      <c r="F79" s="160">
        <f t="shared" si="130"/>
        <v>-3.2505471444227405</v>
      </c>
      <c r="G79" s="160">
        <f t="shared" si="131"/>
        <v>5.940723746728275</v>
      </c>
      <c r="H79" s="160">
        <f t="shared" si="132"/>
        <v>1.2791579423253721</v>
      </c>
      <c r="I79" s="160">
        <f t="shared" si="133"/>
        <v>0.25171039460302441</v>
      </c>
      <c r="J79" s="160">
        <f t="shared" si="134"/>
        <v>-4.6285220032030905</v>
      </c>
      <c r="K79" s="160">
        <f t="shared" si="135"/>
        <v>5.7268508208160442</v>
      </c>
      <c r="L79" s="160">
        <f t="shared" si="136"/>
        <v>0.43382158570137175</v>
      </c>
      <c r="M79" s="160">
        <f t="shared" si="137"/>
        <v>-0.33693127699860248</v>
      </c>
      <c r="N79" s="160">
        <f t="shared" si="138"/>
        <v>-3.9775457205189704</v>
      </c>
      <c r="O79" s="160">
        <f t="shared" si="139"/>
        <v>5.60399769808763</v>
      </c>
      <c r="P79" s="160">
        <f t="shared" si="140"/>
        <v>-0.29450258604941881</v>
      </c>
      <c r="Q79" s="160">
        <f t="shared" si="141"/>
        <v>-0.69108658645535992</v>
      </c>
      <c r="R79" s="160">
        <f t="shared" si="142"/>
        <v>-4.5730247334565437</v>
      </c>
      <c r="S79" s="160">
        <f t="shared" si="143"/>
        <v>6.375548039258379</v>
      </c>
      <c r="T79" s="160">
        <f t="shared" si="144"/>
        <v>0.74928729489514001</v>
      </c>
      <c r="U79" s="160">
        <f t="shared" si="145"/>
        <v>0.31276398404450079</v>
      </c>
      <c r="V79" s="160">
        <f t="shared" si="146"/>
        <v>-3.4453235247946705</v>
      </c>
      <c r="W79" s="160">
        <f t="shared" si="147"/>
        <v>5.8796667700714051</v>
      </c>
      <c r="X79" s="160">
        <f t="shared" si="148"/>
        <v>4.0030809113203434</v>
      </c>
      <c r="Y79" s="160">
        <f t="shared" si="149"/>
        <v>-0.91445135392341537</v>
      </c>
      <c r="Z79" s="160">
        <f t="shared" si="150"/>
        <v>-3.0348851506100236</v>
      </c>
      <c r="AA79" s="160">
        <f t="shared" si="151"/>
        <v>5.8740148194112951</v>
      </c>
      <c r="AB79" s="160">
        <f t="shared" si="152"/>
        <v>0.43147144762042167</v>
      </c>
      <c r="AC79" s="160">
        <f t="shared" si="153"/>
        <v>-2.9054132797949724E-2</v>
      </c>
      <c r="AD79" s="160">
        <f t="shared" si="154"/>
        <v>-3.6249483927955941</v>
      </c>
      <c r="AE79" s="160">
        <f t="shared" si="155"/>
        <v>6.4096788654939587</v>
      </c>
      <c r="AF79" s="160">
        <f t="shared" si="156"/>
        <v>3.3334183335328248E-2</v>
      </c>
      <c r="AG79" s="160">
        <f t="shared" si="157"/>
        <v>0.67882408798246674</v>
      </c>
      <c r="AH79" s="160">
        <f t="shared" si="158"/>
        <v>-3.6855434076029177</v>
      </c>
      <c r="AI79" s="160">
        <f t="shared" si="159"/>
        <v>6.7959831663427019</v>
      </c>
      <c r="AJ79" s="160">
        <f t="shared" si="160"/>
        <v>-0.56040645059012784</v>
      </c>
      <c r="AK79" s="160">
        <f t="shared" si="161"/>
        <v>-0.51997778166984454</v>
      </c>
      <c r="AL79" s="160">
        <f t="shared" si="162"/>
        <v>-2.1285032056060995</v>
      </c>
      <c r="AM79" s="160">
        <f t="shared" si="163"/>
        <v>6.4853608739767781</v>
      </c>
      <c r="AN79" s="160">
        <f t="shared" si="164"/>
        <v>1.422467950170091</v>
      </c>
      <c r="AO79" s="160">
        <f t="shared" si="165"/>
        <v>0.43620700357572451</v>
      </c>
      <c r="AP79" s="160">
        <f t="shared" si="166"/>
        <v>-2.2231050931874985</v>
      </c>
      <c r="AQ79" s="160">
        <f t="shared" si="167"/>
        <v>5.6106518989980252</v>
      </c>
      <c r="AR79" s="160">
        <f t="shared" si="168"/>
        <v>2.5459656073783368</v>
      </c>
      <c r="AS79" s="160">
        <f t="shared" si="169"/>
        <v>0.143422051787334</v>
      </c>
      <c r="AT79" s="160">
        <f t="shared" si="170"/>
        <v>-2.8347092855616922</v>
      </c>
      <c r="AU79" s="160">
        <f t="shared" si="171"/>
        <v>4.9937348863735505</v>
      </c>
      <c r="AV79" s="160">
        <f t="shared" si="172"/>
        <v>2.800561091743603</v>
      </c>
      <c r="AW79" s="160">
        <f t="shared" si="173"/>
        <v>1.5683867772998752</v>
      </c>
      <c r="AX79" s="160">
        <f t="shared" si="174"/>
        <v>-2.4549052000004612</v>
      </c>
      <c r="AY79" s="160">
        <f t="shared" si="175"/>
        <v>4.0986472791374986</v>
      </c>
      <c r="AZ79" s="160">
        <f t="shared" si="176"/>
        <v>2.1187646448998709</v>
      </c>
      <c r="BA79" s="160">
        <f t="shared" si="177"/>
        <v>1.9445546294186939</v>
      </c>
      <c r="BB79" s="160">
        <f t="shared" si="178"/>
        <v>-3.4321624045872405</v>
      </c>
      <c r="BC79" s="160">
        <f t="shared" si="179"/>
        <v>5.3144404503393101</v>
      </c>
      <c r="BD79" s="160">
        <f t="shared" si="180"/>
        <v>1.0680340616240278</v>
      </c>
      <c r="BE79" s="160">
        <f t="shared" si="181"/>
        <v>-0.84836002202274274</v>
      </c>
      <c r="BF79" s="160">
        <f t="shared" si="182"/>
        <v>-6.3513024590236515</v>
      </c>
      <c r="BG79" s="160">
        <f t="shared" si="183"/>
        <v>3.5807832950252592</v>
      </c>
      <c r="BH79" s="160">
        <f t="shared" si="184"/>
        <v>1.9445293028206931</v>
      </c>
      <c r="BI79" s="160">
        <f t="shared" si="185"/>
        <v>0.96956119501278204</v>
      </c>
      <c r="BJ79" s="160">
        <f t="shared" si="186"/>
        <v>-3.8072688942927688</v>
      </c>
      <c r="BK79" s="160">
        <f t="shared" si="187"/>
        <v>4.848463001712501</v>
      </c>
      <c r="BL79" s="160">
        <f t="shared" si="187"/>
        <v>1.2776138732682214</v>
      </c>
      <c r="BM79" s="160">
        <f t="shared" si="188"/>
        <v>0.87473992209331686</v>
      </c>
      <c r="BN79" s="160">
        <f t="shared" si="189"/>
        <v>-3.273952773542709</v>
      </c>
      <c r="BO79" s="160">
        <f t="shared" si="189"/>
        <v>4.070878152094684</v>
      </c>
      <c r="BP79" s="160">
        <f t="shared" si="189"/>
        <v>1.5732239668627257</v>
      </c>
      <c r="BQ79" s="160">
        <f t="shared" si="189"/>
        <v>0.89747442625453289</v>
      </c>
    </row>
    <row r="80" spans="1:69" x14ac:dyDescent="0.2">
      <c r="A80" s="172" t="s">
        <v>14</v>
      </c>
      <c r="B80" s="253"/>
      <c r="C80" s="157">
        <f t="shared" si="127"/>
        <v>1.7004519156489834E-2</v>
      </c>
      <c r="D80" s="157">
        <f t="shared" si="128"/>
        <v>0.87361221721182425</v>
      </c>
      <c r="E80" s="157">
        <f t="shared" si="129"/>
        <v>0.40401468996519074</v>
      </c>
      <c r="F80" s="157">
        <f t="shared" si="130"/>
        <v>2.8579457428296982</v>
      </c>
      <c r="G80" s="157">
        <f t="shared" si="131"/>
        <v>1.0712660260190294</v>
      </c>
      <c r="H80" s="157">
        <f t="shared" si="132"/>
        <v>0.9098877064347638</v>
      </c>
      <c r="I80" s="157">
        <f t="shared" si="133"/>
        <v>1.2187019538096859</v>
      </c>
      <c r="J80" s="157">
        <f t="shared" si="134"/>
        <v>0.62478221011199153</v>
      </c>
      <c r="K80" s="157">
        <f t="shared" si="135"/>
        <v>0.2915509425980895</v>
      </c>
      <c r="L80" s="157">
        <f t="shared" si="136"/>
        <v>0.43874693325996761</v>
      </c>
      <c r="M80" s="157">
        <f t="shared" si="137"/>
        <v>0.16128886785080027</v>
      </c>
      <c r="N80" s="157">
        <f t="shared" si="138"/>
        <v>-1.5622128724582929</v>
      </c>
      <c r="O80" s="157">
        <f t="shared" si="139"/>
        <v>-0.98245609858406224</v>
      </c>
      <c r="P80" s="157">
        <f t="shared" si="140"/>
        <v>2.0060528041251593</v>
      </c>
      <c r="Q80" s="157">
        <f t="shared" si="141"/>
        <v>1.3715687009540101</v>
      </c>
      <c r="R80" s="157">
        <f t="shared" si="142"/>
        <v>-5.5547639711829522</v>
      </c>
      <c r="S80" s="157">
        <f t="shared" si="143"/>
        <v>-0.17036485567785994</v>
      </c>
      <c r="T80" s="157">
        <f t="shared" si="144"/>
        <v>3.1938173792559525</v>
      </c>
      <c r="U80" s="157">
        <f t="shared" si="145"/>
        <v>2.0436845602453628</v>
      </c>
      <c r="V80" s="157">
        <f t="shared" si="146"/>
        <v>-2.7256578526007389</v>
      </c>
      <c r="W80" s="157">
        <f t="shared" si="147"/>
        <v>0.16369518239161754</v>
      </c>
      <c r="X80" s="157">
        <f t="shared" si="148"/>
        <v>3.2838762537444102</v>
      </c>
      <c r="Y80" s="157">
        <f t="shared" si="149"/>
        <v>1.9901092060458536</v>
      </c>
      <c r="Z80" s="157">
        <f t="shared" si="150"/>
        <v>0.86430814596651429</v>
      </c>
      <c r="AA80" s="157">
        <f t="shared" si="151"/>
        <v>9.2677257825209511E-2</v>
      </c>
      <c r="AB80" s="157">
        <f t="shared" si="152"/>
        <v>2.944464652728974</v>
      </c>
      <c r="AC80" s="157">
        <f t="shared" si="153"/>
        <v>2.1390724943747381</v>
      </c>
      <c r="AD80" s="157">
        <f t="shared" si="154"/>
        <v>-6.6852200212586785</v>
      </c>
      <c r="AE80" s="157">
        <f t="shared" si="155"/>
        <v>2.8388732704922623</v>
      </c>
      <c r="AF80" s="157">
        <f t="shared" si="156"/>
        <v>1.8921526586620954</v>
      </c>
      <c r="AG80" s="157">
        <f t="shared" si="157"/>
        <v>1.4072281550844268</v>
      </c>
      <c r="AH80" s="157">
        <f t="shared" si="158"/>
        <v>-4.1848612414976865</v>
      </c>
      <c r="AI80" s="157">
        <f t="shared" si="159"/>
        <v>3.1193889856626122</v>
      </c>
      <c r="AJ80" s="157">
        <f t="shared" si="160"/>
        <v>0.81343070246107718</v>
      </c>
      <c r="AK80" s="157">
        <f t="shared" si="161"/>
        <v>2.1009486492060239</v>
      </c>
      <c r="AL80" s="157">
        <f t="shared" si="162"/>
        <v>-2.8531230611606255</v>
      </c>
      <c r="AM80" s="157">
        <f t="shared" si="163"/>
        <v>4.3350877647851895</v>
      </c>
      <c r="AN80" s="157">
        <f t="shared" si="164"/>
        <v>2.05014785914863</v>
      </c>
      <c r="AO80" s="157">
        <f t="shared" si="165"/>
        <v>2.4302342570496176</v>
      </c>
      <c r="AP80" s="157">
        <f t="shared" si="166"/>
        <v>-3.6742160414981253</v>
      </c>
      <c r="AQ80" s="157">
        <f t="shared" si="167"/>
        <v>4.0931649550390574</v>
      </c>
      <c r="AR80" s="157">
        <f t="shared" si="168"/>
        <v>1.8126888217522716</v>
      </c>
      <c r="AS80" s="157">
        <f t="shared" si="169"/>
        <v>1.5601817507418274</v>
      </c>
      <c r="AT80" s="157">
        <f t="shared" si="170"/>
        <v>-2.1161486194519403</v>
      </c>
      <c r="AU80" s="157">
        <f t="shared" si="171"/>
        <v>4.4960878196893708</v>
      </c>
      <c r="AV80" s="157">
        <f t="shared" si="172"/>
        <v>1.4997764863656733</v>
      </c>
      <c r="AW80" s="157">
        <f t="shared" si="173"/>
        <v>4.961352976151141</v>
      </c>
      <c r="AX80" s="157">
        <f t="shared" si="174"/>
        <v>-3.7383472766680788</v>
      </c>
      <c r="AY80" s="157">
        <f t="shared" si="175"/>
        <v>2.3344191096633979</v>
      </c>
      <c r="AZ80" s="157">
        <f t="shared" si="176"/>
        <v>1.6848806366047895</v>
      </c>
      <c r="BA80" s="157">
        <f t="shared" si="177"/>
        <v>2.2454558734531096</v>
      </c>
      <c r="BB80" s="157">
        <f t="shared" si="178"/>
        <v>-2.8122631192983469</v>
      </c>
      <c r="BC80" s="157">
        <f t="shared" si="179"/>
        <v>2.8580435011032881</v>
      </c>
      <c r="BD80" s="157">
        <f t="shared" si="180"/>
        <v>-8.7853713351725857E-2</v>
      </c>
      <c r="BE80" s="157">
        <f t="shared" si="181"/>
        <v>0.94065682385178517</v>
      </c>
      <c r="BF80" s="157">
        <f t="shared" si="182"/>
        <v>-5.5508285725861874</v>
      </c>
      <c r="BG80" s="157">
        <f t="shared" si="183"/>
        <v>0.20605771727035013</v>
      </c>
      <c r="BH80" s="157">
        <f t="shared" si="184"/>
        <v>0.96087704213240666</v>
      </c>
      <c r="BI80" s="157">
        <f t="shared" si="185"/>
        <v>3.6216918261758373</v>
      </c>
      <c r="BJ80" s="157">
        <f t="shared" si="186"/>
        <v>-2.5156156462986767</v>
      </c>
      <c r="BK80" s="157">
        <f t="shared" si="187"/>
        <v>1.7126465873618553</v>
      </c>
      <c r="BL80" s="157">
        <f t="shared" si="187"/>
        <v>1.0907431984074489</v>
      </c>
      <c r="BM80" s="157">
        <f t="shared" si="188"/>
        <v>2.6564102564102394</v>
      </c>
      <c r="BN80" s="157">
        <f t="shared" si="189"/>
        <v>-1.3568537524702771</v>
      </c>
      <c r="BO80" s="157">
        <f t="shared" si="189"/>
        <v>1.9844728680599135</v>
      </c>
      <c r="BP80" s="157">
        <f t="shared" si="189"/>
        <v>1.2879631101924056</v>
      </c>
      <c r="BQ80" s="157">
        <f t="shared" si="189"/>
        <v>2.7060439560439331</v>
      </c>
    </row>
    <row r="81" spans="1:69" ht="14.25" customHeight="1" thickBot="1" x14ac:dyDescent="0.25">
      <c r="A81" s="174" t="s">
        <v>282</v>
      </c>
      <c r="B81" s="256"/>
      <c r="C81" s="159">
        <f t="shared" si="127"/>
        <v>2.7436987782306166</v>
      </c>
      <c r="D81" s="159">
        <f t="shared" si="128"/>
        <v>4.1065968470611995</v>
      </c>
      <c r="E81" s="159">
        <f t="shared" si="129"/>
        <v>0.44534992049964595</v>
      </c>
      <c r="F81" s="159">
        <f t="shared" si="130"/>
        <v>-2.5525403299212077</v>
      </c>
      <c r="G81" s="159">
        <f t="shared" si="131"/>
        <v>5.3534054727740736</v>
      </c>
      <c r="H81" s="159">
        <f t="shared" si="132"/>
        <v>1.2364295703727086</v>
      </c>
      <c r="I81" s="159">
        <f t="shared" si="133"/>
        <v>0.36324037549733801</v>
      </c>
      <c r="J81" s="159">
        <f t="shared" si="134"/>
        <v>-4.0174567566905219</v>
      </c>
      <c r="K81" s="159">
        <f t="shared" si="135"/>
        <v>5.0640374759709417</v>
      </c>
      <c r="L81" s="159">
        <f t="shared" si="136"/>
        <v>0.43439492917982087</v>
      </c>
      <c r="M81" s="159">
        <f t="shared" si="137"/>
        <v>-0.27893259867842068</v>
      </c>
      <c r="N81" s="159">
        <f t="shared" si="138"/>
        <v>-3.6951313532066203</v>
      </c>
      <c r="O81" s="159">
        <f t="shared" si="139"/>
        <v>4.8168158920226976</v>
      </c>
      <c r="P81" s="159">
        <f t="shared" si="140"/>
        <v>-3.4763517190122745E-2</v>
      </c>
      <c r="Q81" s="159">
        <f t="shared" si="141"/>
        <v>-0.45345280205266891</v>
      </c>
      <c r="R81" s="159">
        <f t="shared" si="142"/>
        <v>-4.6882022327920314</v>
      </c>
      <c r="S81" s="159">
        <f t="shared" si="143"/>
        <v>5.614564762152698</v>
      </c>
      <c r="T81" s="159">
        <f t="shared" si="144"/>
        <v>1.0179058123075313</v>
      </c>
      <c r="U81" s="159">
        <f t="shared" si="145"/>
        <v>0.50706408189000995</v>
      </c>
      <c r="V81" s="159">
        <f t="shared" si="146"/>
        <v>-3.3633041960224741</v>
      </c>
      <c r="W81" s="159">
        <f t="shared" si="147"/>
        <v>5.2239267117847641</v>
      </c>
      <c r="X81" s="159">
        <f t="shared" si="148"/>
        <v>3.9245410774898883</v>
      </c>
      <c r="Y81" s="159">
        <f t="shared" si="149"/>
        <v>-0.59921787413434335</v>
      </c>
      <c r="Z81" s="159">
        <f t="shared" si="150"/>
        <v>-2.6006800502505629</v>
      </c>
      <c r="AA81" s="159">
        <f t="shared" si="151"/>
        <v>5.2073154068884904</v>
      </c>
      <c r="AB81" s="159">
        <f t="shared" si="152"/>
        <v>0.70717948454016599</v>
      </c>
      <c r="AC81" s="159">
        <f t="shared" si="153"/>
        <v>0.21410205253699061</v>
      </c>
      <c r="AD81" s="159">
        <f t="shared" si="154"/>
        <v>-3.9747515498261041</v>
      </c>
      <c r="AE81" s="159">
        <f t="shared" si="155"/>
        <v>6.0130402876741869</v>
      </c>
      <c r="AF81" s="159">
        <f t="shared" si="156"/>
        <v>0.23362624930381584</v>
      </c>
      <c r="AG81" s="159">
        <f t="shared" si="157"/>
        <v>0.75861003843233321</v>
      </c>
      <c r="AH81" s="159">
        <f t="shared" si="158"/>
        <v>-3.7405884084674392</v>
      </c>
      <c r="AI81" s="159">
        <f t="shared" si="159"/>
        <v>6.3925445824149216</v>
      </c>
      <c r="AJ81" s="159">
        <f t="shared" si="160"/>
        <v>-0.41429100484435277</v>
      </c>
      <c r="AK81" s="159">
        <f t="shared" si="161"/>
        <v>-0.23779073433243444</v>
      </c>
      <c r="AL81" s="159">
        <f t="shared" si="162"/>
        <v>-2.2083497626080439</v>
      </c>
      <c r="AM81" s="159">
        <f t="shared" si="163"/>
        <v>6.249982446926575</v>
      </c>
      <c r="AN81" s="159">
        <f t="shared" si="164"/>
        <v>1.4899382715859399</v>
      </c>
      <c r="AO81" s="159">
        <f t="shared" si="165"/>
        <v>0.65173132725729011</v>
      </c>
      <c r="AP81" s="159">
        <f t="shared" si="166"/>
        <v>-2.3827197381564842</v>
      </c>
      <c r="AQ81" s="159">
        <f t="shared" si="167"/>
        <v>5.4459445681084899</v>
      </c>
      <c r="AR81" s="159">
        <f t="shared" si="168"/>
        <v>2.4673971485386295</v>
      </c>
      <c r="AS81" s="159">
        <f t="shared" si="169"/>
        <v>0.29425377584773538</v>
      </c>
      <c r="AT81" s="159">
        <f t="shared" si="170"/>
        <v>-2.7572439584554886</v>
      </c>
      <c r="AU81" s="159">
        <f t="shared" si="171"/>
        <v>4.9397317283847046</v>
      </c>
      <c r="AV81" s="159">
        <f t="shared" si="172"/>
        <v>2.6600006287880325</v>
      </c>
      <c r="AW81" s="159">
        <f t="shared" si="173"/>
        <v>1.930881048057272</v>
      </c>
      <c r="AX81" s="159">
        <f t="shared" si="174"/>
        <v>-2.596100918936779</v>
      </c>
      <c r="AY81" s="159">
        <f t="shared" si="175"/>
        <v>3.906834746419388</v>
      </c>
      <c r="AZ81" s="159">
        <f t="shared" si="176"/>
        <v>2.0723052569056608</v>
      </c>
      <c r="BA81" s="159">
        <f t="shared" si="177"/>
        <v>1.9766522089924312</v>
      </c>
      <c r="BB81" s="159">
        <f t="shared" si="178"/>
        <v>-3.3658625307826409</v>
      </c>
      <c r="BC81" s="159">
        <f t="shared" si="179"/>
        <v>5.050217212553167</v>
      </c>
      <c r="BD81" s="159">
        <f t="shared" si="180"/>
        <v>0.94629514410927118</v>
      </c>
      <c r="BE81" s="159">
        <f t="shared" si="181"/>
        <v>-0.66186978569846466</v>
      </c>
      <c r="BF81" s="159">
        <f t="shared" si="182"/>
        <v>-6.2665135625325057</v>
      </c>
      <c r="BG81" s="159">
        <f t="shared" si="183"/>
        <v>3.2205916300001061</v>
      </c>
      <c r="BH81" s="159">
        <f t="shared" si="184"/>
        <v>1.8426081276031612</v>
      </c>
      <c r="BI81" s="159">
        <f t="shared" si="185"/>
        <v>1.2419826709998476</v>
      </c>
      <c r="BJ81" s="159">
        <f t="shared" si="186"/>
        <v>-3.6714743232276699</v>
      </c>
      <c r="BK81" s="159">
        <f t="shared" si="187"/>
        <v>4.5148313571232386</v>
      </c>
      <c r="BL81" s="159">
        <f t="shared" si="187"/>
        <v>1.258265039567579</v>
      </c>
      <c r="BM81" s="159">
        <f t="shared" si="188"/>
        <v>1.0589111969252729</v>
      </c>
      <c r="BN81" s="159">
        <f t="shared" si="189"/>
        <v>-3.0726496333847666</v>
      </c>
      <c r="BO81" s="159">
        <f t="shared" si="189"/>
        <v>3.8479190262742873</v>
      </c>
      <c r="BP81" s="159">
        <f t="shared" si="189"/>
        <v>1.5432871915170705</v>
      </c>
      <c r="BQ81" s="159">
        <f t="shared" si="189"/>
        <v>1.0867979874857738</v>
      </c>
    </row>
    <row r="83" spans="1:69" ht="18" x14ac:dyDescent="0.25">
      <c r="A83" s="399" t="s">
        <v>211</v>
      </c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</row>
    <row r="84" spans="1:69" ht="13.5" thickBot="1" x14ac:dyDescent="0.25">
      <c r="A84" s="1" t="s">
        <v>200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69" ht="13.5" thickBot="1" x14ac:dyDescent="0.25">
      <c r="A85" s="109" t="s">
        <v>166</v>
      </c>
      <c r="B85" s="250" t="str">
        <f>B65</f>
        <v>1995q1</v>
      </c>
      <c r="C85" s="249" t="str">
        <f t="shared" ref="C85:BH85" si="190">C65</f>
        <v>1995q2</v>
      </c>
      <c r="D85" s="249" t="str">
        <f t="shared" si="190"/>
        <v>1995q3</v>
      </c>
      <c r="E85" s="249" t="str">
        <f t="shared" si="190"/>
        <v>1995q4</v>
      </c>
      <c r="F85" s="249" t="str">
        <f t="shared" si="190"/>
        <v>1996q1</v>
      </c>
      <c r="G85" s="249" t="str">
        <f t="shared" si="190"/>
        <v>1996q2</v>
      </c>
      <c r="H85" s="249" t="str">
        <f t="shared" si="190"/>
        <v>1996q3</v>
      </c>
      <c r="I85" s="249" t="str">
        <f t="shared" si="190"/>
        <v>1996q4</v>
      </c>
      <c r="J85" s="249" t="str">
        <f t="shared" si="190"/>
        <v>1997q1</v>
      </c>
      <c r="K85" s="249" t="str">
        <f t="shared" si="190"/>
        <v>1997q2</v>
      </c>
      <c r="L85" s="249" t="str">
        <f t="shared" si="190"/>
        <v>1997q3</v>
      </c>
      <c r="M85" s="249" t="str">
        <f t="shared" si="190"/>
        <v>1997q4</v>
      </c>
      <c r="N85" s="249" t="str">
        <f t="shared" si="190"/>
        <v>1998q1</v>
      </c>
      <c r="O85" s="249" t="str">
        <f t="shared" si="190"/>
        <v>1998q2</v>
      </c>
      <c r="P85" s="249" t="str">
        <f t="shared" si="190"/>
        <v>1998q3</v>
      </c>
      <c r="Q85" s="249" t="str">
        <f t="shared" si="190"/>
        <v>1998q4</v>
      </c>
      <c r="R85" s="249" t="str">
        <f t="shared" si="190"/>
        <v>1999q1</v>
      </c>
      <c r="S85" s="249" t="str">
        <f t="shared" si="190"/>
        <v>1999q2</v>
      </c>
      <c r="T85" s="249" t="str">
        <f t="shared" si="190"/>
        <v>1999q3</v>
      </c>
      <c r="U85" s="249" t="str">
        <f t="shared" si="190"/>
        <v>1999q4</v>
      </c>
      <c r="V85" s="249" t="str">
        <f t="shared" si="190"/>
        <v>2000q1</v>
      </c>
      <c r="W85" s="249" t="str">
        <f t="shared" si="190"/>
        <v>2000q2</v>
      </c>
      <c r="X85" s="249" t="str">
        <f t="shared" si="190"/>
        <v>2000q3</v>
      </c>
      <c r="Y85" s="249" t="str">
        <f t="shared" si="190"/>
        <v>2000q4</v>
      </c>
      <c r="Z85" s="249" t="str">
        <f t="shared" si="190"/>
        <v>2001q1</v>
      </c>
      <c r="AA85" s="249" t="str">
        <f t="shared" si="190"/>
        <v>2001q2</v>
      </c>
      <c r="AB85" s="249" t="str">
        <f t="shared" si="190"/>
        <v>2001q3</v>
      </c>
      <c r="AC85" s="249" t="str">
        <f t="shared" si="190"/>
        <v>2001q4</v>
      </c>
      <c r="AD85" s="249" t="str">
        <f t="shared" si="190"/>
        <v>2002q1</v>
      </c>
      <c r="AE85" s="249" t="str">
        <f t="shared" si="190"/>
        <v>2002q2</v>
      </c>
      <c r="AF85" s="249" t="str">
        <f t="shared" si="190"/>
        <v>2002q3</v>
      </c>
      <c r="AG85" s="249" t="str">
        <f t="shared" si="190"/>
        <v>2002q4</v>
      </c>
      <c r="AH85" s="249" t="str">
        <f t="shared" si="190"/>
        <v>2003q1</v>
      </c>
      <c r="AI85" s="249" t="str">
        <f t="shared" si="190"/>
        <v>2003q2</v>
      </c>
      <c r="AJ85" s="249" t="str">
        <f t="shared" si="190"/>
        <v>2003q3</v>
      </c>
      <c r="AK85" s="249" t="str">
        <f t="shared" si="190"/>
        <v>2003q4</v>
      </c>
      <c r="AL85" s="249" t="str">
        <f t="shared" si="190"/>
        <v>2004q1</v>
      </c>
      <c r="AM85" s="249" t="str">
        <f t="shared" si="190"/>
        <v>2004q2</v>
      </c>
      <c r="AN85" s="249" t="str">
        <f t="shared" si="190"/>
        <v>2004q3</v>
      </c>
      <c r="AO85" s="249" t="str">
        <f t="shared" si="190"/>
        <v>2004q4</v>
      </c>
      <c r="AP85" s="249" t="str">
        <f t="shared" si="190"/>
        <v>2005q1</v>
      </c>
      <c r="AQ85" s="249" t="str">
        <f t="shared" si="190"/>
        <v>2005q2</v>
      </c>
      <c r="AR85" s="249" t="str">
        <f t="shared" si="190"/>
        <v>2005q3</v>
      </c>
      <c r="AS85" s="249" t="str">
        <f t="shared" si="190"/>
        <v>2005q4</v>
      </c>
      <c r="AT85" s="249" t="str">
        <f t="shared" si="190"/>
        <v>2006q1</v>
      </c>
      <c r="AU85" s="249" t="str">
        <f t="shared" si="190"/>
        <v>2006q2</v>
      </c>
      <c r="AV85" s="249" t="str">
        <f t="shared" si="190"/>
        <v>2006q3</v>
      </c>
      <c r="AW85" s="249" t="str">
        <f t="shared" si="190"/>
        <v>2006q4</v>
      </c>
      <c r="AX85" s="249" t="str">
        <f t="shared" si="190"/>
        <v>2007q1</v>
      </c>
      <c r="AY85" s="249" t="str">
        <f t="shared" si="190"/>
        <v>2007q2</v>
      </c>
      <c r="AZ85" s="249" t="str">
        <f t="shared" si="190"/>
        <v>2007q3</v>
      </c>
      <c r="BA85" s="249" t="str">
        <f t="shared" si="190"/>
        <v>2007q4</v>
      </c>
      <c r="BB85" s="249" t="str">
        <f t="shared" si="190"/>
        <v>2008q1</v>
      </c>
      <c r="BC85" s="249" t="str">
        <f t="shared" si="190"/>
        <v>2008q2</v>
      </c>
      <c r="BD85" s="249" t="str">
        <f t="shared" si="190"/>
        <v>2008q3</v>
      </c>
      <c r="BE85" s="249" t="str">
        <f t="shared" si="190"/>
        <v>2008q4</v>
      </c>
      <c r="BF85" s="249" t="str">
        <f t="shared" si="190"/>
        <v>2009q1</v>
      </c>
      <c r="BG85" s="249" t="str">
        <f t="shared" si="190"/>
        <v>2009q2</v>
      </c>
      <c r="BH85" s="249" t="str">
        <f t="shared" si="190"/>
        <v>2009q3</v>
      </c>
      <c r="BI85" s="249" t="str">
        <f t="shared" ref="BI85:BN85" si="191">BI65</f>
        <v>2009q4</v>
      </c>
      <c r="BJ85" s="249" t="str">
        <f t="shared" si="191"/>
        <v>2010q1</v>
      </c>
      <c r="BK85" s="249" t="str">
        <f t="shared" si="191"/>
        <v>2010q2</v>
      </c>
      <c r="BL85" s="249" t="str">
        <f t="shared" si="191"/>
        <v>2010q3</v>
      </c>
      <c r="BM85" s="249" t="str">
        <f t="shared" si="191"/>
        <v>2010q4</v>
      </c>
      <c r="BN85" s="249" t="str">
        <f t="shared" si="191"/>
        <v>2011q1</v>
      </c>
      <c r="BO85" s="249" t="str">
        <f t="shared" ref="BO85:BP85" si="192">BO65</f>
        <v>2011q2</v>
      </c>
      <c r="BP85" s="249" t="str">
        <f t="shared" si="192"/>
        <v>2011q3</v>
      </c>
      <c r="BQ85" s="249" t="str">
        <f t="shared" ref="BQ85" si="193">BQ65</f>
        <v>2011q4</v>
      </c>
    </row>
    <row r="86" spans="1:69" ht="13.5" thickTop="1" x14ac:dyDescent="0.2">
      <c r="A86" s="2" t="s">
        <v>0</v>
      </c>
      <c r="B86" s="252"/>
      <c r="C86" s="155"/>
      <c r="D86" s="155"/>
      <c r="E86" s="155"/>
      <c r="F86" s="155">
        <f>(F6-B6)/B6*100</f>
        <v>0.68171903710655679</v>
      </c>
      <c r="G86" s="155">
        <f t="shared" ref="G86:G101" si="194">(G6-C6)/C6*100</f>
        <v>14.649843627520331</v>
      </c>
      <c r="H86" s="155">
        <f t="shared" ref="H86:H101" si="195">(H6-D6)/D6*100</f>
        <v>2.2683140960698767</v>
      </c>
      <c r="I86" s="155">
        <f t="shared" ref="I86:I101" si="196">(I6-E6)/E6*100</f>
        <v>-0.55623836174262176</v>
      </c>
      <c r="J86" s="155">
        <f t="shared" ref="J86:J101" si="197">(J6-F6)/F6*100</f>
        <v>1.5783644749989119</v>
      </c>
      <c r="K86" s="155">
        <f t="shared" ref="K86:K101" si="198">(K6-G6)/G6*100</f>
        <v>0.87249522643712618</v>
      </c>
      <c r="L86" s="155">
        <f t="shared" ref="L86:L101" si="199">(L6-H6)/H6*100</f>
        <v>1.7442458097277211</v>
      </c>
      <c r="M86" s="155">
        <f t="shared" ref="M86:M101" si="200">(M6-I6)/I6*100</f>
        <v>1.9161673181213323</v>
      </c>
      <c r="N86" s="155">
        <f t="shared" ref="N86:N101" si="201">(N6-J6)/J6*100</f>
        <v>1.2446547898221132</v>
      </c>
      <c r="O86" s="155">
        <f t="shared" ref="O86:O101" si="202">(O6-K6)/K6*100</f>
        <v>-0.88350914674856917</v>
      </c>
      <c r="P86" s="155">
        <f t="shared" ref="P86:P101" si="203">(P6-L6)/L6*100</f>
        <v>-1.9426724013509225</v>
      </c>
      <c r="Q86" s="155">
        <f t="shared" ref="Q86:Q101" si="204">(Q6-M6)/M6*100</f>
        <v>-3.8929704437102974</v>
      </c>
      <c r="R86" s="155">
        <f t="shared" ref="R86:R101" si="205">(R6-N6)/N6*100</f>
        <v>1.8384289092952491E-2</v>
      </c>
      <c r="S86" s="155">
        <f t="shared" ref="S86:S101" si="206">(S6-O6)/O6*100</f>
        <v>2.1172236911131272</v>
      </c>
      <c r="T86" s="155">
        <f t="shared" ref="T86:T101" si="207">(T6-P6)/P6*100</f>
        <v>0.8278481012658262</v>
      </c>
      <c r="U86" s="155">
        <f t="shared" ref="U86:U101" si="208">(U6-Q6)/Q6*100</f>
        <v>-1.8228961507555046</v>
      </c>
      <c r="V86" s="155">
        <f t="shared" ref="V86:V101" si="209">(V6-R6)/R6*100</f>
        <v>-4.003974871764437</v>
      </c>
      <c r="W86" s="155">
        <f t="shared" ref="W86:W101" si="210">(W6-S6)/S6*100</f>
        <v>-5.1579473962505524</v>
      </c>
      <c r="X86" s="155">
        <f t="shared" ref="X86:X101" si="211">(X6-T6)/T6*100</f>
        <v>8.6270795609616169</v>
      </c>
      <c r="Y86" s="155">
        <f t="shared" ref="Y86:Y101" si="212">(Y6-U6)/U6*100</f>
        <v>2.388659135111598</v>
      </c>
      <c r="Z86" s="155">
        <f t="shared" ref="Z86:Z101" si="213">(Z6-V6)/V6*100</f>
        <v>1.5454685072272236</v>
      </c>
      <c r="AA86" s="155">
        <f t="shared" ref="AA86:AA101" si="214">(AA6-W6)/W6*100</f>
        <v>5.1078450192098623</v>
      </c>
      <c r="AB86" s="155">
        <f t="shared" ref="AB86:AB101" si="215">(AB6-X6)/X6*100</f>
        <v>-6.4666277841536628</v>
      </c>
      <c r="AC86" s="155">
        <f t="shared" ref="AC86:AC101" si="216">(AC6-Y6)/Y6*100</f>
        <v>-3.7291926885617959</v>
      </c>
      <c r="AD86" s="155">
        <f t="shared" ref="AD86:AD101" si="217">(AD6-Z6)/Z6*100</f>
        <v>1.4896692151942514</v>
      </c>
      <c r="AE86" s="155">
        <f t="shared" ref="AE86:AE101" si="218">(AE6-AA6)/AA6*100</f>
        <v>3.316683041688532</v>
      </c>
      <c r="AF86" s="155">
        <f t="shared" ref="AF86:AF101" si="219">(AF6-AB6)/AB6*100</f>
        <v>-0.67505514348802675</v>
      </c>
      <c r="AG86" s="155">
        <f t="shared" ref="AG86:AG101" si="220">(AG6-AC6)/AC6*100</f>
        <v>5.7767564129743532</v>
      </c>
      <c r="AH86" s="155">
        <f t="shared" ref="AH86:AH101" si="221">(AH6-AD6)/AD6*100</f>
        <v>0.5017724605752556</v>
      </c>
      <c r="AI86" s="155">
        <f t="shared" ref="AI86:AI101" si="222">(AI6-AE6)/AE6*100</f>
        <v>6.0838956607282926</v>
      </c>
      <c r="AJ86" s="155">
        <f t="shared" ref="AJ86:AJ101" si="223">(AJ6-AF6)/AF6*100</f>
        <v>4.3621908740583102</v>
      </c>
      <c r="AK86" s="155">
        <f t="shared" ref="AK86:AK101" si="224">(AK6-AG6)/AG6*100</f>
        <v>-1.2799706006001141</v>
      </c>
      <c r="AL86" s="155">
        <f t="shared" ref="AL86:AL101" si="225">(AL6-AH6)/AH6*100</f>
        <v>4.0998264953144741</v>
      </c>
      <c r="AM86" s="155">
        <f t="shared" ref="AM86:AM101" si="226">(AM6-AI6)/AI6*100</f>
        <v>-2.6950662899369702</v>
      </c>
      <c r="AN86" s="155">
        <f t="shared" ref="AN86:AN101" si="227">(AN6-AJ6)/AJ6*100</f>
        <v>4.3301083913176059</v>
      </c>
      <c r="AO86" s="155">
        <f t="shared" ref="AO86:AO101" si="228">(AO6-AK6)/AK6*100</f>
        <v>0.47760024635245951</v>
      </c>
      <c r="AP86" s="155">
        <f t="shared" ref="AP86:AP101" si="229">(AP6-AL6)/AL6*100</f>
        <v>6.2986760935000401</v>
      </c>
      <c r="AQ86" s="155">
        <f t="shared" ref="AQ86:AQ101" si="230">(AQ6-AM6)/AM6*100</f>
        <v>-0.9607127788945935</v>
      </c>
      <c r="AR86" s="155">
        <f t="shared" ref="AR86:AR101" si="231">(AR6-AN6)/AN6*100</f>
        <v>1.3726584296532445</v>
      </c>
      <c r="AS86" s="155">
        <f t="shared" ref="AS86:AS101" si="232">(AS6-AO6)/AO6*100</f>
        <v>-0.23742256852812135</v>
      </c>
      <c r="AT86" s="155">
        <f t="shared" ref="AT86:AT101" si="233">(AT6-AP6)/AP6*100</f>
        <v>-4.5347692227373644</v>
      </c>
      <c r="AU86" s="155">
        <f t="shared" ref="AU86:AU101" si="234">(AU6-AQ6)/AQ6*100</f>
        <v>-4.4541032779614156</v>
      </c>
      <c r="AV86" s="155">
        <f t="shared" ref="AV86:AV101" si="235">(AV6-AR6)/AR6*100</f>
        <v>-3.2031422011134416</v>
      </c>
      <c r="AW86" s="155">
        <f t="shared" ref="AW86:AW101" si="236">(AW6-AS6)/AS6*100</f>
        <v>6.1310325272410555</v>
      </c>
      <c r="AX86" s="155">
        <f t="shared" ref="AX86:AX101" si="237">(AX6-AT6)/AT6*100</f>
        <v>2.3915259360981578</v>
      </c>
      <c r="AY86" s="155">
        <f t="shared" ref="AY86:AY101" si="238">(AY6-AU6)/AU6*100</f>
        <v>1.2478870764481718</v>
      </c>
      <c r="AZ86" s="155">
        <f t="shared" ref="AZ86:AZ101" si="239">(AZ6-AV6)/AV6*100</f>
        <v>0.91715171184051003</v>
      </c>
      <c r="BA86" s="155">
        <f t="shared" ref="BA86:BA101" si="240">(BA6-AW6)/AW6*100</f>
        <v>-2.1014506250398783</v>
      </c>
      <c r="BB86" s="155">
        <f t="shared" ref="BB86:BB101" si="241">(BB6-AX6)/AX6*100</f>
        <v>-2.7617738091034534</v>
      </c>
      <c r="BC86" s="155">
        <f t="shared" ref="BC86:BC101" si="242">(BC6-AY6)/AY6*100</f>
        <v>2.8771314039257327</v>
      </c>
      <c r="BD86" s="155">
        <f t="shared" ref="BD86:BD101" si="243">(BD6-AZ6)/AZ6*100</f>
        <v>0.19256337499077475</v>
      </c>
      <c r="BE86" s="155">
        <f t="shared" ref="BE86:BE101" si="244">(BE6-BA6)/BA6*100</f>
        <v>-1.0897008246713433</v>
      </c>
      <c r="BF86" s="155">
        <f t="shared" ref="BF86:BF101" si="245">(BF6-BB6)/BB6*100</f>
        <v>-5.2716545098104435</v>
      </c>
      <c r="BG86" s="155">
        <f t="shared" ref="BG86:BG101" si="246">(BG6-BC6)/BC6*100</f>
        <v>-5.5751531319003504</v>
      </c>
      <c r="BH86" s="155">
        <f t="shared" ref="BH86:BH101" si="247">(BH6-BD6)/BD6*100</f>
        <v>-3.7804858942879327</v>
      </c>
      <c r="BI86" s="155">
        <f t="shared" ref="BI86:BI101" si="248">(BI6-BE6)/BE6*100</f>
        <v>-1.9932340231169507</v>
      </c>
      <c r="BJ86" s="155">
        <f t="shared" ref="BJ86:BJ101" si="249">(BJ6-BF6)/BF6*100</f>
        <v>7.3524868785203656</v>
      </c>
      <c r="BK86" s="155">
        <f t="shared" ref="BK86:BL101" si="250">(BK6-BG6)/BG6*100</f>
        <v>0.70720003234067386</v>
      </c>
      <c r="BL86" s="155">
        <f t="shared" si="250"/>
        <v>3.657773363069154</v>
      </c>
      <c r="BM86" s="155">
        <f t="shared" ref="BM86:BM101" si="251">(BM6-BI6)/BI6*100</f>
        <v>4.8530340222018138</v>
      </c>
      <c r="BN86" s="155">
        <f t="shared" ref="BN86:BN101" si="252">(BN6-BJ6)/BJ6*100</f>
        <v>-0.45260382680896316</v>
      </c>
      <c r="BO86" s="155">
        <f t="shared" ref="BO86:BQ101" si="253">(BO6-BK6)/BK6*100</f>
        <v>5.5102989975250569</v>
      </c>
      <c r="BP86" s="155">
        <f t="shared" si="253"/>
        <v>-2.4556844538592713</v>
      </c>
      <c r="BQ86" s="155">
        <f t="shared" si="253"/>
        <v>-2.9805421951025148</v>
      </c>
    </row>
    <row r="87" spans="1:69" x14ac:dyDescent="0.2">
      <c r="A87" s="3" t="s">
        <v>1</v>
      </c>
      <c r="B87" s="253"/>
      <c r="C87" s="157"/>
      <c r="D87" s="157"/>
      <c r="E87" s="157"/>
      <c r="F87" s="157">
        <f>(F7-B7)/B7*100</f>
        <v>9.7983050512633092</v>
      </c>
      <c r="G87" s="157">
        <f t="shared" si="194"/>
        <v>68.353539006147344</v>
      </c>
      <c r="H87" s="157">
        <f t="shared" si="195"/>
        <v>12.425202839756597</v>
      </c>
      <c r="I87" s="157">
        <f t="shared" si="196"/>
        <v>-2.7376619117888223</v>
      </c>
      <c r="J87" s="157">
        <f t="shared" si="197"/>
        <v>10.415969485975412</v>
      </c>
      <c r="K87" s="157">
        <f t="shared" si="198"/>
        <v>-1.9793089860240434</v>
      </c>
      <c r="L87" s="157">
        <f t="shared" si="199"/>
        <v>-0.71153911209842424</v>
      </c>
      <c r="M87" s="157">
        <f t="shared" si="200"/>
        <v>0.4040775248945177</v>
      </c>
      <c r="N87" s="157">
        <f t="shared" si="201"/>
        <v>-3.2105106215873112</v>
      </c>
      <c r="O87" s="157">
        <f t="shared" si="202"/>
        <v>-3.4428700881456482</v>
      </c>
      <c r="P87" s="157">
        <f t="shared" si="203"/>
        <v>-3.4525837592277111</v>
      </c>
      <c r="Q87" s="157">
        <f t="shared" si="204"/>
        <v>-13.96910678307589</v>
      </c>
      <c r="R87" s="157">
        <f t="shared" si="205"/>
        <v>9.7299663299663308</v>
      </c>
      <c r="S87" s="157">
        <f t="shared" si="206"/>
        <v>10.52711057949487</v>
      </c>
      <c r="T87" s="157">
        <f t="shared" si="207"/>
        <v>6.5900482296200362</v>
      </c>
      <c r="U87" s="157">
        <f t="shared" si="208"/>
        <v>-8.4373536299765792</v>
      </c>
      <c r="V87" s="157">
        <f t="shared" si="209"/>
        <v>-15.048266635573096</v>
      </c>
      <c r="W87" s="157">
        <f t="shared" si="210"/>
        <v>-14.310040324323648</v>
      </c>
      <c r="X87" s="157">
        <f t="shared" si="211"/>
        <v>36.583153261922803</v>
      </c>
      <c r="Y87" s="157">
        <f t="shared" si="212"/>
        <v>23.050001385434189</v>
      </c>
      <c r="Z87" s="157">
        <f t="shared" si="213"/>
        <v>11.124555725720239</v>
      </c>
      <c r="AA87" s="157">
        <f t="shared" si="214"/>
        <v>15.593229499779305</v>
      </c>
      <c r="AB87" s="157">
        <f t="shared" si="215"/>
        <v>-20.523266618724794</v>
      </c>
      <c r="AC87" s="157">
        <f t="shared" si="216"/>
        <v>-16.542239005040617</v>
      </c>
      <c r="AD87" s="157">
        <f t="shared" si="217"/>
        <v>9.3757618111195917</v>
      </c>
      <c r="AE87" s="157">
        <f t="shared" si="218"/>
        <v>9.8415538508056279</v>
      </c>
      <c r="AF87" s="157">
        <f t="shared" si="219"/>
        <v>-5.8470209798172519</v>
      </c>
      <c r="AG87" s="157">
        <f t="shared" si="220"/>
        <v>19.134098503559485</v>
      </c>
      <c r="AH87" s="157">
        <f t="shared" si="221"/>
        <v>-8.157503714710252</v>
      </c>
      <c r="AI87" s="157">
        <f t="shared" si="222"/>
        <v>10.606598084427102</v>
      </c>
      <c r="AJ87" s="157">
        <f t="shared" si="223"/>
        <v>5.0858438613540651</v>
      </c>
      <c r="AK87" s="157">
        <f t="shared" si="224"/>
        <v>-20.435540069686411</v>
      </c>
      <c r="AL87" s="157">
        <f t="shared" si="225"/>
        <v>0.58243002750364015</v>
      </c>
      <c r="AM87" s="157">
        <f t="shared" si="226"/>
        <v>-9.2687620269403475</v>
      </c>
      <c r="AN87" s="157">
        <f t="shared" si="227"/>
        <v>9.88491574188245</v>
      </c>
      <c r="AO87" s="157">
        <f t="shared" si="228"/>
        <v>16.575432450186117</v>
      </c>
      <c r="AP87" s="157">
        <f t="shared" si="229"/>
        <v>15.230014476435585</v>
      </c>
      <c r="AQ87" s="157">
        <f t="shared" si="230"/>
        <v>-7.2050194414987594</v>
      </c>
      <c r="AR87" s="157">
        <f t="shared" si="231"/>
        <v>9.5553581447540719</v>
      </c>
      <c r="AS87" s="157">
        <f t="shared" si="232"/>
        <v>1.3683320811420052</v>
      </c>
      <c r="AT87" s="157">
        <f t="shared" si="233"/>
        <v>-1.0971754014950112</v>
      </c>
      <c r="AU87" s="157">
        <f t="shared" si="234"/>
        <v>-8.6748667705329527</v>
      </c>
      <c r="AV87" s="157">
        <f t="shared" si="235"/>
        <v>-9.5985353175399233</v>
      </c>
      <c r="AW87" s="157">
        <f t="shared" si="236"/>
        <v>5.5291512641633478</v>
      </c>
      <c r="AX87" s="157">
        <f t="shared" si="237"/>
        <v>3.2461804452912739</v>
      </c>
      <c r="AY87" s="157">
        <f t="shared" si="238"/>
        <v>3.0620161505605918</v>
      </c>
      <c r="AZ87" s="157">
        <f t="shared" si="239"/>
        <v>2.0578210417984644</v>
      </c>
      <c r="BA87" s="157">
        <f t="shared" si="240"/>
        <v>2.2299284491462181</v>
      </c>
      <c r="BB87" s="157">
        <f t="shared" si="241"/>
        <v>18.974061036875021</v>
      </c>
      <c r="BC87" s="157">
        <f t="shared" si="242"/>
        <v>16.569196835097234</v>
      </c>
      <c r="BD87" s="157">
        <f t="shared" si="243"/>
        <v>15.172190485001272</v>
      </c>
      <c r="BE87" s="157">
        <f t="shared" si="244"/>
        <v>13.176005839666802</v>
      </c>
      <c r="BF87" s="157">
        <f t="shared" si="245"/>
        <v>-1.87286358544222</v>
      </c>
      <c r="BG87" s="157">
        <f t="shared" si="246"/>
        <v>-3.4223418106067225</v>
      </c>
      <c r="BH87" s="157">
        <f t="shared" si="247"/>
        <v>-2.5704359700383557</v>
      </c>
      <c r="BI87" s="157">
        <f t="shared" si="248"/>
        <v>4.9907502818925522</v>
      </c>
      <c r="BJ87" s="157">
        <f t="shared" si="249"/>
        <v>1.9436199174497211</v>
      </c>
      <c r="BK87" s="157">
        <f t="shared" si="250"/>
        <v>2.6627057481131899</v>
      </c>
      <c r="BL87" s="157">
        <f t="shared" si="250"/>
        <v>-1.6103654389183164</v>
      </c>
      <c r="BM87" s="157">
        <f t="shared" si="251"/>
        <v>-1.9694286849998193</v>
      </c>
      <c r="BN87" s="157">
        <f t="shared" si="252"/>
        <v>-2.1046973205425048</v>
      </c>
      <c r="BO87" s="157">
        <f t="shared" si="253"/>
        <v>-0.91555414646659894</v>
      </c>
      <c r="BP87" s="157">
        <f t="shared" si="253"/>
        <v>0.62909102891737168</v>
      </c>
      <c r="BQ87" s="157">
        <f t="shared" si="253"/>
        <v>1.3417870834562076</v>
      </c>
    </row>
    <row r="88" spans="1:69" x14ac:dyDescent="0.2">
      <c r="A88" s="171" t="s">
        <v>2</v>
      </c>
      <c r="B88" s="254"/>
      <c r="C88" s="158"/>
      <c r="D88" s="158"/>
      <c r="E88" s="158"/>
      <c r="F88" s="158">
        <f>(F8-B8)/B8*100</f>
        <v>-1.1498331130663981</v>
      </c>
      <c r="G88" s="158">
        <f t="shared" si="194"/>
        <v>-1.1382074830747559</v>
      </c>
      <c r="H88" s="158">
        <f t="shared" si="195"/>
        <v>-0.88518843465038788</v>
      </c>
      <c r="I88" s="158">
        <f t="shared" si="196"/>
        <v>-2.780297698390128E-2</v>
      </c>
      <c r="J88" s="158">
        <f t="shared" si="197"/>
        <v>-0.39378519595710965</v>
      </c>
      <c r="K88" s="158">
        <f t="shared" si="198"/>
        <v>2.3001980838420177</v>
      </c>
      <c r="L88" s="158">
        <f t="shared" si="199"/>
        <v>2.6091100432866052</v>
      </c>
      <c r="M88" s="158">
        <f t="shared" si="200"/>
        <v>2.2725322365849085</v>
      </c>
      <c r="N88" s="158">
        <f t="shared" si="201"/>
        <v>2.3467384688559227</v>
      </c>
      <c r="O88" s="158">
        <f t="shared" si="202"/>
        <v>0.34418714929265209</v>
      </c>
      <c r="P88" s="158">
        <f t="shared" si="203"/>
        <v>-1.4281291121603839</v>
      </c>
      <c r="Q88" s="158">
        <f t="shared" si="204"/>
        <v>-1.561640515015057</v>
      </c>
      <c r="R88" s="158">
        <f t="shared" si="205"/>
        <v>-2.2535455336712356</v>
      </c>
      <c r="S88" s="158">
        <f t="shared" si="206"/>
        <v>-1.7646526024786204</v>
      </c>
      <c r="T88" s="158">
        <f t="shared" si="207"/>
        <v>-1.0954493698221368</v>
      </c>
      <c r="U88" s="158">
        <f t="shared" si="208"/>
        <v>-0.48539551447188967</v>
      </c>
      <c r="V88" s="158">
        <f t="shared" si="209"/>
        <v>-1.103513854360995</v>
      </c>
      <c r="W88" s="158">
        <f t="shared" si="210"/>
        <v>-0.4048907596712768</v>
      </c>
      <c r="X88" s="158">
        <f t="shared" si="211"/>
        <v>-1.4291385470424771</v>
      </c>
      <c r="Y88" s="158">
        <f t="shared" si="212"/>
        <v>-1.4553978322697656</v>
      </c>
      <c r="Z88" s="158">
        <f t="shared" si="213"/>
        <v>-0.61548126666834946</v>
      </c>
      <c r="AA88" s="158">
        <f t="shared" si="214"/>
        <v>0.42263725648043793</v>
      </c>
      <c r="AB88" s="158">
        <f t="shared" si="215"/>
        <v>0.5396697543294402</v>
      </c>
      <c r="AC88" s="158">
        <f t="shared" si="216"/>
        <v>-0.752510548226067</v>
      </c>
      <c r="AD88" s="158">
        <f t="shared" si="217"/>
        <v>-0.49950909959232587</v>
      </c>
      <c r="AE88" s="158">
        <f t="shared" si="218"/>
        <v>-3.9280131468192203E-2</v>
      </c>
      <c r="AF88" s="158">
        <f t="shared" si="219"/>
        <v>1.3627623778240696</v>
      </c>
      <c r="AG88" s="158">
        <f t="shared" si="220"/>
        <v>3.1673164214627887</v>
      </c>
      <c r="AH88" s="158">
        <f t="shared" si="221"/>
        <v>2.9027566629999111</v>
      </c>
      <c r="AI88" s="158">
        <f t="shared" si="222"/>
        <v>3.5277795598896491</v>
      </c>
      <c r="AJ88" s="158">
        <f t="shared" si="223"/>
        <v>4.0973435239999656</v>
      </c>
      <c r="AK88" s="158">
        <f t="shared" si="224"/>
        <v>3.0413479477336915</v>
      </c>
      <c r="AL88" s="158">
        <f t="shared" si="225"/>
        <v>4.9702802536448019</v>
      </c>
      <c r="AM88" s="158">
        <f t="shared" si="226"/>
        <v>1.2742553933150005</v>
      </c>
      <c r="AN88" s="158">
        <f t="shared" si="227"/>
        <v>2.2778178504992219</v>
      </c>
      <c r="AO88" s="158">
        <f t="shared" si="228"/>
        <v>-2.3265171926634105</v>
      </c>
      <c r="AP88" s="158">
        <f t="shared" si="229"/>
        <v>4.1808188016890675</v>
      </c>
      <c r="AQ88" s="158">
        <f t="shared" si="230"/>
        <v>2.4172020804650427</v>
      </c>
      <c r="AR88" s="158">
        <f t="shared" si="231"/>
        <v>-1.875394380312535</v>
      </c>
      <c r="AS88" s="158">
        <f t="shared" si="232"/>
        <v>-0.5712625531128801</v>
      </c>
      <c r="AT88" s="158">
        <f t="shared" si="233"/>
        <v>-5.4363664321122398</v>
      </c>
      <c r="AU88" s="158">
        <f t="shared" si="234"/>
        <v>-2.3853577569870081</v>
      </c>
      <c r="AV88" s="158">
        <f t="shared" si="235"/>
        <v>-0.36881873977473689</v>
      </c>
      <c r="AW88" s="158">
        <f t="shared" si="236"/>
        <v>6.2586059956248263</v>
      </c>
      <c r="AX88" s="158">
        <f t="shared" si="237"/>
        <v>2.157085170716976</v>
      </c>
      <c r="AY88" s="158">
        <f t="shared" si="238"/>
        <v>0.41600918089226802</v>
      </c>
      <c r="AZ88" s="158">
        <f t="shared" si="239"/>
        <v>0.45845870549486012</v>
      </c>
      <c r="BA88" s="158">
        <f t="shared" si="240"/>
        <v>-3.0132180343634816</v>
      </c>
      <c r="BB88" s="158">
        <f t="shared" si="241"/>
        <v>-8.7877077864935256</v>
      </c>
      <c r="BC88" s="158">
        <f t="shared" si="242"/>
        <v>-3.5668761904761919</v>
      </c>
      <c r="BD88" s="158">
        <f t="shared" si="243"/>
        <v>-5.9270380588835581</v>
      </c>
      <c r="BE88" s="158">
        <f t="shared" si="244"/>
        <v>-4.255013868023978</v>
      </c>
      <c r="BF88" s="158">
        <f t="shared" si="245"/>
        <v>-6.5007097688415953</v>
      </c>
      <c r="BG88" s="158">
        <f t="shared" si="246"/>
        <v>-6.7999120634107388</v>
      </c>
      <c r="BH88" s="158">
        <f t="shared" si="247"/>
        <v>-4.3856988726541681</v>
      </c>
      <c r="BI88" s="158">
        <f t="shared" si="248"/>
        <v>-3.8249787700415832</v>
      </c>
      <c r="BJ88" s="158">
        <f t="shared" si="249"/>
        <v>9.405227469750427</v>
      </c>
      <c r="BK88" s="158">
        <f t="shared" si="250"/>
        <v>-0.44562682214506921</v>
      </c>
      <c r="BL88" s="158">
        <f t="shared" si="250"/>
        <v>6.342685369478394</v>
      </c>
      <c r="BM88" s="158">
        <f t="shared" si="251"/>
        <v>6.8064359809837578</v>
      </c>
      <c r="BN88" s="158">
        <f t="shared" si="252"/>
        <v>0.13162686598324505</v>
      </c>
      <c r="BO88" s="158">
        <f t="shared" si="253"/>
        <v>9.4168019315328984</v>
      </c>
      <c r="BP88" s="158">
        <f t="shared" si="253"/>
        <v>-3.9102661996587269</v>
      </c>
      <c r="BQ88" s="158">
        <f t="shared" si="253"/>
        <v>-4.1164220766813653</v>
      </c>
    </row>
    <row r="89" spans="1:69" x14ac:dyDescent="0.2">
      <c r="A89" s="2" t="s">
        <v>3</v>
      </c>
      <c r="B89" s="257"/>
      <c r="C89" s="156"/>
      <c r="D89" s="156"/>
      <c r="E89" s="156"/>
      <c r="F89" s="156">
        <f>(F9-B9)/B9*100</f>
        <v>2.201914379444033</v>
      </c>
      <c r="G89" s="156">
        <f t="shared" si="194"/>
        <v>1.8090178431476227</v>
      </c>
      <c r="H89" s="156">
        <f t="shared" si="195"/>
        <v>1.9478234129030132</v>
      </c>
      <c r="I89" s="156">
        <f t="shared" si="196"/>
        <v>3.7833217156376673</v>
      </c>
      <c r="J89" s="156">
        <f t="shared" si="197"/>
        <v>2.6866328246234756</v>
      </c>
      <c r="K89" s="156">
        <f t="shared" si="198"/>
        <v>4.4023930882097391</v>
      </c>
      <c r="L89" s="156">
        <f t="shared" si="199"/>
        <v>2.4750919744413489</v>
      </c>
      <c r="M89" s="156">
        <f t="shared" si="200"/>
        <v>2.144956383434212</v>
      </c>
      <c r="N89" s="156">
        <f t="shared" si="201"/>
        <v>0.59384623772805845</v>
      </c>
      <c r="O89" s="156">
        <f t="shared" si="202"/>
        <v>-1.1694949081157877</v>
      </c>
      <c r="P89" s="156">
        <f t="shared" si="203"/>
        <v>-2.6818527126814926</v>
      </c>
      <c r="Q89" s="156">
        <f t="shared" si="204"/>
        <v>-2.5154057415813473</v>
      </c>
      <c r="R89" s="156">
        <f t="shared" si="205"/>
        <v>-2.506624588849657</v>
      </c>
      <c r="S89" s="156">
        <f t="shared" si="206"/>
        <v>-1.2837466340904766</v>
      </c>
      <c r="T89" s="156">
        <f t="shared" si="207"/>
        <v>1.0972064014679697</v>
      </c>
      <c r="U89" s="156">
        <f t="shared" si="208"/>
        <v>3.7276602308729014</v>
      </c>
      <c r="V89" s="156">
        <f t="shared" si="209"/>
        <v>6.2026197026438012</v>
      </c>
      <c r="W89" s="156">
        <f t="shared" si="210"/>
        <v>7.1906120717507012</v>
      </c>
      <c r="X89" s="156">
        <f t="shared" si="211"/>
        <v>7.8749271554604778</v>
      </c>
      <c r="Y89" s="156">
        <f t="shared" si="212"/>
        <v>7.9415547775381974</v>
      </c>
      <c r="Z89" s="156">
        <f t="shared" si="213"/>
        <v>5.6736976026463752</v>
      </c>
      <c r="AA89" s="156">
        <f t="shared" si="214"/>
        <v>4.0206758367725692</v>
      </c>
      <c r="AB89" s="156">
        <f t="shared" si="215"/>
        <v>1.1513346201314381</v>
      </c>
      <c r="AC89" s="156">
        <f t="shared" si="216"/>
        <v>0.14832373603054311</v>
      </c>
      <c r="AD89" s="156">
        <f t="shared" si="217"/>
        <v>0.96422235717040627</v>
      </c>
      <c r="AE89" s="156">
        <f t="shared" si="218"/>
        <v>2.5392793573943617</v>
      </c>
      <c r="AF89" s="156">
        <f t="shared" si="219"/>
        <v>4.9056749492520417</v>
      </c>
      <c r="AG89" s="156">
        <f t="shared" si="220"/>
        <v>4.110940603434968</v>
      </c>
      <c r="AH89" s="156">
        <f t="shared" si="221"/>
        <v>2.692517123778408</v>
      </c>
      <c r="AI89" s="156">
        <f t="shared" si="222"/>
        <v>-0.1832135434108082</v>
      </c>
      <c r="AJ89" s="156">
        <f t="shared" si="223"/>
        <v>-0.97807258439309186</v>
      </c>
      <c r="AK89" s="156">
        <f t="shared" si="224"/>
        <v>-1.9205722328424717</v>
      </c>
      <c r="AL89" s="156">
        <f t="shared" si="225"/>
        <v>2.7857392032372768</v>
      </c>
      <c r="AM89" s="156">
        <f t="shared" si="226"/>
        <v>5.0678607572123795</v>
      </c>
      <c r="AN89" s="156">
        <f t="shared" si="227"/>
        <v>6.8000000000000007</v>
      </c>
      <c r="AO89" s="156">
        <f t="shared" si="228"/>
        <v>7.3612486948140612</v>
      </c>
      <c r="AP89" s="156">
        <f t="shared" si="229"/>
        <v>4.6871224277572869</v>
      </c>
      <c r="AQ89" s="156">
        <f t="shared" si="230"/>
        <v>7.5545662540276499</v>
      </c>
      <c r="AR89" s="156">
        <f t="shared" si="231"/>
        <v>7.2610486891385841</v>
      </c>
      <c r="AS89" s="156">
        <f t="shared" si="232"/>
        <v>7.3864415655665132</v>
      </c>
      <c r="AT89" s="156">
        <f t="shared" si="233"/>
        <v>6.9865394091863875</v>
      </c>
      <c r="AU89" s="156">
        <f t="shared" si="234"/>
        <v>5.8143315082911853</v>
      </c>
      <c r="AV89" s="156">
        <f t="shared" si="235"/>
        <v>5.9233368367511918</v>
      </c>
      <c r="AW89" s="156">
        <f t="shared" si="236"/>
        <v>7.6841799709724237</v>
      </c>
      <c r="AX89" s="156">
        <f t="shared" si="237"/>
        <v>7.6733663347135206</v>
      </c>
      <c r="AY89" s="156">
        <f t="shared" si="238"/>
        <v>6.345995993210729</v>
      </c>
      <c r="AZ89" s="156">
        <f t="shared" si="239"/>
        <v>4.6547340151991348</v>
      </c>
      <c r="BA89" s="156">
        <f t="shared" si="240"/>
        <v>6.4341783207357963</v>
      </c>
      <c r="BB89" s="156">
        <f t="shared" si="241"/>
        <v>3.2609215684619044</v>
      </c>
      <c r="BC89" s="156">
        <f t="shared" si="242"/>
        <v>6.1626724882736497</v>
      </c>
      <c r="BD89" s="156">
        <f t="shared" si="243"/>
        <v>4.9083438111112532</v>
      </c>
      <c r="BE89" s="156">
        <f t="shared" si="244"/>
        <v>-2.5385205690391817</v>
      </c>
      <c r="BF89" s="156">
        <f t="shared" si="245"/>
        <v>-6.5396286888552035</v>
      </c>
      <c r="BG89" s="156">
        <f t="shared" si="246"/>
        <v>-10.555903105459933</v>
      </c>
      <c r="BH89" s="156">
        <f t="shared" si="247"/>
        <v>-7.7744741588881103</v>
      </c>
      <c r="BI89" s="156">
        <f t="shared" si="248"/>
        <v>-2.5680293233776021</v>
      </c>
      <c r="BJ89" s="156">
        <f t="shared" si="249"/>
        <v>3.5991257416400737</v>
      </c>
      <c r="BK89" s="156">
        <f t="shared" si="250"/>
        <v>6.8839865686117916</v>
      </c>
      <c r="BL89" s="156">
        <f t="shared" si="250"/>
        <v>4.1694621221216241</v>
      </c>
      <c r="BM89" s="156">
        <f t="shared" si="251"/>
        <v>2.8242062789847759</v>
      </c>
      <c r="BN89" s="156">
        <f t="shared" si="252"/>
        <v>3.8970496737269822</v>
      </c>
      <c r="BO89" s="156">
        <f t="shared" si="253"/>
        <v>0.87999307816904593</v>
      </c>
      <c r="BP89" s="156">
        <f t="shared" si="253"/>
        <v>1.4093612436409235</v>
      </c>
      <c r="BQ89" s="156">
        <f t="shared" si="253"/>
        <v>2.1662430879897219</v>
      </c>
    </row>
    <row r="90" spans="1:69" x14ac:dyDescent="0.2">
      <c r="A90" s="3" t="s">
        <v>4</v>
      </c>
      <c r="B90" s="253"/>
      <c r="C90" s="157"/>
      <c r="D90" s="157"/>
      <c r="E90" s="157"/>
      <c r="F90" s="157">
        <f t="shared" ref="F90:F101" si="254">(F10-B10)/B10*100</f>
        <v>2.2760208666797772</v>
      </c>
      <c r="G90" s="157">
        <f t="shared" si="194"/>
        <v>1.1750906576922049</v>
      </c>
      <c r="H90" s="157">
        <f t="shared" si="195"/>
        <v>0.44100949754155477</v>
      </c>
      <c r="I90" s="157">
        <f t="shared" si="196"/>
        <v>1.7705946159155879</v>
      </c>
      <c r="J90" s="157">
        <f t="shared" si="197"/>
        <v>1.6705152386187467</v>
      </c>
      <c r="K90" s="157">
        <f t="shared" si="198"/>
        <v>4.3076706002337639</v>
      </c>
      <c r="L90" s="157">
        <f t="shared" si="199"/>
        <v>2.8818723437287743</v>
      </c>
      <c r="M90" s="157">
        <f t="shared" si="200"/>
        <v>1.9673746259406977</v>
      </c>
      <c r="N90" s="157">
        <f t="shared" si="201"/>
        <v>1.9511312032074659</v>
      </c>
      <c r="O90" s="157">
        <f t="shared" si="202"/>
        <v>0.25511717591219218</v>
      </c>
      <c r="P90" s="157">
        <f t="shared" si="203"/>
        <v>-1.4637642886784623</v>
      </c>
      <c r="Q90" s="157">
        <f t="shared" si="204"/>
        <v>-1.3626515641035386</v>
      </c>
      <c r="R90" s="157">
        <f t="shared" si="205"/>
        <v>-2.1106813566579161</v>
      </c>
      <c r="S90" s="157">
        <f t="shared" si="206"/>
        <v>-1.2407780013413816</v>
      </c>
      <c r="T90" s="157">
        <f t="shared" si="207"/>
        <v>1.3017343696159884</v>
      </c>
      <c r="U90" s="157">
        <f t="shared" si="208"/>
        <v>4.2947149380551437</v>
      </c>
      <c r="V90" s="157">
        <f t="shared" si="209"/>
        <v>7.0672689748496778</v>
      </c>
      <c r="W90" s="157">
        <f t="shared" si="210"/>
        <v>8.0435433935883349</v>
      </c>
      <c r="X90" s="157">
        <f t="shared" si="211"/>
        <v>8.4715975660455793</v>
      </c>
      <c r="Y90" s="157">
        <f t="shared" si="212"/>
        <v>8.7197487530020332</v>
      </c>
      <c r="Z90" s="157">
        <f t="shared" si="213"/>
        <v>6.4205725417644359</v>
      </c>
      <c r="AA90" s="157">
        <f t="shared" si="214"/>
        <v>4.8356133993936261</v>
      </c>
      <c r="AB90" s="157">
        <f t="shared" si="215"/>
        <v>1.5992752739499312</v>
      </c>
      <c r="AC90" s="157">
        <f t="shared" si="216"/>
        <v>0.39932030586236195</v>
      </c>
      <c r="AD90" s="157">
        <f t="shared" si="217"/>
        <v>0.47368504369875797</v>
      </c>
      <c r="AE90" s="157">
        <f t="shared" si="218"/>
        <v>2.2771518778408844</v>
      </c>
      <c r="AF90" s="157">
        <f t="shared" si="219"/>
        <v>4.7504243899929719</v>
      </c>
      <c r="AG90" s="157">
        <f t="shared" si="220"/>
        <v>3.5653719218075626</v>
      </c>
      <c r="AH90" s="157">
        <f t="shared" si="221"/>
        <v>1.8835156571715039</v>
      </c>
      <c r="AI90" s="157">
        <f t="shared" si="222"/>
        <v>-1.5586475628890153</v>
      </c>
      <c r="AJ90" s="157">
        <f t="shared" si="223"/>
        <v>-2.4757159179824999</v>
      </c>
      <c r="AK90" s="157">
        <f t="shared" si="224"/>
        <v>-3.575000490263367</v>
      </c>
      <c r="AL90" s="157">
        <f t="shared" si="225"/>
        <v>1.9066865829013266</v>
      </c>
      <c r="AM90" s="157">
        <f t="shared" si="226"/>
        <v>4.3611524651895959</v>
      </c>
      <c r="AN90" s="157">
        <f t="shared" si="227"/>
        <v>6.1869513402823237</v>
      </c>
      <c r="AO90" s="157">
        <f t="shared" si="228"/>
        <v>6.9876618534336661</v>
      </c>
      <c r="AP90" s="157">
        <f t="shared" si="229"/>
        <v>3.6088980858768807</v>
      </c>
      <c r="AQ90" s="157">
        <f t="shared" si="230"/>
        <v>7.1848619619031604</v>
      </c>
      <c r="AR90" s="157">
        <f t="shared" si="231"/>
        <v>7.0390275516494727</v>
      </c>
      <c r="AS90" s="157">
        <f t="shared" si="232"/>
        <v>6.8259223470147488</v>
      </c>
      <c r="AT90" s="157">
        <f t="shared" si="233"/>
        <v>6.9693822524915516</v>
      </c>
      <c r="AU90" s="157">
        <f t="shared" si="234"/>
        <v>5.4678460090721037</v>
      </c>
      <c r="AV90" s="157">
        <f t="shared" si="235"/>
        <v>5.5288181097257434</v>
      </c>
      <c r="AW90" s="157">
        <f t="shared" si="236"/>
        <v>7.797022361943176</v>
      </c>
      <c r="AX90" s="157">
        <f t="shared" si="237"/>
        <v>6.9749277270025649</v>
      </c>
      <c r="AY90" s="157">
        <f t="shared" si="238"/>
        <v>5.633760997176295</v>
      </c>
      <c r="AZ90" s="157">
        <f t="shared" si="239"/>
        <v>3.5600335852225022</v>
      </c>
      <c r="BA90" s="157">
        <f t="shared" si="240"/>
        <v>5.0100420942581225</v>
      </c>
      <c r="BB90" s="157">
        <f t="shared" si="241"/>
        <v>2.8790016435646359</v>
      </c>
      <c r="BC90" s="157">
        <f t="shared" si="242"/>
        <v>6.7648588253481856</v>
      </c>
      <c r="BD90" s="157">
        <f t="shared" si="243"/>
        <v>4.7597940651856581</v>
      </c>
      <c r="BE90" s="157">
        <f t="shared" si="244"/>
        <v>-3.5011920980926403</v>
      </c>
      <c r="BF90" s="157">
        <f t="shared" si="245"/>
        <v>-9.975838512478008</v>
      </c>
      <c r="BG90" s="157">
        <f t="shared" si="246"/>
        <v>-14.728116641041291</v>
      </c>
      <c r="BH90" s="157">
        <f t="shared" si="247"/>
        <v>-10.861173577973476</v>
      </c>
      <c r="BI90" s="157">
        <f t="shared" si="248"/>
        <v>-4.7529048713925919</v>
      </c>
      <c r="BJ90" s="157">
        <f t="shared" si="249"/>
        <v>4.0625696393867523</v>
      </c>
      <c r="BK90" s="157">
        <f t="shared" si="250"/>
        <v>8.8020975646353943</v>
      </c>
      <c r="BL90" s="157">
        <f t="shared" si="250"/>
        <v>5.2824265716294843</v>
      </c>
      <c r="BM90" s="157">
        <f t="shared" si="251"/>
        <v>3.6395475841957077</v>
      </c>
      <c r="BN90" s="157">
        <f t="shared" si="252"/>
        <v>5.0433135211125251</v>
      </c>
      <c r="BO90" s="157">
        <f t="shared" si="253"/>
        <v>0.91827586176072373</v>
      </c>
      <c r="BP90" s="157">
        <f t="shared" si="253"/>
        <v>1.4244212132998673</v>
      </c>
      <c r="BQ90" s="157">
        <f t="shared" si="253"/>
        <v>2.439954976477734</v>
      </c>
    </row>
    <row r="91" spans="1:69" x14ac:dyDescent="0.2">
      <c r="A91" s="3" t="s">
        <v>5</v>
      </c>
      <c r="B91" s="253"/>
      <c r="C91" s="157"/>
      <c r="D91" s="157"/>
      <c r="E91" s="157"/>
      <c r="F91" s="157">
        <f t="shared" si="254"/>
        <v>1.9209745431828831</v>
      </c>
      <c r="G91" s="157">
        <f t="shared" si="194"/>
        <v>6.506174692797158</v>
      </c>
      <c r="H91" s="157">
        <f t="shared" si="195"/>
        <v>13.515224600542663</v>
      </c>
      <c r="I91" s="157">
        <f t="shared" si="196"/>
        <v>21.451576935329715</v>
      </c>
      <c r="J91" s="157">
        <f t="shared" si="197"/>
        <v>10.910205332516089</v>
      </c>
      <c r="K91" s="157">
        <f t="shared" si="198"/>
        <v>7.954408169135621</v>
      </c>
      <c r="L91" s="157">
        <f t="shared" si="199"/>
        <v>0.94813162297824383</v>
      </c>
      <c r="M91" s="157">
        <f t="shared" si="200"/>
        <v>-2.8818069623448905</v>
      </c>
      <c r="N91" s="157">
        <f t="shared" si="201"/>
        <v>-5.3412544901906651</v>
      </c>
      <c r="O91" s="157">
        <f t="shared" si="202"/>
        <v>-6.5189906302499141</v>
      </c>
      <c r="P91" s="157">
        <f t="shared" si="203"/>
        <v>-7.0297290186792898</v>
      </c>
      <c r="Q91" s="157">
        <f t="shared" si="204"/>
        <v>-6.266036461850101</v>
      </c>
      <c r="R91" s="157">
        <f t="shared" si="205"/>
        <v>-4.0517266544063908</v>
      </c>
      <c r="S91" s="157">
        <f t="shared" si="206"/>
        <v>-1.3417892899134163</v>
      </c>
      <c r="T91" s="157">
        <f t="shared" si="207"/>
        <v>0.8400305620012436</v>
      </c>
      <c r="U91" s="157">
        <f t="shared" si="208"/>
        <v>2.492436248379196</v>
      </c>
      <c r="V91" s="157">
        <f t="shared" si="209"/>
        <v>4.0433234963035112</v>
      </c>
      <c r="W91" s="157">
        <f t="shared" si="210"/>
        <v>3.7418022130413391</v>
      </c>
      <c r="X91" s="157">
        <f t="shared" si="211"/>
        <v>4.153658567385575</v>
      </c>
      <c r="Y91" s="157">
        <f t="shared" si="212"/>
        <v>0.54821478774247967</v>
      </c>
      <c r="Z91" s="157">
        <f t="shared" si="213"/>
        <v>-2.1287794607871855</v>
      </c>
      <c r="AA91" s="157">
        <f t="shared" si="214"/>
        <v>-4.2557191055512487</v>
      </c>
      <c r="AB91" s="157">
        <f t="shared" si="215"/>
        <v>-4.4977771790381231</v>
      </c>
      <c r="AC91" s="157">
        <f t="shared" si="216"/>
        <v>-3.8165804557528311</v>
      </c>
      <c r="AD91" s="157">
        <f t="shared" si="217"/>
        <v>1.5536301165222588</v>
      </c>
      <c r="AE91" s="157">
        <f t="shared" si="218"/>
        <v>3.6125654450261724</v>
      </c>
      <c r="AF91" s="157">
        <f t="shared" si="219"/>
        <v>3.9111992585832049</v>
      </c>
      <c r="AG91" s="157">
        <f t="shared" si="220"/>
        <v>4.8575581395348806</v>
      </c>
      <c r="AH91" s="157">
        <f t="shared" si="221"/>
        <v>3.5892909679317442</v>
      </c>
      <c r="AI91" s="157">
        <f t="shared" si="222"/>
        <v>2.7314580876986181</v>
      </c>
      <c r="AJ91" s="157">
        <f t="shared" si="223"/>
        <v>2.6688748913987888</v>
      </c>
      <c r="AK91" s="157">
        <f t="shared" si="224"/>
        <v>2.8527071608771615</v>
      </c>
      <c r="AL91" s="157">
        <f t="shared" si="225"/>
        <v>6.0550979835274017</v>
      </c>
      <c r="AM91" s="157">
        <f t="shared" si="226"/>
        <v>6.74409072277634</v>
      </c>
      <c r="AN91" s="157">
        <f t="shared" si="227"/>
        <v>7.4705804574904136</v>
      </c>
      <c r="AO91" s="157">
        <f t="shared" si="228"/>
        <v>6.8194070080862534</v>
      </c>
      <c r="AP91" s="157">
        <f t="shared" si="229"/>
        <v>5.2728830807134086</v>
      </c>
      <c r="AQ91" s="157">
        <f t="shared" si="230"/>
        <v>5.2274530886004609</v>
      </c>
      <c r="AR91" s="157">
        <f t="shared" si="231"/>
        <v>3.9000984251968505</v>
      </c>
      <c r="AS91" s="157">
        <f t="shared" si="232"/>
        <v>7.0148877113298012</v>
      </c>
      <c r="AT91" s="157">
        <f t="shared" si="233"/>
        <v>2.8007427946376309</v>
      </c>
      <c r="AU91" s="157">
        <f t="shared" si="234"/>
        <v>3.3013015448242262</v>
      </c>
      <c r="AV91" s="157">
        <f t="shared" si="235"/>
        <v>3.9100059206631226</v>
      </c>
      <c r="AW91" s="157">
        <f t="shared" si="236"/>
        <v>3.6194293798632398</v>
      </c>
      <c r="AX91" s="157">
        <f t="shared" si="237"/>
        <v>3.5985598337127631</v>
      </c>
      <c r="AY91" s="157">
        <f t="shared" si="238"/>
        <v>2.9067165936602182</v>
      </c>
      <c r="AZ91" s="157">
        <f t="shared" si="239"/>
        <v>4.0004786215698704</v>
      </c>
      <c r="BA91" s="157">
        <f t="shared" si="240"/>
        <v>3.0293548754124475</v>
      </c>
      <c r="BB91" s="157">
        <f t="shared" si="241"/>
        <v>-2.8274564834443017</v>
      </c>
      <c r="BC91" s="157">
        <f t="shared" si="242"/>
        <v>-3.9219612666990873</v>
      </c>
      <c r="BD91" s="157">
        <f t="shared" si="243"/>
        <v>-0.8848102999589097</v>
      </c>
      <c r="BE91" s="157">
        <f t="shared" si="244"/>
        <v>-4.838187791612607</v>
      </c>
      <c r="BF91" s="157">
        <f t="shared" si="245"/>
        <v>-2.0559945922694038</v>
      </c>
      <c r="BG91" s="157">
        <f t="shared" si="246"/>
        <v>-1.0781754302387954</v>
      </c>
      <c r="BH91" s="157">
        <f t="shared" si="247"/>
        <v>-3.2120280802609016</v>
      </c>
      <c r="BI91" s="157">
        <f t="shared" si="248"/>
        <v>0.75000522215028209</v>
      </c>
      <c r="BJ91" s="157">
        <f t="shared" si="249"/>
        <v>2.4751248993940997</v>
      </c>
      <c r="BK91" s="157">
        <f t="shared" si="250"/>
        <v>1.9489954877039639</v>
      </c>
      <c r="BL91" s="157">
        <f t="shared" si="250"/>
        <v>0.919444940671311</v>
      </c>
      <c r="BM91" s="157">
        <f t="shared" si="251"/>
        <v>1.5620434038270239</v>
      </c>
      <c r="BN91" s="157">
        <f t="shared" si="252"/>
        <v>1.6107097541138322</v>
      </c>
      <c r="BO91" s="157">
        <f t="shared" si="253"/>
        <v>1.9620791761407395</v>
      </c>
      <c r="BP91" s="157">
        <f t="shared" si="253"/>
        <v>1.126676809893058</v>
      </c>
      <c r="BQ91" s="157">
        <f t="shared" si="253"/>
        <v>0.73284791336022859</v>
      </c>
    </row>
    <row r="92" spans="1:69" x14ac:dyDescent="0.2">
      <c r="A92" s="171" t="s">
        <v>6</v>
      </c>
      <c r="B92" s="254"/>
      <c r="C92" s="158"/>
      <c r="D92" s="158"/>
      <c r="E92" s="158"/>
      <c r="F92" s="158">
        <f t="shared" si="254"/>
        <v>1.9395429599236722</v>
      </c>
      <c r="G92" s="158">
        <f t="shared" si="194"/>
        <v>1.7644038990436706</v>
      </c>
      <c r="H92" s="158">
        <f t="shared" si="195"/>
        <v>2.0356825056733552</v>
      </c>
      <c r="I92" s="158">
        <f t="shared" si="196"/>
        <v>2.3414977799338148</v>
      </c>
      <c r="J92" s="158">
        <f t="shared" si="197"/>
        <v>1.9520668044169718</v>
      </c>
      <c r="K92" s="158">
        <f t="shared" si="198"/>
        <v>1.3675202063771219</v>
      </c>
      <c r="L92" s="158">
        <f t="shared" si="199"/>
        <v>1.0344933111231001</v>
      </c>
      <c r="M92" s="158">
        <f t="shared" si="200"/>
        <v>9.6915156433459249</v>
      </c>
      <c r="N92" s="158">
        <f t="shared" si="201"/>
        <v>-2.910913036209001</v>
      </c>
      <c r="O92" s="158">
        <f t="shared" si="202"/>
        <v>-5.9170915632222156</v>
      </c>
      <c r="P92" s="158">
        <f t="shared" si="203"/>
        <v>-7.4321174064848465</v>
      </c>
      <c r="Q92" s="158">
        <f t="shared" si="204"/>
        <v>-7.2788555505110697</v>
      </c>
      <c r="R92" s="158">
        <f t="shared" si="205"/>
        <v>-3.9181620880116994</v>
      </c>
      <c r="S92" s="158">
        <f t="shared" si="206"/>
        <v>-1.5640535953906978</v>
      </c>
      <c r="T92" s="158">
        <f t="shared" si="207"/>
        <v>-0.34617267969073062</v>
      </c>
      <c r="U92" s="158">
        <f t="shared" si="208"/>
        <v>0.46903701097451678</v>
      </c>
      <c r="V92" s="158">
        <f t="shared" si="209"/>
        <v>1.7075192710610028</v>
      </c>
      <c r="W92" s="158">
        <f t="shared" si="210"/>
        <v>4.1633241890542205</v>
      </c>
      <c r="X92" s="158">
        <f t="shared" si="211"/>
        <v>7.049454041844788</v>
      </c>
      <c r="Y92" s="158">
        <f t="shared" si="212"/>
        <v>9.570113560483323</v>
      </c>
      <c r="Z92" s="158">
        <f t="shared" si="213"/>
        <v>7.939945201464842</v>
      </c>
      <c r="AA92" s="158">
        <f t="shared" si="214"/>
        <v>6.3911811369790694</v>
      </c>
      <c r="AB92" s="158">
        <f t="shared" si="215"/>
        <v>3.6266450831995027</v>
      </c>
      <c r="AC92" s="158">
        <f t="shared" si="216"/>
        <v>2.0770519881078582</v>
      </c>
      <c r="AD92" s="158">
        <f t="shared" si="217"/>
        <v>4.3761320823996499</v>
      </c>
      <c r="AE92" s="158">
        <f t="shared" si="218"/>
        <v>3.6252590268743763</v>
      </c>
      <c r="AF92" s="158">
        <f t="shared" si="219"/>
        <v>7.2771139408119021</v>
      </c>
      <c r="AG92" s="158">
        <f t="shared" si="220"/>
        <v>7.8785848009237558</v>
      </c>
      <c r="AH92" s="158">
        <f t="shared" si="221"/>
        <v>8.1709880868955853</v>
      </c>
      <c r="AI92" s="158">
        <f t="shared" si="222"/>
        <v>8.0789694763371607</v>
      </c>
      <c r="AJ92" s="158">
        <f t="shared" si="223"/>
        <v>7.89293067947838</v>
      </c>
      <c r="AK92" s="158">
        <f t="shared" si="224"/>
        <v>6.6890063152468109</v>
      </c>
      <c r="AL92" s="158">
        <f t="shared" si="225"/>
        <v>6.2840114019175957</v>
      </c>
      <c r="AM92" s="158">
        <f t="shared" si="226"/>
        <v>8.7057909055577145</v>
      </c>
      <c r="AN92" s="158">
        <f t="shared" si="227"/>
        <v>10.801526717557252</v>
      </c>
      <c r="AO92" s="158">
        <f t="shared" si="228"/>
        <v>10.509784972215511</v>
      </c>
      <c r="AP92" s="158">
        <f t="shared" si="229"/>
        <v>11.776179446543948</v>
      </c>
      <c r="AQ92" s="158">
        <f t="shared" si="230"/>
        <v>12.346561792396615</v>
      </c>
      <c r="AR92" s="158">
        <f t="shared" si="231"/>
        <v>12.010563784590653</v>
      </c>
      <c r="AS92" s="158">
        <f t="shared" si="232"/>
        <v>11.576300830782685</v>
      </c>
      <c r="AT92" s="158">
        <f t="shared" si="233"/>
        <v>10.688188461118987</v>
      </c>
      <c r="AU92" s="158">
        <f t="shared" si="234"/>
        <v>10.353240691630424</v>
      </c>
      <c r="AV92" s="158">
        <f t="shared" si="235"/>
        <v>10.404920553562276</v>
      </c>
      <c r="AW92" s="158">
        <f t="shared" si="236"/>
        <v>10.316449495444303</v>
      </c>
      <c r="AX92" s="158">
        <f t="shared" si="237"/>
        <v>15.341412947088385</v>
      </c>
      <c r="AY92" s="158">
        <f t="shared" si="238"/>
        <v>13.765260021147746</v>
      </c>
      <c r="AZ92" s="158">
        <f t="shared" si="239"/>
        <v>12.451253481894151</v>
      </c>
      <c r="BA92" s="158">
        <f t="shared" si="240"/>
        <v>18.285968028419184</v>
      </c>
      <c r="BB92" s="158">
        <f t="shared" si="241"/>
        <v>9.8590466427473125</v>
      </c>
      <c r="BC92" s="158">
        <f t="shared" si="242"/>
        <v>9.9890156316011893</v>
      </c>
      <c r="BD92" s="158">
        <f t="shared" si="243"/>
        <v>10.181487903558747</v>
      </c>
      <c r="BE92" s="158">
        <f t="shared" si="244"/>
        <v>4.5423830617914263</v>
      </c>
      <c r="BF92" s="158">
        <f t="shared" si="245"/>
        <v>9.523254096002356</v>
      </c>
      <c r="BG92" s="158">
        <f t="shared" si="246"/>
        <v>7.6790707679070644</v>
      </c>
      <c r="BH92" s="158">
        <f t="shared" si="247"/>
        <v>7.0659048806661771</v>
      </c>
      <c r="BI92" s="158">
        <f t="shared" si="248"/>
        <v>6.9373743177247853</v>
      </c>
      <c r="BJ92" s="158">
        <f t="shared" si="249"/>
        <v>2.1398954901738145</v>
      </c>
      <c r="BK92" s="158">
        <f t="shared" si="250"/>
        <v>0.9438673591690051</v>
      </c>
      <c r="BL92" s="158">
        <f t="shared" si="250"/>
        <v>0.77763219047299337</v>
      </c>
      <c r="BM92" s="158">
        <f t="shared" si="251"/>
        <v>-0.2818006227014655</v>
      </c>
      <c r="BN92" s="158">
        <f t="shared" si="252"/>
        <v>-8.480349223561974E-2</v>
      </c>
      <c r="BO92" s="158">
        <f t="shared" si="253"/>
        <v>4.1698765292489531E-2</v>
      </c>
      <c r="BP92" s="158">
        <f t="shared" si="253"/>
        <v>1.5067307678951227</v>
      </c>
      <c r="BQ92" s="158">
        <f t="shared" si="253"/>
        <v>1.6769935344827587</v>
      </c>
    </row>
    <row r="93" spans="1:69" x14ac:dyDescent="0.2">
      <c r="A93" s="2" t="s">
        <v>7</v>
      </c>
      <c r="B93" s="257"/>
      <c r="C93" s="156"/>
      <c r="D93" s="156"/>
      <c r="E93" s="156"/>
      <c r="F93" s="156">
        <f>(F13-B13)/B13*100</f>
        <v>4.4063358173164291</v>
      </c>
      <c r="G93" s="156">
        <f t="shared" si="194"/>
        <v>4.4061610363220742</v>
      </c>
      <c r="H93" s="156">
        <f t="shared" si="195"/>
        <v>3.9999981976216068</v>
      </c>
      <c r="I93" s="156">
        <f t="shared" si="196"/>
        <v>3.9899189022776236</v>
      </c>
      <c r="J93" s="156">
        <f t="shared" si="197"/>
        <v>3.6024440544966119</v>
      </c>
      <c r="K93" s="156">
        <f t="shared" si="198"/>
        <v>3.2831663876352049</v>
      </c>
      <c r="L93" s="156">
        <f t="shared" si="199"/>
        <v>2.2741836419767738</v>
      </c>
      <c r="M93" s="156">
        <f t="shared" si="200"/>
        <v>1.1457649623762267</v>
      </c>
      <c r="N93" s="156">
        <f t="shared" si="201"/>
        <v>1.3900919532678302</v>
      </c>
      <c r="O93" s="156">
        <f t="shared" si="202"/>
        <v>2.1849621417504168</v>
      </c>
      <c r="P93" s="156">
        <f t="shared" si="203"/>
        <v>2.1190828713972207</v>
      </c>
      <c r="Q93" s="156">
        <f t="shared" si="204"/>
        <v>2.2796639429240257</v>
      </c>
      <c r="R93" s="156">
        <f t="shared" si="205"/>
        <v>2.9808581409508927</v>
      </c>
      <c r="S93" s="156">
        <f t="shared" si="206"/>
        <v>3.3082018683642098</v>
      </c>
      <c r="T93" s="156">
        <f t="shared" si="207"/>
        <v>4.0452345521835351</v>
      </c>
      <c r="U93" s="156">
        <f t="shared" si="208"/>
        <v>4.8807981634586524</v>
      </c>
      <c r="V93" s="156">
        <f t="shared" si="209"/>
        <v>4.2026512875615181</v>
      </c>
      <c r="W93" s="156">
        <f t="shared" si="210"/>
        <v>4.04569773338154</v>
      </c>
      <c r="X93" s="156">
        <f t="shared" si="211"/>
        <v>3.7935664154518705</v>
      </c>
      <c r="Y93" s="156">
        <f t="shared" si="212"/>
        <v>3.7378970211107339</v>
      </c>
      <c r="Z93" s="156">
        <f t="shared" si="213"/>
        <v>3.6904130492254965</v>
      </c>
      <c r="AA93" s="156">
        <f t="shared" si="214"/>
        <v>3.6003262301731667</v>
      </c>
      <c r="AB93" s="156">
        <f t="shared" si="215"/>
        <v>3.3938063114682144</v>
      </c>
      <c r="AC93" s="156">
        <f t="shared" si="216"/>
        <v>3.623025850072997</v>
      </c>
      <c r="AD93" s="156">
        <f t="shared" si="217"/>
        <v>4.6903400441126601</v>
      </c>
      <c r="AE93" s="156">
        <f t="shared" si="218"/>
        <v>4.1773837156513647</v>
      </c>
      <c r="AF93" s="156">
        <f t="shared" si="219"/>
        <v>3.7584223712844174</v>
      </c>
      <c r="AG93" s="156">
        <f t="shared" si="220"/>
        <v>3.7085977493341646</v>
      </c>
      <c r="AH93" s="156">
        <f t="shared" si="221"/>
        <v>3.8839098637575864</v>
      </c>
      <c r="AI93" s="156">
        <f t="shared" si="222"/>
        <v>3.8930785111622366</v>
      </c>
      <c r="AJ93" s="156">
        <f t="shared" si="223"/>
        <v>4.4465835542201013</v>
      </c>
      <c r="AK93" s="156">
        <f t="shared" si="224"/>
        <v>4.4549223984086446</v>
      </c>
      <c r="AL93" s="156">
        <f t="shared" si="225"/>
        <v>4.1031192928772162</v>
      </c>
      <c r="AM93" s="156">
        <f t="shared" si="226"/>
        <v>4.3946877752041518</v>
      </c>
      <c r="AN93" s="156">
        <f t="shared" si="227"/>
        <v>4.3518843161595395</v>
      </c>
      <c r="AO93" s="156">
        <f t="shared" si="228"/>
        <v>5.7191788642020418</v>
      </c>
      <c r="AP93" s="156">
        <f t="shared" si="229"/>
        <v>5.565503228700571</v>
      </c>
      <c r="AQ93" s="156">
        <f t="shared" si="230"/>
        <v>5.4887521043087224</v>
      </c>
      <c r="AR93" s="156">
        <f t="shared" si="231"/>
        <v>5.5733893926254181</v>
      </c>
      <c r="AS93" s="156">
        <f t="shared" si="232"/>
        <v>5.0763754492673536</v>
      </c>
      <c r="AT93" s="156">
        <f t="shared" si="233"/>
        <v>5.8858345742230522</v>
      </c>
      <c r="AU93" s="156">
        <f t="shared" si="234"/>
        <v>6.1454480957794297</v>
      </c>
      <c r="AV93" s="156">
        <f t="shared" si="235"/>
        <v>6.3788609914071159</v>
      </c>
      <c r="AW93" s="156">
        <f t="shared" si="236"/>
        <v>6.6929179178356071</v>
      </c>
      <c r="AX93" s="156">
        <f t="shared" si="237"/>
        <v>6.7372343699282089</v>
      </c>
      <c r="AY93" s="156">
        <f t="shared" si="238"/>
        <v>5.96284056937436</v>
      </c>
      <c r="AZ93" s="156">
        <f t="shared" si="239"/>
        <v>5.828987265009097</v>
      </c>
      <c r="BA93" s="156">
        <f t="shared" si="240"/>
        <v>5.7344548954026484</v>
      </c>
      <c r="BB93" s="156">
        <f t="shared" si="241"/>
        <v>4.8951477284844938</v>
      </c>
      <c r="BC93" s="156">
        <f t="shared" si="242"/>
        <v>5.2023708903653789</v>
      </c>
      <c r="BD93" s="156">
        <f t="shared" si="243"/>
        <v>4.4786257296537606</v>
      </c>
      <c r="BE93" s="156">
        <f t="shared" si="244"/>
        <v>3.8732555639374415</v>
      </c>
      <c r="BF93" s="156">
        <f t="shared" si="245"/>
        <v>1.8289590176624908</v>
      </c>
      <c r="BG93" s="156">
        <f t="shared" si="246"/>
        <v>0.99736445268477936</v>
      </c>
      <c r="BH93" s="156">
        <f t="shared" si="247"/>
        <v>0.71153005648519785</v>
      </c>
      <c r="BI93" s="156">
        <f t="shared" si="248"/>
        <v>0.39951232794871649</v>
      </c>
      <c r="BJ93" s="156">
        <f t="shared" si="249"/>
        <v>1.2738636622587296</v>
      </c>
      <c r="BK93" s="156">
        <f t="shared" si="250"/>
        <v>2.2925718615814041</v>
      </c>
      <c r="BL93" s="156">
        <f t="shared" si="250"/>
        <v>2.5750087903762462</v>
      </c>
      <c r="BM93" s="156">
        <f t="shared" si="251"/>
        <v>2.8896905338245431</v>
      </c>
      <c r="BN93" s="156">
        <f t="shared" si="252"/>
        <v>3.5310896045315365</v>
      </c>
      <c r="BO93" s="156">
        <f t="shared" si="253"/>
        <v>3.5622007061616086</v>
      </c>
      <c r="BP93" s="156">
        <f t="shared" si="253"/>
        <v>3.9811237687268832</v>
      </c>
      <c r="BQ93" s="156">
        <f t="shared" si="253"/>
        <v>3.5021548964637468</v>
      </c>
    </row>
    <row r="94" spans="1:69" x14ac:dyDescent="0.2">
      <c r="A94" s="3" t="s">
        <v>8</v>
      </c>
      <c r="B94" s="253"/>
      <c r="C94" s="157"/>
      <c r="D94" s="157"/>
      <c r="E94" s="157"/>
      <c r="F94" s="157">
        <f t="shared" si="254"/>
        <v>5.6663809207756755</v>
      </c>
      <c r="G94" s="157">
        <f t="shared" si="194"/>
        <v>4.6643544779747819</v>
      </c>
      <c r="H94" s="157">
        <f t="shared" si="195"/>
        <v>2.8902261123267685</v>
      </c>
      <c r="I94" s="157">
        <f t="shared" si="196"/>
        <v>2.0543598963566176</v>
      </c>
      <c r="J94" s="157">
        <f t="shared" si="197"/>
        <v>2.1161652255485941</v>
      </c>
      <c r="K94" s="157">
        <f t="shared" si="198"/>
        <v>1.1485676680086754</v>
      </c>
      <c r="L94" s="157">
        <f t="shared" si="199"/>
        <v>0.17684980062028555</v>
      </c>
      <c r="M94" s="157">
        <f t="shared" si="200"/>
        <v>-1.4433728853079155</v>
      </c>
      <c r="N94" s="157">
        <f t="shared" si="201"/>
        <v>4.775827701633549E-2</v>
      </c>
      <c r="O94" s="157">
        <f t="shared" si="202"/>
        <v>1.5863859730017889</v>
      </c>
      <c r="P94" s="157">
        <f t="shared" si="203"/>
        <v>1.4422212555863283</v>
      </c>
      <c r="Q94" s="157">
        <f t="shared" si="204"/>
        <v>1.9955050845617612</v>
      </c>
      <c r="R94" s="157">
        <f t="shared" si="205"/>
        <v>4.4187083036478541</v>
      </c>
      <c r="S94" s="157">
        <f t="shared" si="206"/>
        <v>6.1183278579824583</v>
      </c>
      <c r="T94" s="157">
        <f t="shared" si="207"/>
        <v>8.2286943378676902</v>
      </c>
      <c r="U94" s="157">
        <f t="shared" si="208"/>
        <v>10.971366717352646</v>
      </c>
      <c r="V94" s="157">
        <f t="shared" si="209"/>
        <v>9.5021463177494265</v>
      </c>
      <c r="W94" s="157">
        <f t="shared" si="210"/>
        <v>9.3815217700019868</v>
      </c>
      <c r="X94" s="157">
        <f t="shared" si="211"/>
        <v>7.8023365113468426</v>
      </c>
      <c r="Y94" s="157">
        <f t="shared" si="212"/>
        <v>6.2055831668911701</v>
      </c>
      <c r="Z94" s="157">
        <f t="shared" si="213"/>
        <v>4.0600046227028663</v>
      </c>
      <c r="AA94" s="157">
        <f t="shared" si="214"/>
        <v>2.3606062919380815</v>
      </c>
      <c r="AB94" s="157">
        <f t="shared" si="215"/>
        <v>0.91195360262281944</v>
      </c>
      <c r="AC94" s="157">
        <f t="shared" si="216"/>
        <v>0.62597856986661282</v>
      </c>
      <c r="AD94" s="157">
        <f t="shared" si="217"/>
        <v>1.2543666217427367</v>
      </c>
      <c r="AE94" s="157">
        <f t="shared" si="218"/>
        <v>1.6679832151483764</v>
      </c>
      <c r="AF94" s="157">
        <f t="shared" si="219"/>
        <v>2.7243690234546483</v>
      </c>
      <c r="AG94" s="157">
        <f t="shared" si="220"/>
        <v>3.3456434747195902</v>
      </c>
      <c r="AH94" s="157">
        <f t="shared" si="221"/>
        <v>1.6498435294839429</v>
      </c>
      <c r="AI94" s="157">
        <f t="shared" si="222"/>
        <v>1.8496062756369842</v>
      </c>
      <c r="AJ94" s="157">
        <f t="shared" si="223"/>
        <v>3.4780268109916341</v>
      </c>
      <c r="AK94" s="157">
        <f t="shared" si="224"/>
        <v>3.4784400640931223</v>
      </c>
      <c r="AL94" s="157">
        <f t="shared" si="225"/>
        <v>4.5296430161401116</v>
      </c>
      <c r="AM94" s="157">
        <f t="shared" si="226"/>
        <v>4.8307084010083301</v>
      </c>
      <c r="AN94" s="157">
        <f t="shared" si="227"/>
        <v>3.9064495900782683</v>
      </c>
      <c r="AO94" s="157">
        <f t="shared" si="228"/>
        <v>7.8744157691526109</v>
      </c>
      <c r="AP94" s="157">
        <f t="shared" si="229"/>
        <v>7.5906542505835048</v>
      </c>
      <c r="AQ94" s="157">
        <f t="shared" si="230"/>
        <v>6.890540287904277</v>
      </c>
      <c r="AR94" s="157">
        <f t="shared" si="231"/>
        <v>7.058718344173986</v>
      </c>
      <c r="AS94" s="157">
        <f t="shared" si="232"/>
        <v>6.7363662051426951</v>
      </c>
      <c r="AT94" s="157">
        <f t="shared" si="233"/>
        <v>5.3862806841766293</v>
      </c>
      <c r="AU94" s="157">
        <f t="shared" si="234"/>
        <v>6.0239699522962127</v>
      </c>
      <c r="AV94" s="157">
        <f t="shared" si="235"/>
        <v>6.2968453139027494</v>
      </c>
      <c r="AW94" s="157">
        <f t="shared" si="236"/>
        <v>6.0782548843119608</v>
      </c>
      <c r="AX94" s="157">
        <f t="shared" si="237"/>
        <v>6.232757523025338</v>
      </c>
      <c r="AY94" s="157">
        <f t="shared" si="238"/>
        <v>5.808726492906632</v>
      </c>
      <c r="AZ94" s="157">
        <f t="shared" si="239"/>
        <v>5.4760080922357748</v>
      </c>
      <c r="BA94" s="157">
        <f t="shared" si="240"/>
        <v>4.0412611263621994</v>
      </c>
      <c r="BB94" s="157">
        <f t="shared" si="241"/>
        <v>4.190273477296798</v>
      </c>
      <c r="BC94" s="157">
        <f t="shared" si="242"/>
        <v>1.9587999142517469</v>
      </c>
      <c r="BD94" s="157">
        <f t="shared" si="243"/>
        <v>-1.0734455596730059</v>
      </c>
      <c r="BE94" s="157">
        <f t="shared" si="244"/>
        <v>-0.61428502894425818</v>
      </c>
      <c r="BF94" s="157">
        <f t="shared" si="245"/>
        <v>-1.2470135855649691</v>
      </c>
      <c r="BG94" s="157">
        <f t="shared" si="246"/>
        <v>-2.092267499143083</v>
      </c>
      <c r="BH94" s="157">
        <f t="shared" si="247"/>
        <v>-0.12334975304920193</v>
      </c>
      <c r="BI94" s="157">
        <f t="shared" si="248"/>
        <v>-1.391243613843518</v>
      </c>
      <c r="BJ94" s="157">
        <f t="shared" si="249"/>
        <v>0.81287675433460971</v>
      </c>
      <c r="BK94" s="157">
        <f t="shared" si="250"/>
        <v>3.3888596878728512</v>
      </c>
      <c r="BL94" s="157">
        <f t="shared" si="250"/>
        <v>4.2810986708763297</v>
      </c>
      <c r="BM94" s="157">
        <f t="shared" si="251"/>
        <v>5.145576158370484</v>
      </c>
      <c r="BN94" s="157">
        <f t="shared" si="252"/>
        <v>4.3276142842553034</v>
      </c>
      <c r="BO94" s="157">
        <f t="shared" si="253"/>
        <v>3.9645935405281283</v>
      </c>
      <c r="BP94" s="157">
        <f t="shared" si="253"/>
        <v>4.4848134381653884</v>
      </c>
      <c r="BQ94" s="157">
        <f t="shared" si="253"/>
        <v>4.8857546501104814</v>
      </c>
    </row>
    <row r="95" spans="1:69" x14ac:dyDescent="0.2">
      <c r="A95" s="3" t="s">
        <v>9</v>
      </c>
      <c r="B95" s="253"/>
      <c r="C95" s="157"/>
      <c r="D95" s="157"/>
      <c r="E95" s="157"/>
      <c r="F95" s="157">
        <f t="shared" si="254"/>
        <v>7.7954191981918566</v>
      </c>
      <c r="G95" s="157">
        <f t="shared" si="194"/>
        <v>7.0568437738081524</v>
      </c>
      <c r="H95" s="157">
        <f t="shared" si="195"/>
        <v>5.6858881782545962</v>
      </c>
      <c r="I95" s="157">
        <f t="shared" si="196"/>
        <v>4.1081354219302684</v>
      </c>
      <c r="J95" s="157">
        <f t="shared" si="197"/>
        <v>5.9165455677807763</v>
      </c>
      <c r="K95" s="157">
        <f t="shared" si="198"/>
        <v>7.3958604869401938</v>
      </c>
      <c r="L95" s="157">
        <f t="shared" si="199"/>
        <v>7.4748247714293186</v>
      </c>
      <c r="M95" s="157">
        <f t="shared" si="200"/>
        <v>9.4889093821288153</v>
      </c>
      <c r="N95" s="157">
        <f t="shared" si="201"/>
        <v>8.0497843982751824</v>
      </c>
      <c r="O95" s="157">
        <f t="shared" si="202"/>
        <v>7.477815103205895</v>
      </c>
      <c r="P95" s="157">
        <f t="shared" si="203"/>
        <v>4.0782853510126191</v>
      </c>
      <c r="Q95" s="157">
        <f t="shared" si="204"/>
        <v>2.7750687117652273</v>
      </c>
      <c r="R95" s="157">
        <f t="shared" si="205"/>
        <v>2.2411885283073665</v>
      </c>
      <c r="S95" s="157">
        <f t="shared" si="206"/>
        <v>4.1490514905148981</v>
      </c>
      <c r="T95" s="157">
        <f t="shared" si="207"/>
        <v>6.5118769011680673</v>
      </c>
      <c r="U95" s="157">
        <f t="shared" si="208"/>
        <v>7.720841959972395</v>
      </c>
      <c r="V95" s="157">
        <f t="shared" si="209"/>
        <v>8.8445331559104012</v>
      </c>
      <c r="W95" s="157">
        <f t="shared" si="210"/>
        <v>9.141925355398854</v>
      </c>
      <c r="X95" s="157">
        <f t="shared" si="211"/>
        <v>8.1891560318113701</v>
      </c>
      <c r="Y95" s="157">
        <f t="shared" si="212"/>
        <v>7.1394250020020822</v>
      </c>
      <c r="Z95" s="157">
        <f t="shared" si="213"/>
        <v>5.6320143445128199</v>
      </c>
      <c r="AA95" s="157">
        <f t="shared" si="214"/>
        <v>4.9565694213759564</v>
      </c>
      <c r="AB95" s="157">
        <f t="shared" si="215"/>
        <v>5.5132849509916761</v>
      </c>
      <c r="AC95" s="157">
        <f t="shared" si="216"/>
        <v>7.4148820869305228</v>
      </c>
      <c r="AD95" s="157">
        <f t="shared" si="217"/>
        <v>8.8652307160515136</v>
      </c>
      <c r="AE95" s="157">
        <f t="shared" si="218"/>
        <v>9.7016733550389898</v>
      </c>
      <c r="AF95" s="157">
        <f t="shared" si="219"/>
        <v>9.1775513133342859</v>
      </c>
      <c r="AG95" s="157">
        <f t="shared" si="220"/>
        <v>8.3045127170244584</v>
      </c>
      <c r="AH95" s="157">
        <f t="shared" si="221"/>
        <v>7.3035897799355043</v>
      </c>
      <c r="AI95" s="157">
        <f t="shared" si="222"/>
        <v>6.5411400923503855</v>
      </c>
      <c r="AJ95" s="157">
        <f t="shared" si="223"/>
        <v>5.4375262936474602</v>
      </c>
      <c r="AK95" s="157">
        <f t="shared" si="224"/>
        <v>6.191250265036401</v>
      </c>
      <c r="AL95" s="157">
        <f t="shared" si="225"/>
        <v>4.1479524438573314</v>
      </c>
      <c r="AM95" s="157">
        <f t="shared" si="226"/>
        <v>4.3113500906970721</v>
      </c>
      <c r="AN95" s="157">
        <f t="shared" si="227"/>
        <v>5.8697007481296755</v>
      </c>
      <c r="AO95" s="157">
        <f t="shared" si="228"/>
        <v>5.1489941007411888</v>
      </c>
      <c r="AP95" s="157">
        <f t="shared" si="229"/>
        <v>5.672881785895485</v>
      </c>
      <c r="AQ95" s="157">
        <f t="shared" si="230"/>
        <v>5.6889109710275445</v>
      </c>
      <c r="AR95" s="157">
        <f t="shared" si="231"/>
        <v>5.0761122397903602</v>
      </c>
      <c r="AS95" s="157">
        <f t="shared" si="232"/>
        <v>4.7998964237419885</v>
      </c>
      <c r="AT95" s="157">
        <f t="shared" si="233"/>
        <v>4.6061515378844708</v>
      </c>
      <c r="AU95" s="157">
        <f t="shared" si="234"/>
        <v>4.9184662847069198</v>
      </c>
      <c r="AV95" s="157">
        <f t="shared" si="235"/>
        <v>5.8929021772634291</v>
      </c>
      <c r="AW95" s="157">
        <f t="shared" si="236"/>
        <v>5.0039395694750546</v>
      </c>
      <c r="AX95" s="157">
        <f t="shared" si="237"/>
        <v>7.2576018359150893</v>
      </c>
      <c r="AY95" s="157">
        <f t="shared" si="238"/>
        <v>7.0542440281161607</v>
      </c>
      <c r="AZ95" s="157">
        <f t="shared" si="239"/>
        <v>5.8534003704683775</v>
      </c>
      <c r="BA95" s="157">
        <f t="shared" si="240"/>
        <v>6.3297427316460988</v>
      </c>
      <c r="BB95" s="157">
        <f t="shared" si="241"/>
        <v>4.3521101898903476</v>
      </c>
      <c r="BC95" s="157">
        <f t="shared" si="242"/>
        <v>4.0550277283666496</v>
      </c>
      <c r="BD95" s="157">
        <f t="shared" si="243"/>
        <v>3.8582820858957034</v>
      </c>
      <c r="BE95" s="157">
        <f t="shared" si="244"/>
        <v>3.7184071405739054</v>
      </c>
      <c r="BF95" s="157">
        <f t="shared" si="245"/>
        <v>2.215445505211624</v>
      </c>
      <c r="BG95" s="157">
        <f t="shared" si="246"/>
        <v>0.76315000624941198</v>
      </c>
      <c r="BH95" s="157">
        <f t="shared" si="247"/>
        <v>0.35348566952916705</v>
      </c>
      <c r="BI95" s="157">
        <f t="shared" si="248"/>
        <v>0.38541067985223543</v>
      </c>
      <c r="BJ95" s="157">
        <f t="shared" si="249"/>
        <v>0.6122087194966116</v>
      </c>
      <c r="BK95" s="157">
        <f t="shared" si="250"/>
        <v>1.9844830522881898</v>
      </c>
      <c r="BL95" s="157">
        <f t="shared" si="250"/>
        <v>2.5329433551518519</v>
      </c>
      <c r="BM95" s="157">
        <f t="shared" si="251"/>
        <v>2.8052175748946611</v>
      </c>
      <c r="BN95" s="157">
        <f t="shared" si="252"/>
        <v>3.1505425471814155</v>
      </c>
      <c r="BO95" s="157">
        <f t="shared" si="253"/>
        <v>3.4490232657677771</v>
      </c>
      <c r="BP95" s="157">
        <f t="shared" si="253"/>
        <v>3.1456511194085706</v>
      </c>
      <c r="BQ95" s="157">
        <f t="shared" si="253"/>
        <v>3.2880769084633261</v>
      </c>
    </row>
    <row r="96" spans="1:69" x14ac:dyDescent="0.2">
      <c r="A96" s="3" t="s">
        <v>10</v>
      </c>
      <c r="B96" s="253"/>
      <c r="C96" s="157"/>
      <c r="D96" s="157"/>
      <c r="E96" s="157"/>
      <c r="F96" s="157">
        <f t="shared" si="254"/>
        <v>4.3916148331261597</v>
      </c>
      <c r="G96" s="157">
        <f t="shared" si="194"/>
        <v>6.6555744304563289</v>
      </c>
      <c r="H96" s="157">
        <f t="shared" si="195"/>
        <v>7.3688469562819412</v>
      </c>
      <c r="I96" s="157">
        <f t="shared" si="196"/>
        <v>8.6014424724030416</v>
      </c>
      <c r="J96" s="157">
        <f t="shared" si="197"/>
        <v>8.3056837366347853</v>
      </c>
      <c r="K96" s="157">
        <f t="shared" si="198"/>
        <v>6.6626521007743413</v>
      </c>
      <c r="L96" s="157">
        <f t="shared" si="199"/>
        <v>3.5189251436306717</v>
      </c>
      <c r="M96" s="157">
        <f t="shared" si="200"/>
        <v>0.74850974045926921</v>
      </c>
      <c r="N96" s="157">
        <f t="shared" si="201"/>
        <v>0.87665333743462637</v>
      </c>
      <c r="O96" s="157">
        <f t="shared" si="202"/>
        <v>2.1181586849619936</v>
      </c>
      <c r="P96" s="157">
        <f t="shared" si="203"/>
        <v>2.9762994236533946</v>
      </c>
      <c r="Q96" s="157">
        <f t="shared" si="204"/>
        <v>3.2052116204170624</v>
      </c>
      <c r="R96" s="157">
        <f t="shared" si="205"/>
        <v>5.1870135114532099</v>
      </c>
      <c r="S96" s="157">
        <f t="shared" si="206"/>
        <v>4.7487796035038388</v>
      </c>
      <c r="T96" s="157">
        <f t="shared" si="207"/>
        <v>5.0188307366599894</v>
      </c>
      <c r="U96" s="157">
        <f t="shared" si="208"/>
        <v>5.4847632331733607</v>
      </c>
      <c r="V96" s="157">
        <f t="shared" si="209"/>
        <v>3.592064903573069</v>
      </c>
      <c r="W96" s="157">
        <f t="shared" si="210"/>
        <v>2.6898437649398552</v>
      </c>
      <c r="X96" s="157">
        <f t="shared" si="211"/>
        <v>2.7181128541501365</v>
      </c>
      <c r="Y96" s="157">
        <f t="shared" si="212"/>
        <v>3.72543087025706</v>
      </c>
      <c r="Z96" s="157">
        <f t="shared" si="213"/>
        <v>6.2972577952318201</v>
      </c>
      <c r="AA96" s="157">
        <f t="shared" si="214"/>
        <v>8.1730590171993853</v>
      </c>
      <c r="AB96" s="157">
        <f t="shared" si="215"/>
        <v>8.8632785324594536</v>
      </c>
      <c r="AC96" s="157">
        <f t="shared" si="216"/>
        <v>9.2589691649786126</v>
      </c>
      <c r="AD96" s="157">
        <f t="shared" si="217"/>
        <v>10.965054270294887</v>
      </c>
      <c r="AE96" s="157">
        <f t="shared" si="218"/>
        <v>7.1210308408721179</v>
      </c>
      <c r="AF96" s="157">
        <f t="shared" si="219"/>
        <v>4.1398644205753756</v>
      </c>
      <c r="AG96" s="157">
        <f t="shared" si="220"/>
        <v>3.2173857154864032</v>
      </c>
      <c r="AH96" s="157">
        <f t="shared" si="221"/>
        <v>4.5044322972604718</v>
      </c>
      <c r="AI96" s="157">
        <f t="shared" si="222"/>
        <v>4.176777822418642</v>
      </c>
      <c r="AJ96" s="157">
        <f t="shared" si="223"/>
        <v>5.1610819539765842</v>
      </c>
      <c r="AK96" s="157">
        <f t="shared" si="224"/>
        <v>5.3534934218929626</v>
      </c>
      <c r="AL96" s="157">
        <f t="shared" si="225"/>
        <v>6.2399337352169706</v>
      </c>
      <c r="AM96" s="157">
        <f t="shared" si="226"/>
        <v>6.9881525360977417</v>
      </c>
      <c r="AN96" s="157">
        <f t="shared" si="227"/>
        <v>7.0637735907003885</v>
      </c>
      <c r="AO96" s="157">
        <f t="shared" si="228"/>
        <v>7.9154353262105026</v>
      </c>
      <c r="AP96" s="157">
        <f t="shared" si="229"/>
        <v>5.6424250299591403</v>
      </c>
      <c r="AQ96" s="157">
        <f t="shared" si="230"/>
        <v>5.6722034778094903</v>
      </c>
      <c r="AR96" s="157">
        <f t="shared" si="231"/>
        <v>6.0740666370247043</v>
      </c>
      <c r="AS96" s="157">
        <f t="shared" si="232"/>
        <v>5.4528985507246297</v>
      </c>
      <c r="AT96" s="157">
        <f t="shared" si="233"/>
        <v>8.3860651368749064</v>
      </c>
      <c r="AU96" s="157">
        <f t="shared" si="234"/>
        <v>9.5051161242169666</v>
      </c>
      <c r="AV96" s="157">
        <f t="shared" si="235"/>
        <v>10.030437057760107</v>
      </c>
      <c r="AW96" s="157">
        <f t="shared" si="236"/>
        <v>10.624589663993914</v>
      </c>
      <c r="AX96" s="157">
        <f t="shared" si="237"/>
        <v>8.5568375260071861</v>
      </c>
      <c r="AY96" s="157">
        <f t="shared" si="238"/>
        <v>6.8033992075161365</v>
      </c>
      <c r="AZ96" s="157">
        <f t="shared" si="239"/>
        <v>7.1411015803573621</v>
      </c>
      <c r="BA96" s="157">
        <f t="shared" si="240"/>
        <v>8.9588173686934969</v>
      </c>
      <c r="BB96" s="157">
        <f t="shared" si="241"/>
        <v>6.3679130222671327</v>
      </c>
      <c r="BC96" s="157">
        <f t="shared" si="242"/>
        <v>8.326761089203627</v>
      </c>
      <c r="BD96" s="157">
        <f t="shared" si="243"/>
        <v>8.0393072202787259</v>
      </c>
      <c r="BE96" s="157">
        <f t="shared" si="244"/>
        <v>6.7914397145098375</v>
      </c>
      <c r="BF96" s="157">
        <f t="shared" si="245"/>
        <v>2.9819859959027282</v>
      </c>
      <c r="BG96" s="157">
        <f t="shared" si="246"/>
        <v>1.4805516783843466</v>
      </c>
      <c r="BH96" s="157">
        <f t="shared" si="247"/>
        <v>0.1368769817462957</v>
      </c>
      <c r="BI96" s="157">
        <f t="shared" si="248"/>
        <v>-0.53177181402470575</v>
      </c>
      <c r="BJ96" s="157">
        <f t="shared" si="249"/>
        <v>1.6447888157329715</v>
      </c>
      <c r="BK96" s="157">
        <f t="shared" si="250"/>
        <v>2.3869018617066171</v>
      </c>
      <c r="BL96" s="157">
        <f t="shared" si="250"/>
        <v>2.2570316889835929</v>
      </c>
      <c r="BM96" s="157">
        <f t="shared" si="251"/>
        <v>1.891849725411876</v>
      </c>
      <c r="BN96" s="157">
        <f t="shared" si="252"/>
        <v>3.3936675186479581</v>
      </c>
      <c r="BO96" s="157">
        <f t="shared" si="253"/>
        <v>3.41851292236464</v>
      </c>
      <c r="BP96" s="157">
        <f t="shared" si="253"/>
        <v>4.5598894371184047</v>
      </c>
      <c r="BQ96" s="157">
        <f t="shared" si="253"/>
        <v>2.7439979829098626</v>
      </c>
    </row>
    <row r="97" spans="1:69" x14ac:dyDescent="0.2">
      <c r="A97" s="3" t="s">
        <v>11</v>
      </c>
      <c r="B97" s="253"/>
      <c r="C97" s="157"/>
      <c r="D97" s="157"/>
      <c r="E97" s="157"/>
      <c r="F97" s="157">
        <f t="shared" si="254"/>
        <v>5.7713236100199339</v>
      </c>
      <c r="G97" s="157">
        <f t="shared" si="194"/>
        <v>2.4531530782845912</v>
      </c>
      <c r="H97" s="157">
        <f t="shared" si="195"/>
        <v>1.1896958493215768</v>
      </c>
      <c r="I97" s="157">
        <f t="shared" si="196"/>
        <v>1.3522793412584448</v>
      </c>
      <c r="J97" s="157">
        <f t="shared" si="197"/>
        <v>-0.91656880186036949</v>
      </c>
      <c r="K97" s="157">
        <f t="shared" si="198"/>
        <v>0.60609854367436855</v>
      </c>
      <c r="L97" s="157">
        <f t="shared" si="199"/>
        <v>0.90048512959057592</v>
      </c>
      <c r="M97" s="157">
        <f t="shared" si="200"/>
        <v>-0.71830735324243844</v>
      </c>
      <c r="N97" s="157">
        <f t="shared" si="201"/>
        <v>3.2024486086741097</v>
      </c>
      <c r="O97" s="157">
        <f t="shared" si="202"/>
        <v>5.0171095880042813</v>
      </c>
      <c r="P97" s="157">
        <f t="shared" si="203"/>
        <v>7.3219038716921592</v>
      </c>
      <c r="Q97" s="157">
        <f t="shared" si="204"/>
        <v>9.283657611237949</v>
      </c>
      <c r="R97" s="157">
        <f t="shared" si="205"/>
        <v>5.7477929955852733</v>
      </c>
      <c r="S97" s="157">
        <f t="shared" si="206"/>
        <v>4.0694527041284161</v>
      </c>
      <c r="T97" s="157">
        <f t="shared" si="207"/>
        <v>3.2014739152254821</v>
      </c>
      <c r="U97" s="157">
        <f t="shared" si="208"/>
        <v>2.5737279574375256</v>
      </c>
      <c r="V97" s="157">
        <f t="shared" si="209"/>
        <v>3.8636091263294134</v>
      </c>
      <c r="W97" s="157">
        <f t="shared" si="210"/>
        <v>4.4073092490904475</v>
      </c>
      <c r="X97" s="157">
        <f t="shared" si="211"/>
        <v>5.3531287314349356</v>
      </c>
      <c r="Y97" s="157">
        <f t="shared" si="212"/>
        <v>5.6102085549418081</v>
      </c>
      <c r="Z97" s="157">
        <f t="shared" si="213"/>
        <v>4.0331063063578139</v>
      </c>
      <c r="AA97" s="157">
        <f t="shared" si="214"/>
        <v>2.6792148542984213</v>
      </c>
      <c r="AB97" s="157">
        <f t="shared" si="215"/>
        <v>1.546196628347011</v>
      </c>
      <c r="AC97" s="157">
        <f t="shared" si="216"/>
        <v>0.83010133652028206</v>
      </c>
      <c r="AD97" s="157">
        <f t="shared" si="217"/>
        <v>1.2255655023340217</v>
      </c>
      <c r="AE97" s="157">
        <f t="shared" si="218"/>
        <v>1.9726220124098415</v>
      </c>
      <c r="AF97" s="157">
        <f t="shared" si="219"/>
        <v>2.7817623014933042</v>
      </c>
      <c r="AG97" s="157">
        <f t="shared" si="220"/>
        <v>3.8474333383363395</v>
      </c>
      <c r="AH97" s="157">
        <f t="shared" si="221"/>
        <v>5.0850250849175378</v>
      </c>
      <c r="AI97" s="157">
        <f t="shared" si="222"/>
        <v>6.2284611124084526</v>
      </c>
      <c r="AJ97" s="157">
        <f t="shared" si="223"/>
        <v>6.5074790088107957</v>
      </c>
      <c r="AK97" s="157">
        <f t="shared" si="224"/>
        <v>4.412824213113308</v>
      </c>
      <c r="AL97" s="157">
        <f t="shared" si="225"/>
        <v>2.0115902170710074</v>
      </c>
      <c r="AM97" s="157">
        <f t="shared" si="226"/>
        <v>1.7200998272221226</v>
      </c>
      <c r="AN97" s="157">
        <f t="shared" si="227"/>
        <v>0.83841818435884297</v>
      </c>
      <c r="AO97" s="157">
        <f t="shared" si="228"/>
        <v>2.4420313907724407</v>
      </c>
      <c r="AP97" s="157">
        <f t="shared" si="229"/>
        <v>4.9182537695700006</v>
      </c>
      <c r="AQ97" s="157">
        <f t="shared" si="230"/>
        <v>3.8255388215755066</v>
      </c>
      <c r="AR97" s="157">
        <f t="shared" si="231"/>
        <v>3.3451891542334549</v>
      </c>
      <c r="AS97" s="157">
        <f t="shared" si="232"/>
        <v>3.1433993704869398</v>
      </c>
      <c r="AT97" s="157">
        <f t="shared" si="233"/>
        <v>5.7715250628636428</v>
      </c>
      <c r="AU97" s="157">
        <f t="shared" si="234"/>
        <v>5.3296493556068532</v>
      </c>
      <c r="AV97" s="157">
        <f t="shared" si="235"/>
        <v>4.5044964511111472</v>
      </c>
      <c r="AW97" s="157">
        <f t="shared" si="236"/>
        <v>5.2950442263419433</v>
      </c>
      <c r="AX97" s="157">
        <f t="shared" si="237"/>
        <v>6.5246627044379846</v>
      </c>
      <c r="AY97" s="157">
        <f t="shared" si="238"/>
        <v>7.1835361118301844</v>
      </c>
      <c r="AZ97" s="157">
        <f t="shared" si="239"/>
        <v>6.2358325135794024</v>
      </c>
      <c r="BA97" s="157">
        <f t="shared" si="240"/>
        <v>2.3313301794314452</v>
      </c>
      <c r="BB97" s="157">
        <f t="shared" si="241"/>
        <v>4.2822235797189983</v>
      </c>
      <c r="BC97" s="157">
        <f t="shared" si="242"/>
        <v>4.7039407478967856</v>
      </c>
      <c r="BD97" s="157">
        <f t="shared" si="243"/>
        <v>4.0363943798059445</v>
      </c>
      <c r="BE97" s="157">
        <f t="shared" si="244"/>
        <v>2.649521032902963</v>
      </c>
      <c r="BF97" s="157">
        <f t="shared" si="245"/>
        <v>-1.4920898990490701</v>
      </c>
      <c r="BG97" s="157">
        <f t="shared" si="246"/>
        <v>-2.2420650786572152</v>
      </c>
      <c r="BH97" s="157">
        <f t="shared" si="247"/>
        <v>-1.5141593399789466</v>
      </c>
      <c r="BI97" s="157">
        <f t="shared" si="248"/>
        <v>1.9630327657666535</v>
      </c>
      <c r="BJ97" s="157">
        <f t="shared" si="249"/>
        <v>-0.62136592354045506</v>
      </c>
      <c r="BK97" s="157">
        <f t="shared" si="250"/>
        <v>-4.9668868312296712E-3</v>
      </c>
      <c r="BL97" s="157">
        <f t="shared" si="250"/>
        <v>-7.8222994236179635E-2</v>
      </c>
      <c r="BM97" s="157">
        <f t="shared" si="251"/>
        <v>0.2871313534019776</v>
      </c>
      <c r="BN97" s="157">
        <f t="shared" si="252"/>
        <v>3.3601338328235286</v>
      </c>
      <c r="BO97" s="157">
        <f t="shared" si="253"/>
        <v>2.9097255924181824</v>
      </c>
      <c r="BP97" s="157">
        <f t="shared" si="253"/>
        <v>2.0510523444589519</v>
      </c>
      <c r="BQ97" s="157">
        <f t="shared" si="253"/>
        <v>1.4676623607587178</v>
      </c>
    </row>
    <row r="98" spans="1:69" x14ac:dyDescent="0.2">
      <c r="A98" s="171" t="s">
        <v>12</v>
      </c>
      <c r="B98" s="254"/>
      <c r="C98" s="158"/>
      <c r="D98" s="158"/>
      <c r="E98" s="158"/>
      <c r="F98" s="158">
        <f t="shared" si="254"/>
        <v>1.9071992808490412</v>
      </c>
      <c r="G98" s="158">
        <f t="shared" si="194"/>
        <v>1.8685111674498938</v>
      </c>
      <c r="H98" s="158">
        <f t="shared" si="195"/>
        <v>1.9168297210515692</v>
      </c>
      <c r="I98" s="158">
        <f t="shared" si="196"/>
        <v>2.0333919303182966</v>
      </c>
      <c r="J98" s="158">
        <f t="shared" si="197"/>
        <v>0.87644721994651653</v>
      </c>
      <c r="K98" s="158">
        <f t="shared" si="198"/>
        <v>0.78892519877518452</v>
      </c>
      <c r="L98" s="158">
        <f t="shared" si="199"/>
        <v>0.79429787452247258</v>
      </c>
      <c r="M98" s="158">
        <f t="shared" si="200"/>
        <v>0.69620997815711527</v>
      </c>
      <c r="N98" s="158">
        <f t="shared" si="201"/>
        <v>-0.59311472060476633</v>
      </c>
      <c r="O98" s="158">
        <f t="shared" si="202"/>
        <v>-0.52550957885707883</v>
      </c>
      <c r="P98" s="158">
        <f t="shared" si="203"/>
        <v>-0.90189454834048377</v>
      </c>
      <c r="Q98" s="158">
        <f t="shared" si="204"/>
        <v>-0.9717142160448613</v>
      </c>
      <c r="R98" s="158">
        <f t="shared" si="205"/>
        <v>-0.79683977087516134</v>
      </c>
      <c r="S98" s="158">
        <f t="shared" si="206"/>
        <v>-0.73442604101862274</v>
      </c>
      <c r="T98" s="158">
        <f t="shared" si="207"/>
        <v>-0.7758050671693647</v>
      </c>
      <c r="U98" s="158">
        <f t="shared" si="208"/>
        <v>-1.1055981680066049</v>
      </c>
      <c r="V98" s="158">
        <f t="shared" si="209"/>
        <v>-0.91729338885781164</v>
      </c>
      <c r="W98" s="158">
        <f t="shared" si="210"/>
        <v>-0.93842430760956652</v>
      </c>
      <c r="X98" s="158">
        <f t="shared" si="211"/>
        <v>-0.92446192052979526</v>
      </c>
      <c r="Y98" s="158">
        <f t="shared" si="212"/>
        <v>-0.92509596431164764</v>
      </c>
      <c r="Z98" s="158">
        <f t="shared" si="213"/>
        <v>-0.60743242183620239</v>
      </c>
      <c r="AA98" s="158">
        <f t="shared" si="214"/>
        <v>-0.88227372095888745</v>
      </c>
      <c r="AB98" s="158">
        <f t="shared" si="215"/>
        <v>-1.1897028197345971</v>
      </c>
      <c r="AC98" s="158">
        <f t="shared" si="216"/>
        <v>-1.0584481608573166</v>
      </c>
      <c r="AD98" s="158">
        <f t="shared" si="217"/>
        <v>-0.81994372419596606</v>
      </c>
      <c r="AE98" s="158">
        <f t="shared" si="218"/>
        <v>0.47871584080723395</v>
      </c>
      <c r="AF98" s="158">
        <f t="shared" si="219"/>
        <v>1.3767407446555504</v>
      </c>
      <c r="AG98" s="158">
        <f t="shared" si="220"/>
        <v>1.8399259161264718</v>
      </c>
      <c r="AH98" s="158">
        <f t="shared" si="221"/>
        <v>2.3756999830307142</v>
      </c>
      <c r="AI98" s="158">
        <f t="shared" si="222"/>
        <v>2.670971529204579</v>
      </c>
      <c r="AJ98" s="158">
        <f t="shared" si="223"/>
        <v>2.8693566885621937</v>
      </c>
      <c r="AK98" s="158">
        <f t="shared" si="224"/>
        <v>3.144680231953942</v>
      </c>
      <c r="AL98" s="158">
        <f t="shared" si="225"/>
        <v>1.7197082711752032</v>
      </c>
      <c r="AM98" s="158">
        <f t="shared" si="226"/>
        <v>1.7887772604753736</v>
      </c>
      <c r="AN98" s="158">
        <f t="shared" si="227"/>
        <v>1.7027832397478257</v>
      </c>
      <c r="AO98" s="158">
        <f t="shared" si="228"/>
        <v>2.4342078749042839</v>
      </c>
      <c r="AP98" s="158">
        <f t="shared" si="229"/>
        <v>3.9475292296410966</v>
      </c>
      <c r="AQ98" s="158">
        <f t="shared" si="230"/>
        <v>4.6080083453699245</v>
      </c>
      <c r="AR98" s="158">
        <f t="shared" si="231"/>
        <v>4.8512088656793795</v>
      </c>
      <c r="AS98" s="158">
        <f t="shared" si="232"/>
        <v>3.8259826100641332</v>
      </c>
      <c r="AT98" s="158">
        <f t="shared" si="233"/>
        <v>3.6232168051418721</v>
      </c>
      <c r="AU98" s="158">
        <f t="shared" si="234"/>
        <v>2.6752325246907662</v>
      </c>
      <c r="AV98" s="158">
        <f t="shared" si="235"/>
        <v>2.4467302475624866</v>
      </c>
      <c r="AW98" s="158">
        <f t="shared" si="236"/>
        <v>3.5148515789453709</v>
      </c>
      <c r="AX98" s="158">
        <f t="shared" si="237"/>
        <v>4.2075603713999357</v>
      </c>
      <c r="AY98" s="158">
        <f t="shared" si="238"/>
        <v>3.5861038475905866</v>
      </c>
      <c r="AZ98" s="158">
        <f t="shared" si="239"/>
        <v>3.9876048393082462</v>
      </c>
      <c r="BA98" s="158">
        <f t="shared" si="240"/>
        <v>3.739429659186587</v>
      </c>
      <c r="BB98" s="158">
        <f t="shared" si="241"/>
        <v>3.8761659347439479</v>
      </c>
      <c r="BC98" s="158">
        <f t="shared" si="242"/>
        <v>4.3887486476739994</v>
      </c>
      <c r="BD98" s="158">
        <f t="shared" si="243"/>
        <v>4.8981995324851448</v>
      </c>
      <c r="BE98" s="158">
        <f t="shared" si="244"/>
        <v>4.7938317130405634</v>
      </c>
      <c r="BF98" s="158">
        <f t="shared" si="245"/>
        <v>4.0092938751266551</v>
      </c>
      <c r="BG98" s="158">
        <f t="shared" si="246"/>
        <v>4.630877120254258</v>
      </c>
      <c r="BH98" s="158">
        <f t="shared" si="247"/>
        <v>3.618208416970027</v>
      </c>
      <c r="BI98" s="158">
        <f t="shared" si="248"/>
        <v>3.1501498467858706</v>
      </c>
      <c r="BJ98" s="158">
        <f t="shared" si="249"/>
        <v>2.3313233787392713</v>
      </c>
      <c r="BK98" s="158">
        <f t="shared" si="250"/>
        <v>2.3871234007428805</v>
      </c>
      <c r="BL98" s="158">
        <f t="shared" si="250"/>
        <v>2.7186314908147686</v>
      </c>
      <c r="BM98" s="158">
        <f t="shared" si="251"/>
        <v>3.3249000244837998</v>
      </c>
      <c r="BN98" s="158">
        <f t="shared" si="252"/>
        <v>3.3894132129667622</v>
      </c>
      <c r="BO98" s="158">
        <f t="shared" si="253"/>
        <v>3.7842021250866642</v>
      </c>
      <c r="BP98" s="158">
        <f t="shared" si="253"/>
        <v>3.9987853409835545</v>
      </c>
      <c r="BQ98" s="158">
        <f t="shared" si="253"/>
        <v>4.2241951281160155</v>
      </c>
    </row>
    <row r="99" spans="1:69" x14ac:dyDescent="0.2">
      <c r="A99" s="2" t="s">
        <v>13</v>
      </c>
      <c r="B99" s="257"/>
      <c r="C99" s="156"/>
      <c r="D99" s="156"/>
      <c r="E99" s="156"/>
      <c r="F99" s="156">
        <f>(F19-B19)/B19*100</f>
        <v>3.4026042420889651</v>
      </c>
      <c r="G99" s="156">
        <f t="shared" si="194"/>
        <v>5.103295811412643</v>
      </c>
      <c r="H99" s="156">
        <f t="shared" si="195"/>
        <v>3.2651957469059099</v>
      </c>
      <c r="I99" s="156">
        <f t="shared" si="196"/>
        <v>3.3953103858337013</v>
      </c>
      <c r="J99" s="156">
        <f t="shared" si="197"/>
        <v>3.135484694451153</v>
      </c>
      <c r="K99" s="156">
        <f t="shared" si="198"/>
        <v>3.2065194691557068</v>
      </c>
      <c r="L99" s="156">
        <f t="shared" si="199"/>
        <v>2.2559642418640196</v>
      </c>
      <c r="M99" s="156">
        <f t="shared" si="200"/>
        <v>1.477074816455848</v>
      </c>
      <c r="N99" s="156">
        <f t="shared" si="201"/>
        <v>1.1803765222558846</v>
      </c>
      <c r="O99" s="156">
        <f t="shared" si="202"/>
        <v>0.95340421492200733</v>
      </c>
      <c r="P99" s="156">
        <f t="shared" si="203"/>
        <v>0.41907864679769785</v>
      </c>
      <c r="Q99" s="156">
        <f t="shared" si="204"/>
        <v>0.39374489893870318</v>
      </c>
      <c r="R99" s="156">
        <f t="shared" si="205"/>
        <v>1.3096272414940586</v>
      </c>
      <c r="S99" s="156">
        <f t="shared" si="206"/>
        <v>2.0662547202921107</v>
      </c>
      <c r="T99" s="156">
        <f t="shared" si="207"/>
        <v>2.9415246364354171</v>
      </c>
      <c r="U99" s="156">
        <f t="shared" si="208"/>
        <v>3.864559615207861</v>
      </c>
      <c r="V99" s="156">
        <f t="shared" si="209"/>
        <v>3.6996796304442645</v>
      </c>
      <c r="W99" s="156">
        <f t="shared" si="210"/>
        <v>3.5059089448867189</v>
      </c>
      <c r="X99" s="156">
        <f t="shared" si="211"/>
        <v>5.3388412536738148</v>
      </c>
      <c r="Y99" s="156">
        <f t="shared" si="212"/>
        <v>4.5926289070763771</v>
      </c>
      <c r="Z99" s="156">
        <f t="shared" si="213"/>
        <v>3.9264165609044888</v>
      </c>
      <c r="AA99" s="156">
        <f t="shared" si="214"/>
        <v>3.8876634083179549</v>
      </c>
      <c r="AB99" s="156">
        <f t="shared" si="215"/>
        <v>1.6192963299970478</v>
      </c>
      <c r="AC99" s="156">
        <f t="shared" si="216"/>
        <v>2.0196916779440084</v>
      </c>
      <c r="AD99" s="156">
        <f t="shared" si="217"/>
        <v>3.4527719792873293</v>
      </c>
      <c r="AE99" s="156">
        <f t="shared" si="218"/>
        <v>3.6823293682235985</v>
      </c>
      <c r="AF99" s="156">
        <f t="shared" si="219"/>
        <v>3.5216216569362331</v>
      </c>
      <c r="AG99" s="156">
        <f t="shared" si="220"/>
        <v>4.005236590086982</v>
      </c>
      <c r="AH99" s="156">
        <f t="shared" si="221"/>
        <v>3.2509773230572971</v>
      </c>
      <c r="AI99" s="156">
        <f t="shared" si="222"/>
        <v>3.2184632935381181</v>
      </c>
      <c r="AJ99" s="156">
        <f t="shared" si="223"/>
        <v>3.1219577541499954</v>
      </c>
      <c r="AK99" s="156">
        <f t="shared" si="224"/>
        <v>2.3587757840789543</v>
      </c>
      <c r="AL99" s="156">
        <f t="shared" si="225"/>
        <v>3.7949390595584322</v>
      </c>
      <c r="AM99" s="156">
        <f t="shared" si="226"/>
        <v>3.628674623537794</v>
      </c>
      <c r="AN99" s="156">
        <f t="shared" si="227"/>
        <v>4.919427189559527</v>
      </c>
      <c r="AO99" s="156">
        <f t="shared" si="228"/>
        <v>5.5999103226805547</v>
      </c>
      <c r="AP99" s="156">
        <f t="shared" si="229"/>
        <v>5.4369455054813658</v>
      </c>
      <c r="AQ99" s="156">
        <f t="shared" si="230"/>
        <v>5.1771034141544163</v>
      </c>
      <c r="AR99" s="156">
        <f t="shared" si="231"/>
        <v>5.5055950387303172</v>
      </c>
      <c r="AS99" s="156">
        <f t="shared" si="232"/>
        <v>5.1373821916852282</v>
      </c>
      <c r="AT99" s="156">
        <f t="shared" si="233"/>
        <v>5.0682480751946493</v>
      </c>
      <c r="AU99" s="156">
        <f t="shared" si="234"/>
        <v>4.854765904730356</v>
      </c>
      <c r="AV99" s="156">
        <f t="shared" si="235"/>
        <v>5.2439147167146771</v>
      </c>
      <c r="AW99" s="156">
        <f t="shared" si="236"/>
        <v>6.8817825182987384</v>
      </c>
      <c r="AX99" s="156">
        <f t="shared" si="237"/>
        <v>6.5506260507496377</v>
      </c>
      <c r="AY99" s="156">
        <f t="shared" si="238"/>
        <v>5.5614681130175851</v>
      </c>
      <c r="AZ99" s="156">
        <f t="shared" si="239"/>
        <v>5.0608904305330817</v>
      </c>
      <c r="BA99" s="156">
        <f t="shared" si="240"/>
        <v>5.2364531030676753</v>
      </c>
      <c r="BB99" s="156">
        <f t="shared" si="241"/>
        <v>3.8219887763438374</v>
      </c>
      <c r="BC99" s="156">
        <f t="shared" si="242"/>
        <v>5.1980217134697719</v>
      </c>
      <c r="BD99" s="156">
        <f t="shared" si="243"/>
        <v>4.1772969545561311</v>
      </c>
      <c r="BE99" s="156">
        <f t="shared" si="244"/>
        <v>1.9184578407503823</v>
      </c>
      <c r="BF99" s="156">
        <f t="shared" si="245"/>
        <v>-0.73537709129427087</v>
      </c>
      <c r="BG99" s="156">
        <f t="shared" si="246"/>
        <v>-2.4170756105484701</v>
      </c>
      <c r="BH99" s="156">
        <f t="shared" si="247"/>
        <v>-1.7610822949045801</v>
      </c>
      <c r="BI99" s="156">
        <f t="shared" si="248"/>
        <v>-0.47559345821506133</v>
      </c>
      <c r="BJ99" s="156">
        <f t="shared" si="249"/>
        <v>2.2759799175591784</v>
      </c>
      <c r="BK99" s="156">
        <f t="shared" si="250"/>
        <v>3.1520316301838913</v>
      </c>
      <c r="BL99" s="156">
        <f t="shared" si="250"/>
        <v>3.0355324961457737</v>
      </c>
      <c r="BM99" s="156">
        <f t="shared" si="251"/>
        <v>3.023235088254618</v>
      </c>
      <c r="BN99" s="156">
        <f t="shared" si="252"/>
        <v>3.2779412909866288</v>
      </c>
      <c r="BO99" s="156">
        <f t="shared" si="253"/>
        <v>3.1311597481136917</v>
      </c>
      <c r="BP99" s="156">
        <f t="shared" si="253"/>
        <v>2.8107760456038964</v>
      </c>
      <c r="BQ99" s="156">
        <f t="shared" si="253"/>
        <v>2.6990910420961338</v>
      </c>
    </row>
    <row r="100" spans="1:69" x14ac:dyDescent="0.2">
      <c r="A100" s="3" t="s">
        <v>14</v>
      </c>
      <c r="B100" s="253"/>
      <c r="C100" s="157"/>
      <c r="D100" s="157"/>
      <c r="E100" s="157"/>
      <c r="F100" s="157">
        <f t="shared" si="254"/>
        <v>3.8307024103328242</v>
      </c>
      <c r="G100" s="157">
        <f t="shared" si="194"/>
        <v>4.9251634303161644</v>
      </c>
      <c r="H100" s="157">
        <f t="shared" si="195"/>
        <v>4.9628959111064326</v>
      </c>
      <c r="I100" s="157">
        <f t="shared" si="196"/>
        <v>5.8145743498527809</v>
      </c>
      <c r="J100" s="157">
        <f t="shared" si="197"/>
        <v>4.0426565933249066</v>
      </c>
      <c r="K100" s="157">
        <f t="shared" si="198"/>
        <v>3.2400186938044264</v>
      </c>
      <c r="L100" s="157">
        <f t="shared" si="199"/>
        <v>2.7579987120610698</v>
      </c>
      <c r="M100" s="157">
        <f t="shared" si="200"/>
        <v>1.6845048771503521</v>
      </c>
      <c r="N100" s="157">
        <f t="shared" si="201"/>
        <v>-1.2602731977841852</v>
      </c>
      <c r="O100" s="157">
        <f t="shared" si="202"/>
        <v>-2.5145673632261398</v>
      </c>
      <c r="P100" s="157">
        <f t="shared" si="203"/>
        <v>-0.99334676300324753</v>
      </c>
      <c r="Q100" s="157">
        <f t="shared" si="204"/>
        <v>0.20298125064554945</v>
      </c>
      <c r="R100" s="157">
        <f t="shared" si="205"/>
        <v>-1.8961469526116308</v>
      </c>
      <c r="S100" s="157">
        <f t="shared" si="206"/>
        <v>-1.09154933469395</v>
      </c>
      <c r="T100" s="157">
        <f t="shared" si="207"/>
        <v>6.0146576007669358E-2</v>
      </c>
      <c r="U100" s="157">
        <f t="shared" si="208"/>
        <v>0.7235674173596085</v>
      </c>
      <c r="V100" s="157">
        <f t="shared" si="209"/>
        <v>1.2907862345895946</v>
      </c>
      <c r="W100" s="157">
        <f t="shared" si="210"/>
        <v>1.6297357244549713</v>
      </c>
      <c r="X100" s="157">
        <f t="shared" si="211"/>
        <v>1.718429600176864</v>
      </c>
      <c r="Y100" s="157">
        <f t="shared" si="212"/>
        <v>1.6650250125442905</v>
      </c>
      <c r="Z100" s="157">
        <f t="shared" si="213"/>
        <v>1.6243787090660589</v>
      </c>
      <c r="AA100" s="157">
        <f t="shared" si="214"/>
        <v>1.5523251326866621</v>
      </c>
      <c r="AB100" s="157">
        <f t="shared" si="215"/>
        <v>1.2186037570922084</v>
      </c>
      <c r="AC100" s="157">
        <f t="shared" si="216"/>
        <v>1.3664402107747466</v>
      </c>
      <c r="AD100" s="157">
        <f t="shared" si="217"/>
        <v>1.3447140786206868</v>
      </c>
      <c r="AE100" s="157">
        <f t="shared" si="218"/>
        <v>4.1252616404637461</v>
      </c>
      <c r="AF100" s="157">
        <f t="shared" si="219"/>
        <v>3.0608793827169025</v>
      </c>
      <c r="AG100" s="157">
        <f t="shared" si="220"/>
        <v>2.322430135660376</v>
      </c>
      <c r="AH100" s="157">
        <f t="shared" si="221"/>
        <v>2.847141833416019</v>
      </c>
      <c r="AI100" s="157">
        <f t="shared" si="222"/>
        <v>3.127680102915952</v>
      </c>
      <c r="AJ100" s="157">
        <f t="shared" si="223"/>
        <v>2.0358777421221528</v>
      </c>
      <c r="AK100" s="157">
        <f t="shared" si="224"/>
        <v>2.7338987886805177</v>
      </c>
      <c r="AL100" s="157">
        <f t="shared" si="225"/>
        <v>3.3605788556880607</v>
      </c>
      <c r="AM100" s="157">
        <f t="shared" si="226"/>
        <v>4.5791210790301209</v>
      </c>
      <c r="AN100" s="157">
        <f t="shared" si="227"/>
        <v>5.8620334089502988</v>
      </c>
      <c r="AO100" s="157">
        <f t="shared" si="228"/>
        <v>6.2034488852980534</v>
      </c>
      <c r="AP100" s="157">
        <f t="shared" si="229"/>
        <v>5.5303482071093368</v>
      </c>
      <c r="AQ100" s="157">
        <f t="shared" si="230"/>
        <v>5.2856539350413758</v>
      </c>
      <c r="AR100" s="157">
        <f t="shared" si="231"/>
        <v>5.0406662445818924</v>
      </c>
      <c r="AS100" s="157">
        <f t="shared" si="232"/>
        <v>4.1484404716622292</v>
      </c>
      <c r="AT100" s="157">
        <f t="shared" si="233"/>
        <v>5.1913910864330992</v>
      </c>
      <c r="AU100" s="157">
        <f t="shared" si="234"/>
        <v>5.5985649546827796</v>
      </c>
      <c r="AV100" s="157">
        <f t="shared" si="235"/>
        <v>5.2740170623145399</v>
      </c>
      <c r="AW100" s="157">
        <f t="shared" si="236"/>
        <v>8.7995617338902967</v>
      </c>
      <c r="AX100" s="157">
        <f t="shared" si="237"/>
        <v>7.5557631671143293</v>
      </c>
      <c r="AY100" s="157">
        <f t="shared" si="238"/>
        <v>5.3308001788109074</v>
      </c>
      <c r="AZ100" s="157">
        <f t="shared" si="239"/>
        <v>5.5228909295104707</v>
      </c>
      <c r="BA100" s="157">
        <f t="shared" si="240"/>
        <v>2.7924639140651224</v>
      </c>
      <c r="BB100" s="157">
        <f t="shared" si="241"/>
        <v>3.3333333333333335</v>
      </c>
      <c r="BC100" s="157">
        <f t="shared" si="242"/>
        <v>3.8620689655172415</v>
      </c>
      <c r="BD100" s="157">
        <f t="shared" si="243"/>
        <v>2.0513783676620965</v>
      </c>
      <c r="BE100" s="157">
        <f t="shared" si="244"/>
        <v>0.74905602612511479</v>
      </c>
      <c r="BF100" s="157">
        <f t="shared" si="245"/>
        <v>-2.0237469790900495</v>
      </c>
      <c r="BG100" s="157">
        <f t="shared" si="246"/>
        <v>-4.9545408111145157</v>
      </c>
      <c r="BH100" s="157">
        <f t="shared" si="247"/>
        <v>-3.9568933785939224</v>
      </c>
      <c r="BI100" s="157">
        <f t="shared" si="248"/>
        <v>-1.4059397917426359</v>
      </c>
      <c r="BJ100" s="157">
        <f t="shared" si="249"/>
        <v>1.6944790013298443</v>
      </c>
      <c r="BK100" s="157">
        <f t="shared" si="250"/>
        <v>3.6629406706792782</v>
      </c>
      <c r="BL100" s="157">
        <f t="shared" si="250"/>
        <v>3.7962824962207509</v>
      </c>
      <c r="BM100" s="157">
        <f t="shared" si="251"/>
        <v>2.8293745376838988</v>
      </c>
      <c r="BN100" s="157">
        <f t="shared" si="252"/>
        <v>4.0517168649287099</v>
      </c>
      <c r="BO100" s="157">
        <f t="shared" si="253"/>
        <v>4.329794293297943</v>
      </c>
      <c r="BP100" s="157">
        <f t="shared" si="253"/>
        <v>4.5333333333333332</v>
      </c>
      <c r="BQ100" s="157">
        <f t="shared" si="253"/>
        <v>4.5838745129383556</v>
      </c>
    </row>
    <row r="101" spans="1:69" ht="13.5" thickBot="1" x14ac:dyDescent="0.25">
      <c r="A101" s="106" t="s">
        <v>283</v>
      </c>
      <c r="B101" s="256"/>
      <c r="C101" s="159"/>
      <c r="D101" s="159"/>
      <c r="E101" s="159"/>
      <c r="F101" s="159">
        <f t="shared" si="254"/>
        <v>3.4539811899135437</v>
      </c>
      <c r="G101" s="159">
        <f t="shared" si="194"/>
        <v>5.0822925287045377</v>
      </c>
      <c r="H101" s="159">
        <f t="shared" si="195"/>
        <v>3.4602991283207243</v>
      </c>
      <c r="I101" s="159">
        <f t="shared" si="196"/>
        <v>3.6716673448207873</v>
      </c>
      <c r="J101" s="159">
        <f t="shared" si="197"/>
        <v>3.2447527219830867</v>
      </c>
      <c r="K101" s="159">
        <f t="shared" si="198"/>
        <v>3.2104633989503535</v>
      </c>
      <c r="L101" s="159">
        <f t="shared" si="199"/>
        <v>2.3144970577527029</v>
      </c>
      <c r="M101" s="159">
        <f t="shared" si="200"/>
        <v>1.5012597138382116</v>
      </c>
      <c r="N101" s="159">
        <f t="shared" si="201"/>
        <v>0.88413057803483819</v>
      </c>
      <c r="O101" s="159">
        <f t="shared" si="202"/>
        <v>0.54499616246304294</v>
      </c>
      <c r="P101" s="159">
        <f t="shared" si="203"/>
        <v>0.25368841112513246</v>
      </c>
      <c r="Q101" s="159">
        <f t="shared" si="204"/>
        <v>0.37146303488282689</v>
      </c>
      <c r="R101" s="159">
        <f t="shared" si="205"/>
        <v>0.9287816320167992</v>
      </c>
      <c r="S101" s="159">
        <f t="shared" si="206"/>
        <v>1.7056900200821634</v>
      </c>
      <c r="T101" s="159">
        <f t="shared" si="207"/>
        <v>2.6083218615131383</v>
      </c>
      <c r="U101" s="159">
        <f t="shared" si="208"/>
        <v>3.4982965323186197</v>
      </c>
      <c r="V101" s="159">
        <f t="shared" si="209"/>
        <v>3.4215132498305332</v>
      </c>
      <c r="W101" s="159">
        <f t="shared" si="210"/>
        <v>3.2975754451655179</v>
      </c>
      <c r="X101" s="159">
        <f t="shared" si="211"/>
        <v>4.9305736980832506</v>
      </c>
      <c r="Y101" s="159">
        <f t="shared" si="212"/>
        <v>4.2604006999476969</v>
      </c>
      <c r="Z101" s="159">
        <f t="shared" si="213"/>
        <v>3.6660659666824911</v>
      </c>
      <c r="AA101" s="159">
        <f t="shared" si="214"/>
        <v>3.6325304045017486</v>
      </c>
      <c r="AB101" s="159">
        <f t="shared" si="215"/>
        <v>1.575494141853452</v>
      </c>
      <c r="AC101" s="159">
        <f t="shared" si="216"/>
        <v>1.9474052503718882</v>
      </c>
      <c r="AD101" s="159">
        <f t="shared" si="217"/>
        <v>3.2190551779887957</v>
      </c>
      <c r="AE101" s="159">
        <f t="shared" si="218"/>
        <v>3.7297478820270102</v>
      </c>
      <c r="AF101" s="159">
        <f t="shared" si="219"/>
        <v>3.4714320292754968</v>
      </c>
      <c r="AG101" s="159">
        <f t="shared" si="220"/>
        <v>3.8200845268019759</v>
      </c>
      <c r="AH101" s="159">
        <f t="shared" si="221"/>
        <v>3.2070177866564213</v>
      </c>
      <c r="AI101" s="159">
        <f t="shared" si="222"/>
        <v>3.2087073598580531</v>
      </c>
      <c r="AJ101" s="159">
        <f t="shared" si="223"/>
        <v>3.0041181927469509</v>
      </c>
      <c r="AK101" s="159">
        <f t="shared" si="224"/>
        <v>2.3994535931117311</v>
      </c>
      <c r="AL101" s="159">
        <f t="shared" si="225"/>
        <v>3.7478216237945188</v>
      </c>
      <c r="AM101" s="159">
        <f t="shared" si="226"/>
        <v>3.7307333070830397</v>
      </c>
      <c r="AN101" s="159">
        <f t="shared" si="227"/>
        <v>5.0207384954685619</v>
      </c>
      <c r="AO101" s="159">
        <f t="shared" si="228"/>
        <v>5.665570947315274</v>
      </c>
      <c r="AP101" s="159">
        <f t="shared" si="229"/>
        <v>5.4470395915436294</v>
      </c>
      <c r="AQ101" s="159">
        <f t="shared" si="230"/>
        <v>5.1888548722943098</v>
      </c>
      <c r="AR101" s="159">
        <f t="shared" si="231"/>
        <v>5.4552241956078857</v>
      </c>
      <c r="AS101" s="159">
        <f t="shared" si="232"/>
        <v>5.0292448222402353</v>
      </c>
      <c r="AT101" s="159">
        <f t="shared" si="233"/>
        <v>5.0815667284967647</v>
      </c>
      <c r="AU101" s="159">
        <f t="shared" si="234"/>
        <v>4.9353621736171265</v>
      </c>
      <c r="AV101" s="159">
        <f t="shared" si="235"/>
        <v>5.2471632138060178</v>
      </c>
      <c r="AW101" s="159">
        <f t="shared" si="236"/>
        <v>7.089726443663678</v>
      </c>
      <c r="AX101" s="159">
        <f t="shared" si="237"/>
        <v>6.6594512607973613</v>
      </c>
      <c r="AY101" s="159">
        <f t="shared" si="238"/>
        <v>5.5363155240062127</v>
      </c>
      <c r="AZ101" s="159">
        <f t="shared" si="239"/>
        <v>5.110759973211044</v>
      </c>
      <c r="BA101" s="159">
        <f t="shared" si="240"/>
        <v>4.967221369507028</v>
      </c>
      <c r="BB101" s="159">
        <f t="shared" si="241"/>
        <v>3.7686379334151718</v>
      </c>
      <c r="BC101" s="159">
        <f t="shared" si="242"/>
        <v>5.0526298772904692</v>
      </c>
      <c r="BD101" s="159">
        <f t="shared" si="243"/>
        <v>3.9469199778831467</v>
      </c>
      <c r="BE101" s="159">
        <f t="shared" si="244"/>
        <v>1.7923046307548436</v>
      </c>
      <c r="BF101" s="159">
        <f t="shared" si="245"/>
        <v>-0.87544976985815637</v>
      </c>
      <c r="BG101" s="159">
        <f t="shared" si="246"/>
        <v>-2.6900985005005209</v>
      </c>
      <c r="BH101" s="159">
        <f t="shared" si="247"/>
        <v>-1.9946940369856849</v>
      </c>
      <c r="BI101" s="159">
        <f t="shared" si="248"/>
        <v>-0.57492912956771225</v>
      </c>
      <c r="BJ101" s="159">
        <f t="shared" si="249"/>
        <v>2.2134910192855575</v>
      </c>
      <c r="BK101" s="159">
        <f t="shared" si="250"/>
        <v>3.2057245340195535</v>
      </c>
      <c r="BL101" s="159">
        <f t="shared" si="250"/>
        <v>3.1148480327378407</v>
      </c>
      <c r="BM101" s="159">
        <f t="shared" si="251"/>
        <v>3.0027090627062232</v>
      </c>
      <c r="BN101" s="159">
        <f t="shared" si="252"/>
        <v>3.3606700738145125</v>
      </c>
      <c r="BO101" s="159">
        <f t="shared" si="253"/>
        <v>3.2576857638034786</v>
      </c>
      <c r="BP101" s="159">
        <f t="shared" si="253"/>
        <v>2.9915561251891352</v>
      </c>
      <c r="BQ101" s="159">
        <f t="shared" si="253"/>
        <v>2.8983167757425434</v>
      </c>
    </row>
    <row r="103" spans="1:69" ht="18" x14ac:dyDescent="0.25">
      <c r="A103" s="399" t="s">
        <v>168</v>
      </c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</row>
    <row r="104" spans="1:69" ht="13.5" thickBot="1" x14ac:dyDescent="0.25">
      <c r="A104" s="1" t="s">
        <v>200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69" ht="13.5" thickBot="1" x14ac:dyDescent="0.25">
      <c r="A105" s="145" t="s">
        <v>167</v>
      </c>
      <c r="B105" s="250" t="str">
        <f>B85</f>
        <v>1995q1</v>
      </c>
      <c r="C105" s="249" t="str">
        <f t="shared" ref="C105:BH105" si="255">C85</f>
        <v>1995q2</v>
      </c>
      <c r="D105" s="249" t="str">
        <f t="shared" si="255"/>
        <v>1995q3</v>
      </c>
      <c r="E105" s="249" t="str">
        <f t="shared" si="255"/>
        <v>1995q4</v>
      </c>
      <c r="F105" s="249" t="str">
        <f t="shared" si="255"/>
        <v>1996q1</v>
      </c>
      <c r="G105" s="249" t="str">
        <f t="shared" si="255"/>
        <v>1996q2</v>
      </c>
      <c r="H105" s="249" t="str">
        <f t="shared" si="255"/>
        <v>1996q3</v>
      </c>
      <c r="I105" s="249" t="str">
        <f t="shared" si="255"/>
        <v>1996q4</v>
      </c>
      <c r="J105" s="249" t="str">
        <f t="shared" si="255"/>
        <v>1997q1</v>
      </c>
      <c r="K105" s="249" t="str">
        <f t="shared" si="255"/>
        <v>1997q2</v>
      </c>
      <c r="L105" s="249" t="str">
        <f t="shared" si="255"/>
        <v>1997q3</v>
      </c>
      <c r="M105" s="249" t="str">
        <f t="shared" si="255"/>
        <v>1997q4</v>
      </c>
      <c r="N105" s="249" t="str">
        <f t="shared" si="255"/>
        <v>1998q1</v>
      </c>
      <c r="O105" s="249" t="str">
        <f t="shared" si="255"/>
        <v>1998q2</v>
      </c>
      <c r="P105" s="249" t="str">
        <f t="shared" si="255"/>
        <v>1998q3</v>
      </c>
      <c r="Q105" s="249" t="str">
        <f t="shared" si="255"/>
        <v>1998q4</v>
      </c>
      <c r="R105" s="249" t="str">
        <f t="shared" si="255"/>
        <v>1999q1</v>
      </c>
      <c r="S105" s="249" t="str">
        <f t="shared" si="255"/>
        <v>1999q2</v>
      </c>
      <c r="T105" s="249" t="str">
        <f t="shared" si="255"/>
        <v>1999q3</v>
      </c>
      <c r="U105" s="249" t="str">
        <f t="shared" si="255"/>
        <v>1999q4</v>
      </c>
      <c r="V105" s="249" t="str">
        <f t="shared" si="255"/>
        <v>2000q1</v>
      </c>
      <c r="W105" s="249" t="str">
        <f t="shared" si="255"/>
        <v>2000q2</v>
      </c>
      <c r="X105" s="249" t="str">
        <f t="shared" si="255"/>
        <v>2000q3</v>
      </c>
      <c r="Y105" s="249" t="str">
        <f t="shared" si="255"/>
        <v>2000q4</v>
      </c>
      <c r="Z105" s="249" t="str">
        <f t="shared" si="255"/>
        <v>2001q1</v>
      </c>
      <c r="AA105" s="249" t="str">
        <f t="shared" si="255"/>
        <v>2001q2</v>
      </c>
      <c r="AB105" s="249" t="str">
        <f t="shared" si="255"/>
        <v>2001q3</v>
      </c>
      <c r="AC105" s="249" t="str">
        <f t="shared" si="255"/>
        <v>2001q4</v>
      </c>
      <c r="AD105" s="249" t="str">
        <f t="shared" si="255"/>
        <v>2002q1</v>
      </c>
      <c r="AE105" s="249" t="str">
        <f t="shared" si="255"/>
        <v>2002q2</v>
      </c>
      <c r="AF105" s="249" t="str">
        <f t="shared" si="255"/>
        <v>2002q3</v>
      </c>
      <c r="AG105" s="249" t="str">
        <f t="shared" si="255"/>
        <v>2002q4</v>
      </c>
      <c r="AH105" s="249" t="str">
        <f t="shared" si="255"/>
        <v>2003q1</v>
      </c>
      <c r="AI105" s="249" t="str">
        <f t="shared" si="255"/>
        <v>2003q2</v>
      </c>
      <c r="AJ105" s="249" t="str">
        <f t="shared" si="255"/>
        <v>2003q3</v>
      </c>
      <c r="AK105" s="249" t="str">
        <f t="shared" si="255"/>
        <v>2003q4</v>
      </c>
      <c r="AL105" s="249" t="str">
        <f t="shared" si="255"/>
        <v>2004q1</v>
      </c>
      <c r="AM105" s="249" t="str">
        <f t="shared" si="255"/>
        <v>2004q2</v>
      </c>
      <c r="AN105" s="249" t="str">
        <f t="shared" si="255"/>
        <v>2004q3</v>
      </c>
      <c r="AO105" s="249" t="str">
        <f t="shared" si="255"/>
        <v>2004q4</v>
      </c>
      <c r="AP105" s="249" t="str">
        <f t="shared" si="255"/>
        <v>2005q1</v>
      </c>
      <c r="AQ105" s="249" t="str">
        <f t="shared" si="255"/>
        <v>2005q2</v>
      </c>
      <c r="AR105" s="249" t="str">
        <f t="shared" si="255"/>
        <v>2005q3</v>
      </c>
      <c r="AS105" s="249" t="str">
        <f t="shared" si="255"/>
        <v>2005q4</v>
      </c>
      <c r="AT105" s="249" t="str">
        <f t="shared" si="255"/>
        <v>2006q1</v>
      </c>
      <c r="AU105" s="249" t="str">
        <f t="shared" si="255"/>
        <v>2006q2</v>
      </c>
      <c r="AV105" s="249" t="str">
        <f t="shared" si="255"/>
        <v>2006q3</v>
      </c>
      <c r="AW105" s="249" t="str">
        <f t="shared" si="255"/>
        <v>2006q4</v>
      </c>
      <c r="AX105" s="249" t="str">
        <f t="shared" si="255"/>
        <v>2007q1</v>
      </c>
      <c r="AY105" s="249" t="str">
        <f t="shared" si="255"/>
        <v>2007q2</v>
      </c>
      <c r="AZ105" s="249" t="str">
        <f t="shared" si="255"/>
        <v>2007q3</v>
      </c>
      <c r="BA105" s="249" t="str">
        <f t="shared" si="255"/>
        <v>2007q4</v>
      </c>
      <c r="BB105" s="249" t="str">
        <f t="shared" si="255"/>
        <v>2008q1</v>
      </c>
      <c r="BC105" s="249" t="str">
        <f t="shared" si="255"/>
        <v>2008q2</v>
      </c>
      <c r="BD105" s="249" t="str">
        <f t="shared" si="255"/>
        <v>2008q3</v>
      </c>
      <c r="BE105" s="249" t="str">
        <f t="shared" si="255"/>
        <v>2008q4</v>
      </c>
      <c r="BF105" s="249" t="str">
        <f t="shared" si="255"/>
        <v>2009q1</v>
      </c>
      <c r="BG105" s="249" t="str">
        <f t="shared" si="255"/>
        <v>2009q2</v>
      </c>
      <c r="BH105" s="249" t="str">
        <f t="shared" si="255"/>
        <v>2009q3</v>
      </c>
      <c r="BI105" s="249" t="str">
        <f t="shared" ref="BI105:BN105" si="256">BI85</f>
        <v>2009q4</v>
      </c>
      <c r="BJ105" s="249" t="str">
        <f t="shared" si="256"/>
        <v>2010q1</v>
      </c>
      <c r="BK105" s="249" t="str">
        <f t="shared" si="256"/>
        <v>2010q2</v>
      </c>
      <c r="BL105" s="249" t="str">
        <f t="shared" si="256"/>
        <v>2010q3</v>
      </c>
      <c r="BM105" s="249" t="str">
        <f t="shared" si="256"/>
        <v>2010q4</v>
      </c>
      <c r="BN105" s="249" t="str">
        <f t="shared" si="256"/>
        <v>2011q1</v>
      </c>
      <c r="BO105" s="249" t="str">
        <f t="shared" ref="BO105:BP105" si="257">BO85</f>
        <v>2011q2</v>
      </c>
      <c r="BP105" s="249" t="str">
        <f t="shared" si="257"/>
        <v>2011q3</v>
      </c>
      <c r="BQ105" s="249" t="str">
        <f t="shared" ref="BQ105" si="258">BQ85</f>
        <v>2011q4</v>
      </c>
    </row>
    <row r="106" spans="1:69" ht="13.5" thickTop="1" x14ac:dyDescent="0.2">
      <c r="A106" s="146" t="s">
        <v>0</v>
      </c>
      <c r="B106" s="252"/>
      <c r="C106" s="155"/>
      <c r="D106" s="155"/>
      <c r="E106" s="155"/>
      <c r="F106" s="155">
        <f t="shared" ref="F106:F121" si="259">(F26-B26)/B26*100</f>
        <v>17.70382580892716</v>
      </c>
      <c r="G106" s="155">
        <f t="shared" ref="G106:G121" si="260">(G26-C26)/C26*100</f>
        <v>51.775910750240492</v>
      </c>
      <c r="H106" s="155">
        <f t="shared" ref="H106:H121" si="261">(H26-D26)/D26*100</f>
        <v>15.943345704001915</v>
      </c>
      <c r="I106" s="155">
        <f t="shared" ref="I106:I121" si="262">(I26-E26)/E26*100</f>
        <v>9.2366168770093466</v>
      </c>
      <c r="J106" s="155">
        <f t="shared" ref="J106:J121" si="263">(J26-F26)/F26*100</f>
        <v>4.190171954191741</v>
      </c>
      <c r="K106" s="155">
        <f t="shared" ref="K106:K121" si="264">(K26-G26)/G26*100</f>
        <v>-1.7551418409703774</v>
      </c>
      <c r="L106" s="155">
        <f t="shared" ref="L106:L121" si="265">(L26-H26)/H26*100</f>
        <v>-0.47329085941719545</v>
      </c>
      <c r="M106" s="155">
        <f t="shared" ref="M106:M121" si="266">(M26-I26)/I26*100</f>
        <v>0.3388765523454263</v>
      </c>
      <c r="N106" s="155">
        <f t="shared" ref="N106:N121" si="267">(N26-J26)/J26*100</f>
        <v>2.1814992212393522</v>
      </c>
      <c r="O106" s="155">
        <f t="shared" ref="O106:O121" si="268">(O26-K26)/K26*100</f>
        <v>1.7259171719735482</v>
      </c>
      <c r="P106" s="155">
        <f t="shared" ref="P106:P121" si="269">(P26-L26)/L26*100</f>
        <v>0.75853908874326093</v>
      </c>
      <c r="Q106" s="155">
        <f t="shared" ref="Q106:Q121" si="270">(Q26-M26)/M26*100</f>
        <v>-5.691040714129449</v>
      </c>
      <c r="R106" s="155">
        <f t="shared" ref="R106:R121" si="271">(R26-N26)/N26*100</f>
        <v>-12.490630856057013</v>
      </c>
      <c r="S106" s="155">
        <f t="shared" ref="S106:S121" si="272">(S26-O26)/O26*100</f>
        <v>-7.3320434097774863</v>
      </c>
      <c r="T106" s="155">
        <f t="shared" ref="T106:T121" si="273">(T26-P26)/P26*100</f>
        <v>-11.521206453121525</v>
      </c>
      <c r="U106" s="155">
        <f t="shared" ref="U106:U121" si="274">(U26-Q26)/Q26*100</f>
        <v>-21.368536583373377</v>
      </c>
      <c r="V106" s="155">
        <f t="shared" ref="V106:V120" si="275">(V26-R26)/R26*100</f>
        <v>-10.872686329707742</v>
      </c>
      <c r="W106" s="155">
        <f t="shared" ref="W106:W120" si="276">(W26-S26)/S26*100</f>
        <v>-12.028523407315218</v>
      </c>
      <c r="X106" s="155">
        <f t="shared" ref="X106:X120" si="277">(X26-T26)/T26*100</f>
        <v>23.746665129142595</v>
      </c>
      <c r="Y106" s="155">
        <f t="shared" ref="Y106:Y120" si="278">(Y26-U26)/U26*100</f>
        <v>10.572743118932172</v>
      </c>
      <c r="Z106" s="155">
        <f t="shared" ref="Z106:Z121" si="279">(Z26-V26)/V26*100</f>
        <v>6.2981249728460504</v>
      </c>
      <c r="AA106" s="155">
        <f t="shared" ref="AA106:AA121" si="280">(AA26-W26)/W26*100</f>
        <v>12.982924437799634</v>
      </c>
      <c r="AB106" s="155">
        <f t="shared" ref="AB106:AB121" si="281">(AB26-X26)/X26*100</f>
        <v>-14.866374336583066</v>
      </c>
      <c r="AC106" s="155">
        <f t="shared" ref="AC106:AC121" si="282">(AC26-Y26)/Y26*100</f>
        <v>-10.682564639767781</v>
      </c>
      <c r="AD106" s="155">
        <f t="shared" ref="AD106:AD121" si="283">(AD26-Z26)/Z26*100</f>
        <v>0.41975491602837828</v>
      </c>
      <c r="AE106" s="155">
        <f t="shared" ref="AE106:AE121" si="284">(AE26-AA26)/AA26*100</f>
        <v>3.6792311850282062</v>
      </c>
      <c r="AF106" s="155">
        <f t="shared" ref="AF106:AF121" si="285">(AF26-AB26)/AB26*100</f>
        <v>-8.2439148651041236</v>
      </c>
      <c r="AG106" s="155">
        <f t="shared" ref="AG106:AG121" si="286">(AG26-AC26)/AC26*100</f>
        <v>6.1365532585138309</v>
      </c>
      <c r="AH106" s="155">
        <f t="shared" ref="AH106:AH121" si="287">(AH26-AD26)/AD26*100</f>
        <v>-1.0575285299512844</v>
      </c>
      <c r="AI106" s="155">
        <f t="shared" ref="AI106:AI121" si="288">(AI26-AE26)/AE26*100</f>
        <v>13.777512261207454</v>
      </c>
      <c r="AJ106" s="155">
        <f t="shared" ref="AJ106:AJ121" si="289">(AJ26-AF26)/AF26*100</f>
        <v>8.9520484309845809</v>
      </c>
      <c r="AK106" s="155">
        <f t="shared" ref="AK106:AK121" si="290">(AK26-AG26)/AG26*100</f>
        <v>-8.726937283445114</v>
      </c>
      <c r="AL106" s="155">
        <f t="shared" ref="AL106:AL121" si="291">(AL26-AH26)/AH26*100</f>
        <v>1.8729921164186887</v>
      </c>
      <c r="AM106" s="155">
        <f t="shared" ref="AM106:AM121" si="292">(AM26-AI26)/AI26*100</f>
        <v>-7.7698790411464644</v>
      </c>
      <c r="AN106" s="155">
        <f t="shared" ref="AN106:AN121" si="293">(AN26-AJ26)/AJ26*100</f>
        <v>7.6191340887732526</v>
      </c>
      <c r="AO106" s="155">
        <f t="shared" ref="AO106:AO121" si="294">(AO26-AK26)/AK26*100</f>
        <v>8.4476797993204045</v>
      </c>
      <c r="AP106" s="155">
        <f t="shared" ref="AP106:AP121" si="295">(AP26-AL26)/AL26*100</f>
        <v>2.4238769015758903</v>
      </c>
      <c r="AQ106" s="155">
        <f t="shared" ref="AQ106:AQ121" si="296">(AQ26-AM26)/AM26*100</f>
        <v>-13.096121869544264</v>
      </c>
      <c r="AR106" s="155">
        <f t="shared" ref="AR106:AR121" si="297">(AR26-AN26)/AN26*100</f>
        <v>-1.9308828189478107</v>
      </c>
      <c r="AS106" s="155">
        <f t="shared" ref="AS106:AS121" si="298">(AS26-AO26)/AO26*100</f>
        <v>-7.3850446770801739</v>
      </c>
      <c r="AT106" s="155">
        <f t="shared" ref="AT106:AT121" si="299">(AT26-AP26)/AP26*100</f>
        <v>0.80232767231306212</v>
      </c>
      <c r="AU106" s="155">
        <f t="shared" ref="AU106:AU121" si="300">(AU26-AQ26)/AQ26*100</f>
        <v>-3.3418553089080691</v>
      </c>
      <c r="AV106" s="155">
        <f t="shared" ref="AV106:AV121" si="301">(AV26-AR26)/AR26*100</f>
        <v>-3.6960314468261144</v>
      </c>
      <c r="AW106" s="155">
        <f t="shared" ref="AW106:AW121" si="302">(AW26-AS26)/AS26*100</f>
        <v>8.8454282047933539</v>
      </c>
      <c r="AX106" s="155">
        <f t="shared" ref="AX106:AX121" si="303">(AX26-AT26)/AT26*100</f>
        <v>4.6901782776972292</v>
      </c>
      <c r="AY106" s="155">
        <f t="shared" ref="AY106:AY121" si="304">(AY26-AU26)/AU26*100</f>
        <v>4.169564666875555</v>
      </c>
      <c r="AZ106" s="155">
        <f t="shared" ref="AZ106:AZ121" si="305">(AZ26-AV26)/AV26*100</f>
        <v>3.358867158896476</v>
      </c>
      <c r="BA106" s="155">
        <f t="shared" ref="BA106:BA121" si="306">(BA26-AW26)/AW26*100</f>
        <v>2.1253182293895843</v>
      </c>
      <c r="BB106" s="155">
        <f t="shared" ref="BB106:BB121" si="307">(BB26-AX26)/AX26*100</f>
        <v>9.2082119473531332</v>
      </c>
      <c r="BC106" s="155">
        <f t="shared" ref="BC106:BC121" si="308">(BC26-AY26)/AY26*100</f>
        <v>11.037510628504785</v>
      </c>
      <c r="BD106" s="155">
        <f t="shared" ref="BD106:BD121" si="309">(BD26-AZ26)/AZ26*100</f>
        <v>8.9771964481625997</v>
      </c>
      <c r="BE106" s="155">
        <f t="shared" ref="BE106:BE121" si="310">(BE26-BA26)/BA26*100</f>
        <v>5.7478589636707031</v>
      </c>
      <c r="BF106" s="155">
        <f t="shared" ref="BF106:BF121" si="311">(BF26-BB26)/BB26*100</f>
        <v>-3.028213248738004</v>
      </c>
      <c r="BG106" s="155">
        <f t="shared" ref="BG106:BG121" si="312">(BG26-BC26)/BC26*100</f>
        <v>-5.0831237913937839</v>
      </c>
      <c r="BH106" s="155">
        <f t="shared" ref="BH106:BH121" si="313">(BH26-BD26)/BD26*100</f>
        <v>-4.0044855215965471</v>
      </c>
      <c r="BI106" s="155">
        <f t="shared" ref="BI106:BI121" si="314">(BI26-BE26)/BE26*100</f>
        <v>1.0856793838566752</v>
      </c>
      <c r="BJ106" s="155">
        <f t="shared" ref="BJ106:BJ121" si="315">(BJ26-BF26)/BF26*100</f>
        <v>4.9271800065446287</v>
      </c>
      <c r="BK106" s="155">
        <f t="shared" ref="BK106:BL121" si="316">(BK26-BG26)/BG26*100</f>
        <v>4.3035109180550331</v>
      </c>
      <c r="BL106" s="155">
        <f t="shared" si="316"/>
        <v>2.0978615871110797</v>
      </c>
      <c r="BM106" s="155">
        <f t="shared" ref="BM106:BM121" si="317">(BM26-BI26)/BI26*100</f>
        <v>3.0314505098275624</v>
      </c>
      <c r="BN106" s="155">
        <f t="shared" ref="BN106:BN121" si="318">(BN26-BJ26)/BJ26*100</f>
        <v>0.67368221036919063</v>
      </c>
      <c r="BO106" s="155">
        <f t="shared" ref="BO106:BQ121" si="319">(BO26-BK26)/BK26*100</f>
        <v>2.9370858383355984</v>
      </c>
      <c r="BP106" s="155">
        <f t="shared" si="319"/>
        <v>1.8174430436193882</v>
      </c>
      <c r="BQ106" s="155">
        <f t="shared" si="319"/>
        <v>1.9096741661397409</v>
      </c>
    </row>
    <row r="107" spans="1:69" x14ac:dyDescent="0.2">
      <c r="A107" s="147" t="s">
        <v>1</v>
      </c>
      <c r="B107" s="253"/>
      <c r="C107" s="157"/>
      <c r="D107" s="157"/>
      <c r="E107" s="157"/>
      <c r="F107" s="157">
        <f t="shared" si="259"/>
        <v>3.0097500457038007</v>
      </c>
      <c r="G107" s="157">
        <f t="shared" si="260"/>
        <v>57.944660113251444</v>
      </c>
      <c r="H107" s="157">
        <f t="shared" si="261"/>
        <v>5.4742333040015332</v>
      </c>
      <c r="I107" s="157">
        <f t="shared" si="262"/>
        <v>-8.7511493856881373</v>
      </c>
      <c r="J107" s="157">
        <f t="shared" si="263"/>
        <v>9.0395908802411782</v>
      </c>
      <c r="K107" s="157">
        <f t="shared" si="264"/>
        <v>-3.2011755571277583</v>
      </c>
      <c r="L107" s="157">
        <f t="shared" si="265"/>
        <v>-1.9492089346664965</v>
      </c>
      <c r="M107" s="157">
        <f t="shared" si="266"/>
        <v>-0.84749889903298214</v>
      </c>
      <c r="N107" s="157">
        <f t="shared" si="267"/>
        <v>3.1332349081571191</v>
      </c>
      <c r="O107" s="157">
        <f t="shared" si="268"/>
        <v>2.8856462123018836</v>
      </c>
      <c r="P107" s="157">
        <f t="shared" si="269"/>
        <v>2.8752958909192574</v>
      </c>
      <c r="Q107" s="157">
        <f t="shared" si="270"/>
        <v>-8.3304976968035085</v>
      </c>
      <c r="R107" s="157">
        <f t="shared" si="271"/>
        <v>0.60665549002193375</v>
      </c>
      <c r="S107" s="157">
        <f t="shared" si="272"/>
        <v>1.3375225409331328</v>
      </c>
      <c r="T107" s="157">
        <f t="shared" si="273"/>
        <v>-2.2721994768929203</v>
      </c>
      <c r="U107" s="157">
        <f t="shared" si="274"/>
        <v>-16.050173647160005</v>
      </c>
      <c r="V107" s="157">
        <f t="shared" si="275"/>
        <v>-15.815735445199437</v>
      </c>
      <c r="W107" s="157">
        <f t="shared" si="276"/>
        <v>-15.08417839949513</v>
      </c>
      <c r="X107" s="157">
        <f t="shared" si="277"/>
        <v>35.349237179254224</v>
      </c>
      <c r="Y107" s="157">
        <f t="shared" si="278"/>
        <v>21.938346162548044</v>
      </c>
      <c r="Z107" s="157">
        <f t="shared" si="279"/>
        <v>14.508758971818725</v>
      </c>
      <c r="AA107" s="157">
        <f t="shared" si="280"/>
        <v>19.1135223814508</v>
      </c>
      <c r="AB107" s="157">
        <f t="shared" si="281"/>
        <v>-18.102870718451584</v>
      </c>
      <c r="AC107" s="157">
        <f t="shared" si="282"/>
        <v>-14.000604315689227</v>
      </c>
      <c r="AD107" s="157">
        <f t="shared" si="283"/>
        <v>7.4795100885641732</v>
      </c>
      <c r="AE107" s="157">
        <f t="shared" si="284"/>
        <v>7.937226674027233</v>
      </c>
      <c r="AF107" s="157">
        <f t="shared" si="285"/>
        <v>-7.4793547409211225</v>
      </c>
      <c r="AG107" s="157">
        <f t="shared" si="286"/>
        <v>17.068666128399599</v>
      </c>
      <c r="AH107" s="157">
        <f t="shared" si="287"/>
        <v>-4.0499168241524881</v>
      </c>
      <c r="AI107" s="157">
        <f t="shared" si="288"/>
        <v>15.553395380632038</v>
      </c>
      <c r="AJ107" s="157">
        <f t="shared" si="289"/>
        <v>9.7857295579195114</v>
      </c>
      <c r="AK107" s="157">
        <f t="shared" si="290"/>
        <v>-16.877079163431517</v>
      </c>
      <c r="AL107" s="157">
        <f t="shared" si="291"/>
        <v>2.7774064941859029E-2</v>
      </c>
      <c r="AM107" s="157">
        <f t="shared" si="292"/>
        <v>-9.7690941636625048</v>
      </c>
      <c r="AN107" s="157">
        <f t="shared" si="293"/>
        <v>9.2789617626917789</v>
      </c>
      <c r="AO107" s="157">
        <f t="shared" si="294"/>
        <v>15.932584005591668</v>
      </c>
      <c r="AP107" s="157">
        <f t="shared" si="295"/>
        <v>5.5277370925617184</v>
      </c>
      <c r="AQ107" s="157">
        <f t="shared" si="296"/>
        <v>-15.018284460170412</v>
      </c>
      <c r="AR107" s="157">
        <f t="shared" si="297"/>
        <v>0.33088239996084751</v>
      </c>
      <c r="AS107" s="157">
        <f t="shared" si="298"/>
        <v>-7.1668024518229814</v>
      </c>
      <c r="AT107" s="157">
        <f t="shared" si="299"/>
        <v>5.1777263230300541</v>
      </c>
      <c r="AU107" s="157">
        <f t="shared" si="300"/>
        <v>-2.8807325956964038</v>
      </c>
      <c r="AV107" s="157">
        <f t="shared" si="301"/>
        <v>-3.8630034059049576</v>
      </c>
      <c r="AW107" s="157">
        <f t="shared" si="302"/>
        <v>12.224461089168837</v>
      </c>
      <c r="AX107" s="157">
        <f t="shared" si="303"/>
        <v>4.6722912286066967</v>
      </c>
      <c r="AY107" s="157">
        <f t="shared" si="304"/>
        <v>4.485583123679036</v>
      </c>
      <c r="AZ107" s="157">
        <f t="shared" si="305"/>
        <v>3.4675173470919036</v>
      </c>
      <c r="BA107" s="157">
        <f t="shared" si="306"/>
        <v>3.6420020262035826</v>
      </c>
      <c r="BB107" s="157">
        <f t="shared" si="307"/>
        <v>17.362114087875902</v>
      </c>
      <c r="BC107" s="157">
        <f t="shared" si="308"/>
        <v>14.989832732132191</v>
      </c>
      <c r="BD107" s="157">
        <f t="shared" si="309"/>
        <v>13.611754038234073</v>
      </c>
      <c r="BE107" s="157">
        <f t="shared" si="310"/>
        <v>11.642615151619145</v>
      </c>
      <c r="BF107" s="157">
        <f t="shared" si="311"/>
        <v>-1.8728635854422107</v>
      </c>
      <c r="BG107" s="157">
        <f t="shared" si="312"/>
        <v>-4.5101518117669226</v>
      </c>
      <c r="BH107" s="157">
        <f t="shared" si="313"/>
        <v>-3.6678414792155127</v>
      </c>
      <c r="BI107" s="157">
        <f t="shared" si="314"/>
        <v>3.8081787604130732</v>
      </c>
      <c r="BJ107" s="157">
        <f t="shared" si="315"/>
        <v>2.6376857285541822</v>
      </c>
      <c r="BK107" s="157">
        <f t="shared" si="316"/>
        <v>4.5391522445796184</v>
      </c>
      <c r="BL107" s="157">
        <f t="shared" si="316"/>
        <v>0.18797879636544959</v>
      </c>
      <c r="BM107" s="157">
        <f t="shared" si="317"/>
        <v>-0.17764732924674134</v>
      </c>
      <c r="BN107" s="157">
        <f t="shared" si="318"/>
        <v>-0.3475059354084965</v>
      </c>
      <c r="BO107" s="157">
        <f t="shared" si="319"/>
        <v>0.8629820027570585</v>
      </c>
      <c r="BP107" s="157">
        <f t="shared" si="319"/>
        <v>2.4353530967600316</v>
      </c>
      <c r="BQ107" s="157">
        <f t="shared" si="319"/>
        <v>3.1608418321832219</v>
      </c>
    </row>
    <row r="108" spans="1:69" x14ac:dyDescent="0.2">
      <c r="A108" s="150" t="s">
        <v>2</v>
      </c>
      <c r="B108" s="254"/>
      <c r="C108" s="158"/>
      <c r="D108" s="158"/>
      <c r="E108" s="158"/>
      <c r="F108" s="158">
        <f t="shared" si="259"/>
        <v>38.799913120344826</v>
      </c>
      <c r="G108" s="158">
        <f t="shared" si="260"/>
        <v>38.816237184164102</v>
      </c>
      <c r="H108" s="158">
        <f t="shared" si="261"/>
        <v>39.171512476508973</v>
      </c>
      <c r="I108" s="158">
        <f t="shared" si="262"/>
        <v>40.375405507573603</v>
      </c>
      <c r="J108" s="158">
        <f t="shared" si="263"/>
        <v>-0.9768282845888796</v>
      </c>
      <c r="K108" s="158">
        <f t="shared" si="264"/>
        <v>1.7013858151920691</v>
      </c>
      <c r="L108" s="158">
        <f t="shared" si="265"/>
        <v>2.0084895643427041</v>
      </c>
      <c r="M108" s="158">
        <f t="shared" si="266"/>
        <v>1.6738819094470083</v>
      </c>
      <c r="N108" s="158">
        <f t="shared" si="267"/>
        <v>1.0648609376519778</v>
      </c>
      <c r="O108" s="158">
        <f t="shared" si="268"/>
        <v>-0.91260872733164322</v>
      </c>
      <c r="P108" s="158">
        <f t="shared" si="269"/>
        <v>-2.6627269937363618</v>
      </c>
      <c r="Q108" s="158">
        <f t="shared" si="270"/>
        <v>-2.7945661863179843</v>
      </c>
      <c r="R108" s="158">
        <f t="shared" si="271"/>
        <v>-28.171709728290999</v>
      </c>
      <c r="S108" s="158">
        <f t="shared" si="272"/>
        <v>-27.812450217905521</v>
      </c>
      <c r="T108" s="158">
        <f t="shared" si="273"/>
        <v>-27.320690958621345</v>
      </c>
      <c r="U108" s="158">
        <f t="shared" si="274"/>
        <v>-26.872397200625592</v>
      </c>
      <c r="V108" s="158">
        <f t="shared" si="275"/>
        <v>-2.5833315970164348</v>
      </c>
      <c r="W108" s="158">
        <f t="shared" si="276"/>
        <v>-1.8951622089369662</v>
      </c>
      <c r="X108" s="158">
        <f t="shared" si="277"/>
        <v>-2.9040838698935612</v>
      </c>
      <c r="Y108" s="158">
        <f t="shared" si="278"/>
        <v>-2.9299502295710806</v>
      </c>
      <c r="Z108" s="158">
        <f t="shared" si="279"/>
        <v>-5.6005922082814914</v>
      </c>
      <c r="AA108" s="158">
        <f t="shared" si="280"/>
        <v>-4.6145455377149664</v>
      </c>
      <c r="AB108" s="158">
        <f t="shared" si="281"/>
        <v>-4.5033833705068735</v>
      </c>
      <c r="AC108" s="158">
        <f t="shared" si="282"/>
        <v>-5.7307481238510256</v>
      </c>
      <c r="AD108" s="158">
        <f t="shared" si="283"/>
        <v>-11.990552143698086</v>
      </c>
      <c r="AE108" s="158">
        <f t="shared" si="284"/>
        <v>-11.583473776490589</v>
      </c>
      <c r="AF108" s="158">
        <f t="shared" si="285"/>
        <v>-10.343349371100643</v>
      </c>
      <c r="AG108" s="158">
        <f t="shared" si="286"/>
        <v>-8.7471984016902251</v>
      </c>
      <c r="AH108" s="158">
        <f t="shared" si="287"/>
        <v>5.3664963722212127</v>
      </c>
      <c r="AI108" s="158">
        <f t="shared" si="288"/>
        <v>6.0064838218612904</v>
      </c>
      <c r="AJ108" s="158">
        <f t="shared" si="289"/>
        <v>6.589684518366604</v>
      </c>
      <c r="AK108" s="158">
        <f t="shared" si="290"/>
        <v>5.508405865938161</v>
      </c>
      <c r="AL108" s="158">
        <f t="shared" si="291"/>
        <v>5.4802714985679994</v>
      </c>
      <c r="AM108" s="158">
        <f t="shared" si="292"/>
        <v>1.7662897430557607</v>
      </c>
      <c r="AN108" s="158">
        <f t="shared" si="293"/>
        <v>2.774727942837421</v>
      </c>
      <c r="AO108" s="158">
        <f t="shared" si="294"/>
        <v>-1.8519769611566028</v>
      </c>
      <c r="AP108" s="158">
        <f t="shared" si="295"/>
        <v>-3.3303051932363847</v>
      </c>
      <c r="AQ108" s="158">
        <f t="shared" si="296"/>
        <v>-4.966770448144409</v>
      </c>
      <c r="AR108" s="158">
        <f t="shared" si="297"/>
        <v>-8.9498836024176196</v>
      </c>
      <c r="AS108" s="158">
        <f t="shared" si="298"/>
        <v>-7.7397757613268903</v>
      </c>
      <c r="AT108" s="158">
        <f t="shared" si="299"/>
        <v>-8.0524030149571733</v>
      </c>
      <c r="AU108" s="158">
        <f t="shared" si="300"/>
        <v>-5.0857983544362746</v>
      </c>
      <c r="AV108" s="158">
        <f t="shared" si="301"/>
        <v>-3.1250454744601059</v>
      </c>
      <c r="AW108" s="158">
        <f t="shared" si="302"/>
        <v>3.3190362050129103</v>
      </c>
      <c r="AX108" s="158">
        <f t="shared" si="303"/>
        <v>4.731585855050688</v>
      </c>
      <c r="AY108" s="158">
        <f t="shared" si="304"/>
        <v>2.9466323278061322</v>
      </c>
      <c r="AZ108" s="158">
        <f t="shared" si="305"/>
        <v>2.9901516394915868</v>
      </c>
      <c r="BA108" s="158">
        <f t="shared" si="306"/>
        <v>-0.5690161845888092</v>
      </c>
      <c r="BB108" s="158">
        <f t="shared" si="307"/>
        <v>-9.6569556994450085</v>
      </c>
      <c r="BC108" s="158">
        <f t="shared" si="308"/>
        <v>-4.4858783290762139</v>
      </c>
      <c r="BD108" s="158">
        <f t="shared" si="309"/>
        <v>-6.8235479902540943</v>
      </c>
      <c r="BE108" s="158">
        <f t="shared" si="310"/>
        <v>-5.1674580940278272</v>
      </c>
      <c r="BF108" s="158">
        <f t="shared" si="311"/>
        <v>-6.5007097688416016</v>
      </c>
      <c r="BG108" s="158">
        <f t="shared" si="312"/>
        <v>-7.7924384581280508</v>
      </c>
      <c r="BH108" s="158">
        <f t="shared" si="313"/>
        <v>-5.4039352250265758</v>
      </c>
      <c r="BI108" s="158">
        <f t="shared" si="314"/>
        <v>-4.8491864633666957</v>
      </c>
      <c r="BJ108" s="158">
        <f t="shared" si="315"/>
        <v>12.149034778487215</v>
      </c>
      <c r="BK108" s="158">
        <f t="shared" si="316"/>
        <v>3.1496108771003111</v>
      </c>
      <c r="BL108" s="158">
        <f t="shared" si="316"/>
        <v>10.183071474831154</v>
      </c>
      <c r="BM108" s="158">
        <f t="shared" si="317"/>
        <v>10.663569654809013</v>
      </c>
      <c r="BN108" s="158">
        <f t="shared" si="318"/>
        <v>3.6216739610157096</v>
      </c>
      <c r="BO108" s="158">
        <f t="shared" si="319"/>
        <v>13.230480023870147</v>
      </c>
      <c r="BP108" s="158">
        <f t="shared" si="319"/>
        <v>-0.56109764214423852</v>
      </c>
      <c r="BQ108" s="158">
        <f t="shared" si="319"/>
        <v>-0.77443899834310848</v>
      </c>
    </row>
    <row r="109" spans="1:69" x14ac:dyDescent="0.2">
      <c r="A109" s="146" t="s">
        <v>3</v>
      </c>
      <c r="B109" s="257"/>
      <c r="C109" s="156"/>
      <c r="D109" s="156"/>
      <c r="E109" s="156"/>
      <c r="F109" s="156">
        <f t="shared" si="259"/>
        <v>2.1616908688543042</v>
      </c>
      <c r="G109" s="156">
        <f t="shared" si="260"/>
        <v>1.6729677135596581</v>
      </c>
      <c r="H109" s="156">
        <f t="shared" si="261"/>
        <v>1.7142614880755733</v>
      </c>
      <c r="I109" s="156">
        <f t="shared" si="262"/>
        <v>3.4875277618440679</v>
      </c>
      <c r="J109" s="156">
        <f t="shared" si="263"/>
        <v>2.6680565809194894</v>
      </c>
      <c r="K109" s="156">
        <f t="shared" si="264"/>
        <v>4.508880326100277</v>
      </c>
      <c r="L109" s="156">
        <f t="shared" si="265"/>
        <v>2.6389052069167014</v>
      </c>
      <c r="M109" s="156">
        <f t="shared" si="266"/>
        <v>2.2338720688047715</v>
      </c>
      <c r="N109" s="156">
        <f t="shared" si="267"/>
        <v>7.2979267299611503E-2</v>
      </c>
      <c r="O109" s="156">
        <f t="shared" si="268"/>
        <v>-1.6514182700667204</v>
      </c>
      <c r="P109" s="156">
        <f t="shared" si="269"/>
        <v>-3.1580952778870484</v>
      </c>
      <c r="Q109" s="156">
        <f t="shared" si="270"/>
        <v>-3.023204074754263</v>
      </c>
      <c r="R109" s="156">
        <f t="shared" si="271"/>
        <v>-1.9556090227930638</v>
      </c>
      <c r="S109" s="156">
        <f t="shared" si="272"/>
        <v>-0.76867227754494194</v>
      </c>
      <c r="T109" s="156">
        <f t="shared" si="273"/>
        <v>1.6789470786172596</v>
      </c>
      <c r="U109" s="156">
        <f t="shared" si="274"/>
        <v>4.3699680211985807</v>
      </c>
      <c r="V109" s="156">
        <f t="shared" si="275"/>
        <v>6.8878216679279101</v>
      </c>
      <c r="W109" s="156">
        <f t="shared" si="276"/>
        <v>7.8724155280855497</v>
      </c>
      <c r="X109" s="156">
        <f t="shared" si="277"/>
        <v>8.5100333753579527</v>
      </c>
      <c r="Y109" s="156">
        <f t="shared" si="278"/>
        <v>8.5652983962469857</v>
      </c>
      <c r="Z109" s="156">
        <f t="shared" si="279"/>
        <v>8.1319508551786921</v>
      </c>
      <c r="AA109" s="156">
        <f t="shared" si="280"/>
        <v>6.4269309764687907</v>
      </c>
      <c r="AB109" s="156">
        <f t="shared" si="281"/>
        <v>3.3637537649288474</v>
      </c>
      <c r="AC109" s="156">
        <f t="shared" si="282"/>
        <v>2.3969333360652416</v>
      </c>
      <c r="AD109" s="156">
        <f t="shared" si="283"/>
        <v>-1.1901174915444719</v>
      </c>
      <c r="AE109" s="156">
        <f t="shared" si="284"/>
        <v>0.44939611742710373</v>
      </c>
      <c r="AF109" s="156">
        <f t="shared" si="285"/>
        <v>2.8468981022843765</v>
      </c>
      <c r="AG109" s="156">
        <f t="shared" si="286"/>
        <v>1.8816104312195325</v>
      </c>
      <c r="AH109" s="156">
        <f t="shared" si="287"/>
        <v>1.4287130181919365</v>
      </c>
      <c r="AI109" s="156">
        <f t="shared" si="288"/>
        <v>-1.5500220673281777</v>
      </c>
      <c r="AJ109" s="156">
        <f t="shared" si="289"/>
        <v>-2.3360802592147594</v>
      </c>
      <c r="AK109" s="156">
        <f t="shared" si="290"/>
        <v>-3.2787652089535713</v>
      </c>
      <c r="AL109" s="156">
        <f t="shared" si="291"/>
        <v>2.4983652736592621</v>
      </c>
      <c r="AM109" s="156">
        <f t="shared" si="292"/>
        <v>4.8073687299292116</v>
      </c>
      <c r="AN109" s="156">
        <f t="shared" si="293"/>
        <v>6.5482882802727458</v>
      </c>
      <c r="AO109" s="156">
        <f t="shared" si="294"/>
        <v>7.1584769238588697</v>
      </c>
      <c r="AP109" s="156">
        <f t="shared" si="295"/>
        <v>4.619224686380182</v>
      </c>
      <c r="AQ109" s="156">
        <f t="shared" si="296"/>
        <v>7.6348250883276343</v>
      </c>
      <c r="AR109" s="156">
        <f t="shared" si="297"/>
        <v>7.3612565561239363</v>
      </c>
      <c r="AS109" s="156">
        <f t="shared" si="298"/>
        <v>7.4422020065856369</v>
      </c>
      <c r="AT109" s="156">
        <f t="shared" si="299"/>
        <v>6.3378737027285821</v>
      </c>
      <c r="AU109" s="156">
        <f t="shared" si="300"/>
        <v>5.1155692076867023</v>
      </c>
      <c r="AV109" s="156">
        <f t="shared" si="301"/>
        <v>5.2218066417788069</v>
      </c>
      <c r="AW109" s="156">
        <f t="shared" si="302"/>
        <v>7.069174059712001</v>
      </c>
      <c r="AX109" s="156">
        <f t="shared" si="303"/>
        <v>7.4264687532395692</v>
      </c>
      <c r="AY109" s="156">
        <f t="shared" si="304"/>
        <v>6.1047978959958487</v>
      </c>
      <c r="AZ109" s="156">
        <f t="shared" si="305"/>
        <v>4.3511422545502514</v>
      </c>
      <c r="BA109" s="156">
        <f t="shared" si="306"/>
        <v>6.0056234320561028</v>
      </c>
      <c r="BB109" s="156">
        <f t="shared" si="307"/>
        <v>2.8460082788630423</v>
      </c>
      <c r="BC109" s="156">
        <f t="shared" si="308"/>
        <v>5.9518972153646281</v>
      </c>
      <c r="BD109" s="156">
        <f t="shared" si="309"/>
        <v>4.5566120275058815</v>
      </c>
      <c r="BE109" s="156">
        <f t="shared" si="310"/>
        <v>-3.0451098623926689</v>
      </c>
      <c r="BF109" s="156">
        <f t="shared" si="311"/>
        <v>-7.4034930167942354</v>
      </c>
      <c r="BG109" s="156">
        <f t="shared" si="312"/>
        <v>-11.457676321045479</v>
      </c>
      <c r="BH109" s="156">
        <f t="shared" si="313"/>
        <v>-8.4363195960751192</v>
      </c>
      <c r="BI109" s="156">
        <f t="shared" si="314"/>
        <v>-2.9824436501306382</v>
      </c>
      <c r="BJ109" s="156">
        <f t="shared" si="315"/>
        <v>4.3792184042169495</v>
      </c>
      <c r="BK109" s="156">
        <f t="shared" si="316"/>
        <v>7.8711425596099867</v>
      </c>
      <c r="BL109" s="156">
        <f t="shared" si="316"/>
        <v>4.9551968883859123</v>
      </c>
      <c r="BM109" s="156">
        <f t="shared" si="317"/>
        <v>3.5489818414615639</v>
      </c>
      <c r="BN109" s="156">
        <f t="shared" si="318"/>
        <v>4.7019543682578799</v>
      </c>
      <c r="BO109" s="156">
        <f t="shared" si="319"/>
        <v>1.4138629519207686</v>
      </c>
      <c r="BP109" s="156">
        <f t="shared" si="319"/>
        <v>1.9283509369000515</v>
      </c>
      <c r="BQ109" s="156">
        <f t="shared" si="319"/>
        <v>2.7480605343573323</v>
      </c>
    </row>
    <row r="110" spans="1:69" x14ac:dyDescent="0.2">
      <c r="A110" s="147" t="s">
        <v>4</v>
      </c>
      <c r="B110" s="253"/>
      <c r="C110" s="157"/>
      <c r="D110" s="157"/>
      <c r="E110" s="157"/>
      <c r="F110" s="157">
        <f t="shared" si="259"/>
        <v>2.6270137223237588</v>
      </c>
      <c r="G110" s="157">
        <f t="shared" si="260"/>
        <v>1.5223053194385101</v>
      </c>
      <c r="H110" s="157">
        <f t="shared" si="261"/>
        <v>0.78570492515564527</v>
      </c>
      <c r="I110" s="157">
        <f t="shared" si="262"/>
        <v>2.1198529398329136</v>
      </c>
      <c r="J110" s="157">
        <f t="shared" si="263"/>
        <v>1.6219877305971742</v>
      </c>
      <c r="K110" s="157">
        <f t="shared" si="264"/>
        <v>4.2578843735201009</v>
      </c>
      <c r="L110" s="157">
        <f t="shared" si="265"/>
        <v>2.8327666529223783</v>
      </c>
      <c r="M110" s="157">
        <f t="shared" si="266"/>
        <v>1.91870542643396</v>
      </c>
      <c r="N110" s="157">
        <f t="shared" si="267"/>
        <v>1.6955764371806676</v>
      </c>
      <c r="O110" s="157">
        <f t="shared" si="268"/>
        <v>3.8137061957722643E-3</v>
      </c>
      <c r="P110" s="157">
        <f t="shared" si="269"/>
        <v>-1.7107591416554153</v>
      </c>
      <c r="Q110" s="157">
        <f t="shared" si="270"/>
        <v>-1.6098998702630751</v>
      </c>
      <c r="R110" s="157">
        <f t="shared" si="271"/>
        <v>-1.1344969574890054</v>
      </c>
      <c r="S110" s="157">
        <f t="shared" si="272"/>
        <v>-0.25591864053198721</v>
      </c>
      <c r="T110" s="157">
        <f t="shared" si="273"/>
        <v>2.3119484978874612</v>
      </c>
      <c r="U110" s="157">
        <f t="shared" si="274"/>
        <v>5.3347760504350026</v>
      </c>
      <c r="V110" s="157">
        <f t="shared" si="275"/>
        <v>7.5525375246764739</v>
      </c>
      <c r="W110" s="157">
        <f t="shared" si="276"/>
        <v>8.5332367809584042</v>
      </c>
      <c r="X110" s="157">
        <f t="shared" si="277"/>
        <v>8.9632310535929012</v>
      </c>
      <c r="Y110" s="157">
        <f t="shared" si="278"/>
        <v>9.2125069537113173</v>
      </c>
      <c r="Z110" s="157">
        <f t="shared" si="279"/>
        <v>6.1897117603957996</v>
      </c>
      <c r="AA110" s="157">
        <f t="shared" si="280"/>
        <v>4.6081909091120137</v>
      </c>
      <c r="AB110" s="157">
        <f t="shared" si="281"/>
        <v>1.3788734520463166</v>
      </c>
      <c r="AC110" s="157">
        <f t="shared" si="282"/>
        <v>0.18152157596361973</v>
      </c>
      <c r="AD110" s="157">
        <f t="shared" si="283"/>
        <v>0.31301004684413186</v>
      </c>
      <c r="AE110" s="157">
        <f t="shared" si="284"/>
        <v>2.1135928220629907</v>
      </c>
      <c r="AF110" s="157">
        <f t="shared" si="285"/>
        <v>4.5829101388528297</v>
      </c>
      <c r="AG110" s="157">
        <f t="shared" si="286"/>
        <v>3.3997527768488931</v>
      </c>
      <c r="AH110" s="157">
        <f t="shared" si="287"/>
        <v>2.4919284333445733</v>
      </c>
      <c r="AI110" s="157">
        <f t="shared" si="288"/>
        <v>-0.97079018340842926</v>
      </c>
      <c r="AJ110" s="157">
        <f t="shared" si="289"/>
        <v>-1.8933349504637647</v>
      </c>
      <c r="AK110" s="157">
        <f t="shared" si="290"/>
        <v>-2.9991840663227873</v>
      </c>
      <c r="AL110" s="157">
        <f t="shared" si="291"/>
        <v>1.7177630759223672</v>
      </c>
      <c r="AM110" s="157">
        <f t="shared" si="292"/>
        <v>4.1676786552050951</v>
      </c>
      <c r="AN110" s="157">
        <f t="shared" si="293"/>
        <v>5.9900927050416284</v>
      </c>
      <c r="AO110" s="157">
        <f t="shared" si="294"/>
        <v>6.7893187911814312</v>
      </c>
      <c r="AP110" s="157">
        <f t="shared" si="295"/>
        <v>3.5742550433601146</v>
      </c>
      <c r="AQ110" s="157">
        <f t="shared" si="296"/>
        <v>7.1490232472879205</v>
      </c>
      <c r="AR110" s="157">
        <f t="shared" si="297"/>
        <v>7.0032375987503279</v>
      </c>
      <c r="AS110" s="157">
        <f t="shared" si="298"/>
        <v>6.790203648735643</v>
      </c>
      <c r="AT110" s="157">
        <f t="shared" si="299"/>
        <v>6.5653116000742608</v>
      </c>
      <c r="AU110" s="157">
        <f t="shared" si="300"/>
        <v>5.0694473229383448</v>
      </c>
      <c r="AV110" s="157">
        <f t="shared" si="301"/>
        <v>5.1301891050094888</v>
      </c>
      <c r="AW110" s="157">
        <f t="shared" si="302"/>
        <v>7.3898253468980819</v>
      </c>
      <c r="AX110" s="157">
        <f t="shared" si="303"/>
        <v>7.0310713837291523</v>
      </c>
      <c r="AY110" s="157">
        <f t="shared" si="304"/>
        <v>5.6892007693002729</v>
      </c>
      <c r="AZ110" s="157">
        <f t="shared" si="305"/>
        <v>3.6143850028840534</v>
      </c>
      <c r="BA110" s="157">
        <f t="shared" si="306"/>
        <v>5.0651545199587655</v>
      </c>
      <c r="BB110" s="157">
        <f t="shared" si="307"/>
        <v>2.8013525880118855</v>
      </c>
      <c r="BC110" s="157">
        <f t="shared" si="308"/>
        <v>6.6842768764415235</v>
      </c>
      <c r="BD110" s="157">
        <f t="shared" si="309"/>
        <v>4.680725460911626</v>
      </c>
      <c r="BE110" s="157">
        <f t="shared" si="310"/>
        <v>-3.5740256323984108</v>
      </c>
      <c r="BF110" s="157">
        <f t="shared" si="311"/>
        <v>-9.9758385124780133</v>
      </c>
      <c r="BG110" s="157">
        <f t="shared" si="312"/>
        <v>-14.561399377269266</v>
      </c>
      <c r="BH110" s="157">
        <f t="shared" si="313"/>
        <v>-10.68689595384301</v>
      </c>
      <c r="BI110" s="157">
        <f t="shared" si="314"/>
        <v>-4.5666848131908759</v>
      </c>
      <c r="BJ110" s="157">
        <f t="shared" si="315"/>
        <v>4.8774525471683434</v>
      </c>
      <c r="BK110" s="157">
        <f t="shared" si="316"/>
        <v>9.4401250822759817</v>
      </c>
      <c r="BL110" s="157">
        <f t="shared" si="316"/>
        <v>5.8998143498087643</v>
      </c>
      <c r="BM110" s="157">
        <f t="shared" si="317"/>
        <v>4.2473013385317113</v>
      </c>
      <c r="BN110" s="157">
        <f t="shared" si="318"/>
        <v>5.6557079652913256</v>
      </c>
      <c r="BO110" s="157">
        <f t="shared" si="319"/>
        <v>1.5066216534366834</v>
      </c>
      <c r="BP110" s="157">
        <f t="shared" si="319"/>
        <v>2.0157177934728638</v>
      </c>
      <c r="BQ110" s="157">
        <f t="shared" si="319"/>
        <v>3.0371720404359275</v>
      </c>
    </row>
    <row r="111" spans="1:69" x14ac:dyDescent="0.2">
      <c r="A111" s="147" t="s">
        <v>5</v>
      </c>
      <c r="B111" s="253"/>
      <c r="C111" s="157"/>
      <c r="D111" s="157"/>
      <c r="E111" s="157"/>
      <c r="F111" s="157">
        <f t="shared" si="259"/>
        <v>2.173072235089081</v>
      </c>
      <c r="G111" s="157">
        <f t="shared" si="260"/>
        <v>6.7696137045820768</v>
      </c>
      <c r="H111" s="157">
        <f t="shared" si="261"/>
        <v>13.796000233294173</v>
      </c>
      <c r="I111" s="157">
        <f t="shared" si="262"/>
        <v>21.751982836676277</v>
      </c>
      <c r="J111" s="157">
        <f t="shared" si="263"/>
        <v>10.422538920469142</v>
      </c>
      <c r="K111" s="157">
        <f t="shared" si="264"/>
        <v>7.4797382436886384</v>
      </c>
      <c r="L111" s="157">
        <f t="shared" si="265"/>
        <v>0.50426793159087746</v>
      </c>
      <c r="M111" s="157">
        <f t="shared" si="266"/>
        <v>-3.3088306127038738</v>
      </c>
      <c r="N111" s="157">
        <f t="shared" si="267"/>
        <v>-5.150885238703518</v>
      </c>
      <c r="O111" s="157">
        <f t="shared" si="268"/>
        <v>-6.3309899369580593</v>
      </c>
      <c r="P111" s="157">
        <f t="shared" si="269"/>
        <v>-6.8427554770170911</v>
      </c>
      <c r="Q111" s="157">
        <f t="shared" si="270"/>
        <v>-6.0775270496285971</v>
      </c>
      <c r="R111" s="157">
        <f t="shared" si="271"/>
        <v>-3.5129330409256374</v>
      </c>
      <c r="S111" s="157">
        <f t="shared" si="272"/>
        <v>-0.78777813375044192</v>
      </c>
      <c r="T111" s="157">
        <f t="shared" si="273"/>
        <v>1.4062936385061549</v>
      </c>
      <c r="U111" s="157">
        <f t="shared" si="274"/>
        <v>3.0679783415840176</v>
      </c>
      <c r="V111" s="157">
        <f t="shared" si="275"/>
        <v>6.8362729847710799</v>
      </c>
      <c r="W111" s="157">
        <f t="shared" si="276"/>
        <v>6.5266576337153284</v>
      </c>
      <c r="X111" s="157">
        <f t="shared" si="277"/>
        <v>6.9495699016495145</v>
      </c>
      <c r="Y111" s="157">
        <f t="shared" si="278"/>
        <v>3.2473412248918025</v>
      </c>
      <c r="Z111" s="157">
        <f t="shared" si="279"/>
        <v>1.47359134948184</v>
      </c>
      <c r="AA111" s="157">
        <f t="shared" si="280"/>
        <v>-0.7316351016517425</v>
      </c>
      <c r="AB111" s="157">
        <f t="shared" si="281"/>
        <v>-0.98260266797535034</v>
      </c>
      <c r="AC111" s="157">
        <f t="shared" si="282"/>
        <v>-0.27633296431347032</v>
      </c>
      <c r="AD111" s="157">
        <f t="shared" si="283"/>
        <v>7.6407488827925141</v>
      </c>
      <c r="AE111" s="157">
        <f t="shared" si="284"/>
        <v>9.8230966768310441</v>
      </c>
      <c r="AF111" s="157">
        <f t="shared" si="285"/>
        <v>10.139630584049538</v>
      </c>
      <c r="AG111" s="157">
        <f t="shared" si="286"/>
        <v>11.14271416206282</v>
      </c>
      <c r="AH111" s="157">
        <f t="shared" si="287"/>
        <v>-10.960917686206969</v>
      </c>
      <c r="AI111" s="157">
        <f t="shared" si="288"/>
        <v>-11.698258889345404</v>
      </c>
      <c r="AJ111" s="157">
        <f t="shared" si="289"/>
        <v>-11.752051615550355</v>
      </c>
      <c r="AK111" s="157">
        <f t="shared" si="290"/>
        <v>-11.594040527521143</v>
      </c>
      <c r="AL111" s="157">
        <f t="shared" si="291"/>
        <v>6.5848498994451239</v>
      </c>
      <c r="AM111" s="157">
        <f t="shared" si="292"/>
        <v>7.2772842009632157</v>
      </c>
      <c r="AN111" s="157">
        <f t="shared" si="293"/>
        <v>8.0074027978081492</v>
      </c>
      <c r="AO111" s="157">
        <f t="shared" si="294"/>
        <v>7.3529766958773894</v>
      </c>
      <c r="AP111" s="157">
        <f t="shared" si="295"/>
        <v>6.4348128397694353</v>
      </c>
      <c r="AQ111" s="157">
        <f t="shared" si="296"/>
        <v>6.3888814226147517</v>
      </c>
      <c r="AR111" s="157">
        <f t="shared" si="297"/>
        <v>5.046876330353359</v>
      </c>
      <c r="AS111" s="157">
        <f t="shared" si="298"/>
        <v>8.1960445207096377</v>
      </c>
      <c r="AT111" s="157">
        <f t="shared" si="299"/>
        <v>2.6857940594634644</v>
      </c>
      <c r="AU111" s="157">
        <f t="shared" si="300"/>
        <v>3.1857930997330954</v>
      </c>
      <c r="AV111" s="157">
        <f t="shared" si="301"/>
        <v>3.7938168404306869</v>
      </c>
      <c r="AW111" s="157">
        <f t="shared" si="302"/>
        <v>3.5035652136822573</v>
      </c>
      <c r="AX111" s="157">
        <f t="shared" si="303"/>
        <v>3.5486047882765477</v>
      </c>
      <c r="AY111" s="157">
        <f t="shared" si="304"/>
        <v>2.8570951538315246</v>
      </c>
      <c r="AZ111" s="157">
        <f t="shared" si="305"/>
        <v>3.9503297715929206</v>
      </c>
      <c r="BA111" s="157">
        <f t="shared" si="306"/>
        <v>2.9796742996175252</v>
      </c>
      <c r="BB111" s="157">
        <f t="shared" si="307"/>
        <v>-3.7487024020836168</v>
      </c>
      <c r="BC111" s="157">
        <f t="shared" si="308"/>
        <v>-4.8328307144957554</v>
      </c>
      <c r="BD111" s="157">
        <f t="shared" si="309"/>
        <v>-1.8244735081239476</v>
      </c>
      <c r="BE111" s="157">
        <f t="shared" si="310"/>
        <v>-5.740370938566671</v>
      </c>
      <c r="BF111" s="157">
        <f t="shared" si="311"/>
        <v>-2.0559945922694078</v>
      </c>
      <c r="BG111" s="157">
        <f t="shared" si="312"/>
        <v>-3.58161677169916</v>
      </c>
      <c r="BH111" s="157">
        <f t="shared" si="313"/>
        <v>-5.6614674361747666</v>
      </c>
      <c r="BI111" s="157">
        <f t="shared" si="314"/>
        <v>-1.7997023810248647</v>
      </c>
      <c r="BJ111" s="157">
        <f t="shared" si="315"/>
        <v>-0.96451100118116662</v>
      </c>
      <c r="BK111" s="157">
        <f t="shared" si="316"/>
        <v>1.0852101450539697</v>
      </c>
      <c r="BL111" s="157">
        <f t="shared" si="316"/>
        <v>6.4382692033091715E-2</v>
      </c>
      <c r="BM111" s="157">
        <f t="shared" si="317"/>
        <v>0.70153659802540924</v>
      </c>
      <c r="BN111" s="157">
        <f t="shared" si="318"/>
        <v>0.74243395376757637</v>
      </c>
      <c r="BO111" s="157">
        <f t="shared" si="319"/>
        <v>1.0908008816000734</v>
      </c>
      <c r="BP111" s="157">
        <f t="shared" si="319"/>
        <v>0.26253712957837949</v>
      </c>
      <c r="BQ111" s="157">
        <f t="shared" si="319"/>
        <v>-0.12792645141671169</v>
      </c>
    </row>
    <row r="112" spans="1:69" x14ac:dyDescent="0.2">
      <c r="A112" s="150" t="s">
        <v>6</v>
      </c>
      <c r="B112" s="254"/>
      <c r="C112" s="158"/>
      <c r="D112" s="158"/>
      <c r="E112" s="158"/>
      <c r="F112" s="158">
        <f t="shared" si="259"/>
        <v>-1.8041016631943347</v>
      </c>
      <c r="G112" s="158">
        <f t="shared" si="260"/>
        <v>-1.9728088882574961</v>
      </c>
      <c r="H112" s="158">
        <f t="shared" si="261"/>
        <v>-1.7114927620116509</v>
      </c>
      <c r="I112" s="158">
        <f t="shared" si="262"/>
        <v>-1.4169082984249537</v>
      </c>
      <c r="J112" s="158">
        <f t="shared" si="263"/>
        <v>4.1956177921442546</v>
      </c>
      <c r="K112" s="158">
        <f t="shared" si="264"/>
        <v>3.5982076971836237</v>
      </c>
      <c r="L112" s="158">
        <f t="shared" si="265"/>
        <v>3.2578522323065928</v>
      </c>
      <c r="M112" s="158">
        <f t="shared" si="266"/>
        <v>12.105380471991744</v>
      </c>
      <c r="N112" s="158">
        <f t="shared" si="267"/>
        <v>-8.4409269666342031</v>
      </c>
      <c r="O112" s="158">
        <f t="shared" si="268"/>
        <v>-11.275879152442595</v>
      </c>
      <c r="P112" s="158">
        <f t="shared" si="269"/>
        <v>-12.704611939706867</v>
      </c>
      <c r="Q112" s="158">
        <f t="shared" si="270"/>
        <v>-12.560079594175951</v>
      </c>
      <c r="R112" s="158">
        <f t="shared" si="271"/>
        <v>-8.144785136081131</v>
      </c>
      <c r="S112" s="158">
        <f t="shared" si="272"/>
        <v>-5.8942334594910859</v>
      </c>
      <c r="T112" s="158">
        <f t="shared" si="273"/>
        <v>-4.7299269097687624</v>
      </c>
      <c r="U112" s="158">
        <f t="shared" si="274"/>
        <v>-3.9505781491445275</v>
      </c>
      <c r="V112" s="158">
        <f t="shared" si="275"/>
        <v>6.3058320857739728E-2</v>
      </c>
      <c r="W112" s="158">
        <f t="shared" si="276"/>
        <v>2.4791564864112048</v>
      </c>
      <c r="X112" s="158">
        <f t="shared" si="277"/>
        <v>5.3186218656786428</v>
      </c>
      <c r="Y112" s="158">
        <f t="shared" si="278"/>
        <v>7.7985260284018043</v>
      </c>
      <c r="Z112" s="158">
        <f t="shared" si="279"/>
        <v>37.961355014396084</v>
      </c>
      <c r="AA112" s="158">
        <f t="shared" si="280"/>
        <v>35.981832155316887</v>
      </c>
      <c r="AB112" s="158">
        <f t="shared" si="281"/>
        <v>32.448393822976435</v>
      </c>
      <c r="AC112" s="158">
        <f t="shared" si="282"/>
        <v>30.46781135444937</v>
      </c>
      <c r="AD112" s="158">
        <f t="shared" si="283"/>
        <v>-22.076909845077573</v>
      </c>
      <c r="AE112" s="158">
        <f t="shared" si="284"/>
        <v>-22.637481957046688</v>
      </c>
      <c r="AF112" s="158">
        <f t="shared" si="285"/>
        <v>-19.911151578499979</v>
      </c>
      <c r="AG112" s="158">
        <f t="shared" si="286"/>
        <v>-19.462117233933025</v>
      </c>
      <c r="AH112" s="158">
        <f t="shared" si="287"/>
        <v>5.2202140718895871</v>
      </c>
      <c r="AI112" s="158">
        <f t="shared" si="288"/>
        <v>5.1307056179797454</v>
      </c>
      <c r="AJ112" s="158">
        <f t="shared" si="289"/>
        <v>4.9497417349889421</v>
      </c>
      <c r="AK112" s="158">
        <f t="shared" si="290"/>
        <v>3.7786589745259587</v>
      </c>
      <c r="AL112" s="158">
        <f t="shared" si="291"/>
        <v>6.5538566933313547</v>
      </c>
      <c r="AM112" s="158">
        <f t="shared" si="292"/>
        <v>8.981784871520734</v>
      </c>
      <c r="AN112" s="158">
        <f t="shared" si="293"/>
        <v>11.082841563241079</v>
      </c>
      <c r="AO112" s="158">
        <f t="shared" si="294"/>
        <v>10.790359112545374</v>
      </c>
      <c r="AP112" s="158">
        <f t="shared" si="295"/>
        <v>13.412067065169367</v>
      </c>
      <c r="AQ112" s="158">
        <f t="shared" si="296"/>
        <v>13.990797177264186</v>
      </c>
      <c r="AR112" s="158">
        <f t="shared" si="297"/>
        <v>13.649881708657796</v>
      </c>
      <c r="AS112" s="158">
        <f t="shared" si="298"/>
        <v>13.209263148558017</v>
      </c>
      <c r="AT112" s="158">
        <f t="shared" si="299"/>
        <v>7.8414340471555715</v>
      </c>
      <c r="AU112" s="158">
        <f t="shared" si="300"/>
        <v>7.515100693120873</v>
      </c>
      <c r="AV112" s="158">
        <f t="shared" si="301"/>
        <v>7.5654514170741036</v>
      </c>
      <c r="AW112" s="158">
        <f t="shared" si="302"/>
        <v>7.4792557180410304</v>
      </c>
      <c r="AX112" s="158">
        <f t="shared" si="303"/>
        <v>14.76043795839724</v>
      </c>
      <c r="AY112" s="158">
        <f t="shared" si="304"/>
        <v>13.192224118730381</v>
      </c>
      <c r="AZ112" s="158">
        <f t="shared" si="305"/>
        <v>11.884836233737872</v>
      </c>
      <c r="BA112" s="158">
        <f t="shared" si="306"/>
        <v>17.690161308337164</v>
      </c>
      <c r="BB112" s="158">
        <f t="shared" si="307"/>
        <v>8.8693271816952866</v>
      </c>
      <c r="BC112" s="158">
        <f t="shared" si="308"/>
        <v>8.9981252807450574</v>
      </c>
      <c r="BD112" s="158">
        <f t="shared" si="309"/>
        <v>9.1888635712136839</v>
      </c>
      <c r="BE112" s="158">
        <f t="shared" si="310"/>
        <v>3.600561389540085</v>
      </c>
      <c r="BF112" s="158">
        <f t="shared" si="311"/>
        <v>9.5232540960023524</v>
      </c>
      <c r="BG112" s="158">
        <f t="shared" si="312"/>
        <v>9.3175811423378629</v>
      </c>
      <c r="BH112" s="158">
        <f t="shared" si="313"/>
        <v>8.6950849492136939</v>
      </c>
      <c r="BI112" s="158">
        <f t="shared" si="314"/>
        <v>8.5645985868833439</v>
      </c>
      <c r="BJ112" s="158">
        <f t="shared" si="315"/>
        <v>4.6528045451959965</v>
      </c>
      <c r="BK112" s="158">
        <f t="shared" si="316"/>
        <v>1.8771265338410743</v>
      </c>
      <c r="BL112" s="158">
        <f t="shared" si="316"/>
        <v>1.7093544664666684</v>
      </c>
      <c r="BM112" s="158">
        <f t="shared" si="317"/>
        <v>0.6401268493213178</v>
      </c>
      <c r="BN112" s="158">
        <f t="shared" si="318"/>
        <v>0.83048315750177926</v>
      </c>
      <c r="BO112" s="158">
        <f t="shared" si="319"/>
        <v>0.95814425604233888</v>
      </c>
      <c r="BP112" s="158">
        <f t="shared" si="319"/>
        <v>2.4365968821365596</v>
      </c>
      <c r="BQ112" s="158">
        <f t="shared" si="319"/>
        <v>2.6084193637891229</v>
      </c>
    </row>
    <row r="113" spans="1:69" x14ac:dyDescent="0.2">
      <c r="A113" s="146" t="s">
        <v>7</v>
      </c>
      <c r="B113" s="257"/>
      <c r="C113" s="156"/>
      <c r="D113" s="156"/>
      <c r="E113" s="156"/>
      <c r="F113" s="156">
        <f t="shared" si="259"/>
        <v>4.6352148656377379</v>
      </c>
      <c r="G113" s="156">
        <f t="shared" si="260"/>
        <v>4.4999611256395529</v>
      </c>
      <c r="H113" s="156">
        <f t="shared" si="261"/>
        <v>3.9487473003746421</v>
      </c>
      <c r="I113" s="156">
        <f t="shared" si="262"/>
        <v>3.7617580451816242</v>
      </c>
      <c r="J113" s="156">
        <f t="shared" si="263"/>
        <v>2.3462570653272992</v>
      </c>
      <c r="K113" s="156">
        <f t="shared" si="264"/>
        <v>2.1666892733068841</v>
      </c>
      <c r="L113" s="156">
        <f t="shared" si="265"/>
        <v>1.2778353321958609</v>
      </c>
      <c r="M113" s="156">
        <f t="shared" si="266"/>
        <v>0.36513158685708924</v>
      </c>
      <c r="N113" s="156">
        <f t="shared" si="267"/>
        <v>2.3092125050247234</v>
      </c>
      <c r="O113" s="156">
        <f t="shared" si="268"/>
        <v>3.0483052818357761</v>
      </c>
      <c r="P113" s="156">
        <f t="shared" si="269"/>
        <v>2.7773496051586788</v>
      </c>
      <c r="Q113" s="156">
        <f t="shared" si="270"/>
        <v>2.8436048350770746</v>
      </c>
      <c r="R113" s="156">
        <f t="shared" si="271"/>
        <v>2.1896798919368665</v>
      </c>
      <c r="S113" s="156">
        <f t="shared" si="272"/>
        <v>2.6386575006703334</v>
      </c>
      <c r="T113" s="156">
        <f t="shared" si="273"/>
        <v>3.5013020442548086</v>
      </c>
      <c r="U113" s="156">
        <f t="shared" si="274"/>
        <v>4.4085537962986221</v>
      </c>
      <c r="V113" s="156">
        <f t="shared" si="275"/>
        <v>3.9793505609561595</v>
      </c>
      <c r="W113" s="156">
        <f t="shared" si="276"/>
        <v>3.8629082466142868</v>
      </c>
      <c r="X113" s="156">
        <f t="shared" si="277"/>
        <v>3.5530959570273821</v>
      </c>
      <c r="Y113" s="156">
        <f t="shared" si="278"/>
        <v>3.4137100543915548</v>
      </c>
      <c r="Z113" s="156">
        <f t="shared" si="279"/>
        <v>4.6425593218228638</v>
      </c>
      <c r="AA113" s="156">
        <f t="shared" si="280"/>
        <v>4.4306443310497388</v>
      </c>
      <c r="AB113" s="156">
        <f t="shared" si="281"/>
        <v>4.2099139396054133</v>
      </c>
      <c r="AC113" s="156">
        <f t="shared" si="282"/>
        <v>4.6312762255355837</v>
      </c>
      <c r="AD113" s="156">
        <f t="shared" si="283"/>
        <v>4.4288970554813529</v>
      </c>
      <c r="AE113" s="156">
        <f t="shared" si="284"/>
        <v>4.0922295606355323</v>
      </c>
      <c r="AF113" s="156">
        <f t="shared" si="285"/>
        <v>3.785460943212779</v>
      </c>
      <c r="AG113" s="156">
        <f t="shared" si="286"/>
        <v>3.739629995182888</v>
      </c>
      <c r="AH113" s="156">
        <f t="shared" si="287"/>
        <v>4.4422926399028064</v>
      </c>
      <c r="AI113" s="156">
        <f t="shared" si="288"/>
        <v>4.4269732236639729</v>
      </c>
      <c r="AJ113" s="156">
        <f t="shared" si="289"/>
        <v>4.9060182020992871</v>
      </c>
      <c r="AK113" s="156">
        <f t="shared" si="290"/>
        <v>4.9412964990644852</v>
      </c>
      <c r="AL113" s="156">
        <f t="shared" si="291"/>
        <v>3.9348368627032246</v>
      </c>
      <c r="AM113" s="156">
        <f t="shared" si="292"/>
        <v>4.2037810454145754</v>
      </c>
      <c r="AN113" s="156">
        <f t="shared" si="293"/>
        <v>4.2279698572627522</v>
      </c>
      <c r="AO113" s="156">
        <f t="shared" si="294"/>
        <v>5.5744012012714697</v>
      </c>
      <c r="AP113" s="156">
        <f t="shared" si="295"/>
        <v>7.0110037018844622</v>
      </c>
      <c r="AQ113" s="156">
        <f t="shared" si="296"/>
        <v>6.8784401454616644</v>
      </c>
      <c r="AR113" s="156">
        <f t="shared" si="297"/>
        <v>6.8824612432221057</v>
      </c>
      <c r="AS113" s="156">
        <f t="shared" si="298"/>
        <v>6.3591685389940187</v>
      </c>
      <c r="AT113" s="156">
        <f t="shared" si="299"/>
        <v>5.3353778320105096</v>
      </c>
      <c r="AU113" s="156">
        <f t="shared" si="300"/>
        <v>5.612684740688092</v>
      </c>
      <c r="AV113" s="156">
        <f t="shared" si="301"/>
        <v>5.8965055041938852</v>
      </c>
      <c r="AW113" s="156">
        <f t="shared" si="302"/>
        <v>6.133360253863537</v>
      </c>
      <c r="AX113" s="156">
        <f t="shared" si="303"/>
        <v>6.8945555004558203</v>
      </c>
      <c r="AY113" s="156">
        <f t="shared" si="304"/>
        <v>6.1984703636493306</v>
      </c>
      <c r="AZ113" s="156">
        <f t="shared" si="305"/>
        <v>5.9686055804995855</v>
      </c>
      <c r="BA113" s="156">
        <f t="shared" si="306"/>
        <v>5.8008617931168152</v>
      </c>
      <c r="BB113" s="156">
        <f t="shared" si="307"/>
        <v>5.1032695169929259</v>
      </c>
      <c r="BC113" s="156">
        <f t="shared" si="308"/>
        <v>5.2630837696373964</v>
      </c>
      <c r="BD113" s="156">
        <f t="shared" si="309"/>
        <v>4.4782952153907578</v>
      </c>
      <c r="BE113" s="156">
        <f t="shared" si="310"/>
        <v>3.9206431477155976</v>
      </c>
      <c r="BF113" s="156">
        <f t="shared" si="311"/>
        <v>1.6797397866309169</v>
      </c>
      <c r="BG113" s="156">
        <f t="shared" si="312"/>
        <v>1.4179258556298651</v>
      </c>
      <c r="BH113" s="156">
        <f t="shared" si="313"/>
        <v>1.2286527392218547</v>
      </c>
      <c r="BI113" s="156">
        <f t="shared" si="314"/>
        <v>0.96194117793238321</v>
      </c>
      <c r="BJ113" s="156">
        <f t="shared" si="315"/>
        <v>1.6635024682834343</v>
      </c>
      <c r="BK113" s="156">
        <f t="shared" si="316"/>
        <v>2.1494414525223084</v>
      </c>
      <c r="BL113" s="156">
        <f t="shared" si="316"/>
        <v>2.4825540032705966</v>
      </c>
      <c r="BM113" s="156">
        <f t="shared" si="317"/>
        <v>2.8328019082477529</v>
      </c>
      <c r="BN113" s="156">
        <f t="shared" si="318"/>
        <v>3.3969912791116856</v>
      </c>
      <c r="BO113" s="156">
        <f t="shared" si="319"/>
        <v>3.4296849380985663</v>
      </c>
      <c r="BP113" s="156">
        <f t="shared" si="319"/>
        <v>3.7842038829515099</v>
      </c>
      <c r="BQ113" s="156">
        <f t="shared" si="319"/>
        <v>3.4114066645705918</v>
      </c>
    </row>
    <row r="114" spans="1:69" x14ac:dyDescent="0.2">
      <c r="A114" s="153" t="s">
        <v>8</v>
      </c>
      <c r="B114" s="253"/>
      <c r="C114" s="157"/>
      <c r="D114" s="157"/>
      <c r="E114" s="157"/>
      <c r="F114" s="157">
        <f t="shared" si="259"/>
        <v>4.1858497344459122</v>
      </c>
      <c r="G114" s="157">
        <f t="shared" si="260"/>
        <v>3.197863058931155</v>
      </c>
      <c r="H114" s="157">
        <f t="shared" si="261"/>
        <v>1.4485926694057654</v>
      </c>
      <c r="I114" s="157">
        <f t="shared" si="262"/>
        <v>0.62443808763338149</v>
      </c>
      <c r="J114" s="157">
        <f t="shared" si="263"/>
        <v>2.2730282606317842</v>
      </c>
      <c r="K114" s="157">
        <f t="shared" si="264"/>
        <v>1.3039443538024931</v>
      </c>
      <c r="L114" s="157">
        <f t="shared" si="265"/>
        <v>0.33073380782022593</v>
      </c>
      <c r="M114" s="157">
        <f t="shared" si="266"/>
        <v>-1.2919777401551009</v>
      </c>
      <c r="N114" s="157">
        <f t="shared" si="267"/>
        <v>-0.3661196581715917</v>
      </c>
      <c r="O114" s="157">
        <f t="shared" si="268"/>
        <v>1.1661430370901589</v>
      </c>
      <c r="P114" s="157">
        <f t="shared" si="269"/>
        <v>1.0225747008090507</v>
      </c>
      <c r="Q114" s="157">
        <f t="shared" si="270"/>
        <v>1.5735697032015532</v>
      </c>
      <c r="R114" s="157">
        <f t="shared" si="271"/>
        <v>3.985349422006685</v>
      </c>
      <c r="S114" s="157">
        <f t="shared" si="272"/>
        <v>5.6779152094325962</v>
      </c>
      <c r="T114" s="157">
        <f t="shared" si="273"/>
        <v>7.779523239108717</v>
      </c>
      <c r="U114" s="157">
        <f t="shared" si="274"/>
        <v>10.510812970269514</v>
      </c>
      <c r="V114" s="157">
        <f t="shared" si="275"/>
        <v>9.64826032911167</v>
      </c>
      <c r="W114" s="157">
        <f t="shared" si="276"/>
        <v>9.5274748261945685</v>
      </c>
      <c r="X114" s="157">
        <f t="shared" si="277"/>
        <v>7.9461823842504806</v>
      </c>
      <c r="Y114" s="157">
        <f t="shared" si="278"/>
        <v>6.3472984145590381</v>
      </c>
      <c r="Z114" s="157">
        <f t="shared" si="279"/>
        <v>10.097267329705023</v>
      </c>
      <c r="AA114" s="157">
        <f t="shared" si="280"/>
        <v>8.2992747868424441</v>
      </c>
      <c r="AB114" s="157">
        <f t="shared" si="281"/>
        <v>6.7665754276436685</v>
      </c>
      <c r="AC114" s="157">
        <f t="shared" si="282"/>
        <v>6.464008944534819</v>
      </c>
      <c r="AD114" s="157">
        <f t="shared" si="283"/>
        <v>1.4024223421134439</v>
      </c>
      <c r="AE114" s="157">
        <f t="shared" si="284"/>
        <v>1.8166437321785869</v>
      </c>
      <c r="AF114" s="157">
        <f t="shared" si="285"/>
        <v>2.8745742043552167</v>
      </c>
      <c r="AG114" s="157">
        <f t="shared" si="286"/>
        <v>3.4967570928510794</v>
      </c>
      <c r="AH114" s="157">
        <f t="shared" si="287"/>
        <v>2.4446560237384483</v>
      </c>
      <c r="AI114" s="157">
        <f t="shared" si="288"/>
        <v>2.6459807391087224</v>
      </c>
      <c r="AJ114" s="157">
        <f t="shared" si="289"/>
        <v>4.2871340927586195</v>
      </c>
      <c r="AK114" s="157">
        <f t="shared" si="290"/>
        <v>4.2875505771363747</v>
      </c>
      <c r="AL114" s="157">
        <f t="shared" si="291"/>
        <v>4.5682490787677352</v>
      </c>
      <c r="AM114" s="157">
        <f t="shared" si="292"/>
        <v>4.8694256564877474</v>
      </c>
      <c r="AN114" s="157">
        <f t="shared" si="293"/>
        <v>3.9448254879053559</v>
      </c>
      <c r="AO114" s="157">
        <f t="shared" si="294"/>
        <v>7.9142571608472156</v>
      </c>
      <c r="AP114" s="157">
        <f t="shared" si="295"/>
        <v>7.0094617774735832</v>
      </c>
      <c r="AQ114" s="157">
        <f t="shared" si="296"/>
        <v>6.3131297507651079</v>
      </c>
      <c r="AR114" s="157">
        <f t="shared" si="297"/>
        <v>6.48039932830934</v>
      </c>
      <c r="AS114" s="157">
        <f t="shared" si="298"/>
        <v>6.1597884988574165</v>
      </c>
      <c r="AT114" s="157">
        <f t="shared" si="299"/>
        <v>5.8255006588791227</v>
      </c>
      <c r="AU114" s="157">
        <f t="shared" si="300"/>
        <v>6.4658476340777664</v>
      </c>
      <c r="AV114" s="157">
        <f t="shared" si="301"/>
        <v>6.739860262401046</v>
      </c>
      <c r="AW114" s="157">
        <f t="shared" si="302"/>
        <v>6.5203588102147769</v>
      </c>
      <c r="AX114" s="157">
        <f t="shared" si="303"/>
        <v>6.5180558630399563</v>
      </c>
      <c r="AY114" s="157">
        <f t="shared" si="304"/>
        <v>6.0928860565981218</v>
      </c>
      <c r="AZ114" s="157">
        <f t="shared" si="305"/>
        <v>5.7592741084978334</v>
      </c>
      <c r="BA114" s="157">
        <f t="shared" si="306"/>
        <v>4.3206739909482028</v>
      </c>
      <c r="BB114" s="157">
        <f t="shared" si="307"/>
        <v>4.4519564267298417</v>
      </c>
      <c r="BC114" s="157">
        <f t="shared" si="308"/>
        <v>2.2148783234137088</v>
      </c>
      <c r="BD114" s="157">
        <f t="shared" si="309"/>
        <v>-0.82498289920368839</v>
      </c>
      <c r="BE114" s="157">
        <f t="shared" si="310"/>
        <v>-0.36466914679760332</v>
      </c>
      <c r="BF114" s="157">
        <f t="shared" si="311"/>
        <v>-1.2470135855649871</v>
      </c>
      <c r="BG114" s="157">
        <f t="shared" si="312"/>
        <v>-0.99749701721657258</v>
      </c>
      <c r="BH114" s="157">
        <f t="shared" si="313"/>
        <v>0.99343648774238036</v>
      </c>
      <c r="BI114" s="157">
        <f t="shared" si="314"/>
        <v>-0.28863452471867446</v>
      </c>
      <c r="BJ114" s="157">
        <f t="shared" si="315"/>
        <v>1.9543138458841269</v>
      </c>
      <c r="BK114" s="157">
        <f t="shared" si="316"/>
        <v>3.4032435292965992</v>
      </c>
      <c r="BL114" s="157">
        <f t="shared" si="316"/>
        <v>4.2956066438949403</v>
      </c>
      <c r="BM114" s="157">
        <f t="shared" si="317"/>
        <v>5.1602044007017884</v>
      </c>
      <c r="BN114" s="157">
        <f t="shared" si="318"/>
        <v>4.3421267096760428</v>
      </c>
      <c r="BO114" s="157">
        <f t="shared" si="319"/>
        <v>3.979055468182735</v>
      </c>
      <c r="BP114" s="157">
        <f t="shared" si="319"/>
        <v>4.4993477306729712</v>
      </c>
      <c r="BQ114" s="157">
        <f t="shared" si="319"/>
        <v>4.9003447152864634</v>
      </c>
    </row>
    <row r="115" spans="1:69" x14ac:dyDescent="0.2">
      <c r="A115" s="153" t="s">
        <v>9</v>
      </c>
      <c r="B115" s="253"/>
      <c r="C115" s="157"/>
      <c r="D115" s="157"/>
      <c r="E115" s="157"/>
      <c r="F115" s="157">
        <f t="shared" si="259"/>
        <v>6.1365244265127261</v>
      </c>
      <c r="G115" s="157">
        <f t="shared" si="260"/>
        <v>5.4093151521854104</v>
      </c>
      <c r="H115" s="157">
        <f t="shared" si="261"/>
        <v>4.0594575873885193</v>
      </c>
      <c r="I115" s="157">
        <f t="shared" si="262"/>
        <v>2.5059853229249334</v>
      </c>
      <c r="J115" s="157">
        <f t="shared" si="263"/>
        <v>3.9083479618313488</v>
      </c>
      <c r="K115" s="157">
        <f t="shared" si="264"/>
        <v>5.3596147921565382</v>
      </c>
      <c r="L115" s="157">
        <f t="shared" si="265"/>
        <v>5.4370818989741529</v>
      </c>
      <c r="M115" s="157">
        <f t="shared" si="266"/>
        <v>7.4129790870032481</v>
      </c>
      <c r="N115" s="157">
        <f t="shared" si="267"/>
        <v>7.054955392338333</v>
      </c>
      <c r="O115" s="157">
        <f t="shared" si="268"/>
        <v>6.4882522960718507</v>
      </c>
      <c r="P115" s="157">
        <f t="shared" si="269"/>
        <v>3.1200224749507122</v>
      </c>
      <c r="Q115" s="157">
        <f t="shared" si="270"/>
        <v>1.8288047278895856</v>
      </c>
      <c r="R115" s="157">
        <f t="shared" si="271"/>
        <v>0.63907572887628972</v>
      </c>
      <c r="S115" s="157">
        <f t="shared" si="272"/>
        <v>2.5170426020876806</v>
      </c>
      <c r="T115" s="157">
        <f t="shared" si="273"/>
        <v>4.8428426916572684</v>
      </c>
      <c r="U115" s="157">
        <f t="shared" si="274"/>
        <v>6.0328633463260779</v>
      </c>
      <c r="V115" s="157">
        <f t="shared" si="275"/>
        <v>6.9897054013890072</v>
      </c>
      <c r="W115" s="157">
        <f t="shared" si="276"/>
        <v>7.2820297183702305</v>
      </c>
      <c r="X115" s="157">
        <f t="shared" si="277"/>
        <v>6.3454966074229846</v>
      </c>
      <c r="Y115" s="157">
        <f t="shared" si="278"/>
        <v>5.3136541218741886</v>
      </c>
      <c r="Z115" s="157">
        <f t="shared" si="279"/>
        <v>4.0498267028344248</v>
      </c>
      <c r="AA115" s="157">
        <f t="shared" si="280"/>
        <v>3.3844987940956228</v>
      </c>
      <c r="AB115" s="157">
        <f t="shared" si="281"/>
        <v>3.9328756733850003</v>
      </c>
      <c r="AC115" s="157">
        <f t="shared" si="282"/>
        <v>5.8059901234013696</v>
      </c>
      <c r="AD115" s="157">
        <f t="shared" si="283"/>
        <v>9.2199333934702814</v>
      </c>
      <c r="AE115" s="157">
        <f t="shared" si="284"/>
        <v>10.059101314364604</v>
      </c>
      <c r="AF115" s="157">
        <f t="shared" si="285"/>
        <v>9.5332715879357011</v>
      </c>
      <c r="AG115" s="157">
        <f t="shared" si="286"/>
        <v>8.657388473449009</v>
      </c>
      <c r="AH115" s="157">
        <f t="shared" si="287"/>
        <v>7.9525725925057893</v>
      </c>
      <c r="AI115" s="157">
        <f t="shared" si="288"/>
        <v>7.1855115331696711</v>
      </c>
      <c r="AJ115" s="157">
        <f t="shared" si="289"/>
        <v>6.075222968146802</v>
      </c>
      <c r="AK115" s="157">
        <f t="shared" si="290"/>
        <v>6.8335055372849531</v>
      </c>
      <c r="AL115" s="157">
        <f t="shared" si="291"/>
        <v>3.7424551683160918</v>
      </c>
      <c r="AM115" s="157">
        <f t="shared" si="292"/>
        <v>3.9052166307751732</v>
      </c>
      <c r="AN115" s="157">
        <f t="shared" si="293"/>
        <v>5.4574998914793804</v>
      </c>
      <c r="AO115" s="157">
        <f t="shared" si="294"/>
        <v>4.7395992962035152</v>
      </c>
      <c r="AP115" s="157">
        <f t="shared" si="295"/>
        <v>6.2958943369686642</v>
      </c>
      <c r="AQ115" s="157">
        <f t="shared" si="296"/>
        <v>6.3120180249036375</v>
      </c>
      <c r="AR115" s="157">
        <f t="shared" si="297"/>
        <v>5.6956064339204984</v>
      </c>
      <c r="AS115" s="157">
        <f t="shared" si="298"/>
        <v>5.4177621402788843</v>
      </c>
      <c r="AT115" s="157">
        <f t="shared" si="299"/>
        <v>4.6905704681622433</v>
      </c>
      <c r="AU115" s="157">
        <f t="shared" si="300"/>
        <v>5.0031372582579543</v>
      </c>
      <c r="AV115" s="157">
        <f t="shared" si="301"/>
        <v>5.9783595370304328</v>
      </c>
      <c r="AW115" s="157">
        <f t="shared" si="302"/>
        <v>5.0886795214098699</v>
      </c>
      <c r="AX115" s="157">
        <f t="shared" si="303"/>
        <v>7.789069731742809</v>
      </c>
      <c r="AY115" s="157">
        <f t="shared" si="304"/>
        <v>7.5847042737227142</v>
      </c>
      <c r="AZ115" s="157">
        <f t="shared" si="305"/>
        <v>6.3779103632161451</v>
      </c>
      <c r="BA115" s="157">
        <f t="shared" si="306"/>
        <v>6.8566130295662591</v>
      </c>
      <c r="BB115" s="157">
        <f t="shared" si="307"/>
        <v>5.1031768896939687</v>
      </c>
      <c r="BC115" s="157">
        <f t="shared" si="308"/>
        <v>4.8039561988278994</v>
      </c>
      <c r="BD115" s="157">
        <f t="shared" si="309"/>
        <v>4.6057944939493867</v>
      </c>
      <c r="BE115" s="157">
        <f t="shared" si="310"/>
        <v>4.4649128089135814</v>
      </c>
      <c r="BF115" s="157">
        <f t="shared" si="311"/>
        <v>2.2154455052116075</v>
      </c>
      <c r="BG115" s="157">
        <f t="shared" si="312"/>
        <v>0.91482830245025593</v>
      </c>
      <c r="BH115" s="157">
        <f t="shared" si="313"/>
        <v>0.50454729992904446</v>
      </c>
      <c r="BI115" s="157">
        <f t="shared" si="314"/>
        <v>0.53652036682010062</v>
      </c>
      <c r="BJ115" s="157">
        <f t="shared" si="315"/>
        <v>1.5314578131123315</v>
      </c>
      <c r="BK115" s="157">
        <f t="shared" si="316"/>
        <v>2.7615834786728564</v>
      </c>
      <c r="BL115" s="157">
        <f t="shared" si="316"/>
        <v>3.3142229343100871</v>
      </c>
      <c r="BM115" s="157">
        <f t="shared" si="317"/>
        <v>3.5885718266494018</v>
      </c>
      <c r="BN115" s="157">
        <f t="shared" si="318"/>
        <v>3.9305843476453162</v>
      </c>
      <c r="BO115" s="157">
        <f t="shared" si="319"/>
        <v>4.2313222277684126</v>
      </c>
      <c r="BP115" s="157">
        <f t="shared" si="319"/>
        <v>3.9256559300706493</v>
      </c>
      <c r="BQ115" s="157">
        <f t="shared" si="319"/>
        <v>4.0691587669642679</v>
      </c>
    </row>
    <row r="116" spans="1:69" x14ac:dyDescent="0.2">
      <c r="A116" s="153" t="s">
        <v>10</v>
      </c>
      <c r="B116" s="253"/>
      <c r="C116" s="157"/>
      <c r="D116" s="157"/>
      <c r="E116" s="157"/>
      <c r="F116" s="157">
        <f t="shared" si="259"/>
        <v>4.4503391616144761</v>
      </c>
      <c r="G116" s="157">
        <f t="shared" si="260"/>
        <v>6.7155723239459215</v>
      </c>
      <c r="H116" s="157">
        <f t="shared" si="261"/>
        <v>7.4292460932064177</v>
      </c>
      <c r="I116" s="157">
        <f t="shared" si="262"/>
        <v>8.6625349920680623</v>
      </c>
      <c r="J116" s="157">
        <f t="shared" si="263"/>
        <v>7.8233350324649065</v>
      </c>
      <c r="K116" s="157">
        <f t="shared" si="264"/>
        <v>6.18762077971056</v>
      </c>
      <c r="L116" s="157">
        <f t="shared" si="265"/>
        <v>3.057894681725227</v>
      </c>
      <c r="M116" s="157">
        <f t="shared" si="266"/>
        <v>0.29981756250740005</v>
      </c>
      <c r="N116" s="157">
        <f t="shared" si="267"/>
        <v>0.99973069833789086</v>
      </c>
      <c r="O116" s="157">
        <f t="shared" si="268"/>
        <v>2.2427507789245453</v>
      </c>
      <c r="P116" s="157">
        <f t="shared" si="269"/>
        <v>3.1019385160432926</v>
      </c>
      <c r="Q116" s="157">
        <f t="shared" si="270"/>
        <v>3.3311300034864759</v>
      </c>
      <c r="R116" s="157">
        <f t="shared" si="271"/>
        <v>6.1584965650845716</v>
      </c>
      <c r="S116" s="157">
        <f t="shared" si="272"/>
        <v>5.7162152295974593</v>
      </c>
      <c r="T116" s="157">
        <f t="shared" si="273"/>
        <v>5.9887604928816254</v>
      </c>
      <c r="U116" s="157">
        <f t="shared" si="274"/>
        <v>6.4589962347233758</v>
      </c>
      <c r="V116" s="157">
        <f t="shared" si="275"/>
        <v>1.5972336007954804</v>
      </c>
      <c r="W116" s="157">
        <f t="shared" si="276"/>
        <v>0.71238617675178184</v>
      </c>
      <c r="X116" s="157">
        <f t="shared" si="277"/>
        <v>0.74011089932441876</v>
      </c>
      <c r="Y116" s="157">
        <f t="shared" si="278"/>
        <v>1.7280313919603045</v>
      </c>
      <c r="Z116" s="157">
        <f t="shared" si="279"/>
        <v>3.8724624517194086</v>
      </c>
      <c r="AA116" s="157">
        <f t="shared" si="280"/>
        <v>5.7054739144521358</v>
      </c>
      <c r="AB116" s="157">
        <f t="shared" si="281"/>
        <v>6.3799485168017656</v>
      </c>
      <c r="AC116" s="157">
        <f t="shared" si="282"/>
        <v>6.766612869404538</v>
      </c>
      <c r="AD116" s="157">
        <f t="shared" si="283"/>
        <v>9.6896024510231804</v>
      </c>
      <c r="AE116" s="157">
        <f t="shared" si="284"/>
        <v>5.8897629019095943</v>
      </c>
      <c r="AF116" s="157">
        <f t="shared" si="285"/>
        <v>2.9428625319412496</v>
      </c>
      <c r="AG116" s="157">
        <f t="shared" si="286"/>
        <v>2.0309869590760208</v>
      </c>
      <c r="AH116" s="157">
        <f t="shared" si="287"/>
        <v>5.2922029326479576</v>
      </c>
      <c r="AI116" s="157">
        <f t="shared" si="288"/>
        <v>4.962078547505099</v>
      </c>
      <c r="AJ116" s="157">
        <f t="shared" si="289"/>
        <v>5.9538025164238864</v>
      </c>
      <c r="AK116" s="157">
        <f t="shared" si="290"/>
        <v>6.1476644118580515</v>
      </c>
      <c r="AL116" s="157">
        <f t="shared" si="291"/>
        <v>6.4094334715583816</v>
      </c>
      <c r="AM116" s="157">
        <f t="shared" si="292"/>
        <v>7.1588460127307449</v>
      </c>
      <c r="AN116" s="157">
        <f t="shared" si="293"/>
        <v>7.2345877163997656</v>
      </c>
      <c r="AO116" s="157">
        <f t="shared" si="294"/>
        <v>8.0876082294857632</v>
      </c>
      <c r="AP116" s="157">
        <f t="shared" si="295"/>
        <v>10.506453997080415</v>
      </c>
      <c r="AQ116" s="157">
        <f t="shared" si="296"/>
        <v>10.537603515624173</v>
      </c>
      <c r="AR116" s="157">
        <f t="shared" si="297"/>
        <v>10.957969412226252</v>
      </c>
      <c r="AS116" s="157">
        <f t="shared" si="298"/>
        <v>10.308201267149061</v>
      </c>
      <c r="AT116" s="157">
        <f t="shared" si="299"/>
        <v>6.4588616542178912</v>
      </c>
      <c r="AU116" s="157">
        <f t="shared" si="300"/>
        <v>7.5580148903374837</v>
      </c>
      <c r="AV116" s="157">
        <f t="shared" si="301"/>
        <v>8.0739951366681417</v>
      </c>
      <c r="AW116" s="157">
        <f t="shared" si="302"/>
        <v>8.6575831655227606</v>
      </c>
      <c r="AX116" s="157">
        <f t="shared" si="303"/>
        <v>8.4462279125131552</v>
      </c>
      <c r="AY116" s="157">
        <f t="shared" si="304"/>
        <v>6.6945761893127527</v>
      </c>
      <c r="AZ116" s="157">
        <f t="shared" si="305"/>
        <v>7.0319344739344896</v>
      </c>
      <c r="BA116" s="157">
        <f t="shared" si="306"/>
        <v>8.8477981740432003</v>
      </c>
      <c r="BB116" s="157">
        <f t="shared" si="307"/>
        <v>6.4426563317360213</v>
      </c>
      <c r="BC116" s="157">
        <f t="shared" si="308"/>
        <v>8.4028808550032856</v>
      </c>
      <c r="BD116" s="157">
        <f t="shared" si="309"/>
        <v>8.1152249960903315</v>
      </c>
      <c r="BE116" s="157">
        <f t="shared" si="310"/>
        <v>6.8664806305193355</v>
      </c>
      <c r="BF116" s="157">
        <f t="shared" si="311"/>
        <v>2.9819859959027286</v>
      </c>
      <c r="BG116" s="157">
        <f t="shared" si="312"/>
        <v>2.0579197666675064</v>
      </c>
      <c r="BH116" s="157">
        <f t="shared" si="313"/>
        <v>0.70660030580573496</v>
      </c>
      <c r="BI116" s="157">
        <f t="shared" si="314"/>
        <v>3.4147269019482264E-2</v>
      </c>
      <c r="BJ116" s="157">
        <f t="shared" si="315"/>
        <v>1.0496591219246014</v>
      </c>
      <c r="BK116" s="157">
        <f t="shared" si="316"/>
        <v>1.2115892587892176</v>
      </c>
      <c r="BL116" s="157">
        <f t="shared" si="316"/>
        <v>1.0832098827205354</v>
      </c>
      <c r="BM116" s="157">
        <f t="shared" si="317"/>
        <v>0.72221989054692826</v>
      </c>
      <c r="BN116" s="157">
        <f t="shared" si="318"/>
        <v>2.1930156823665938</v>
      </c>
      <c r="BO116" s="157">
        <f t="shared" si="319"/>
        <v>2.2175725705454279</v>
      </c>
      <c r="BP116" s="157">
        <f t="shared" si="319"/>
        <v>3.3456949292061386</v>
      </c>
      <c r="BQ116" s="157">
        <f t="shared" si="319"/>
        <v>1.5508903893251986</v>
      </c>
    </row>
    <row r="117" spans="1:69" x14ac:dyDescent="0.2">
      <c r="A117" s="153" t="s">
        <v>11</v>
      </c>
      <c r="B117" s="253"/>
      <c r="C117" s="157"/>
      <c r="D117" s="157"/>
      <c r="E117" s="157"/>
      <c r="F117" s="157">
        <f t="shared" si="259"/>
        <v>5.7107149816712255</v>
      </c>
      <c r="G117" s="157">
        <f t="shared" si="260"/>
        <v>2.3944458137241886</v>
      </c>
      <c r="H117" s="157">
        <f t="shared" si="261"/>
        <v>1.1317125655814271</v>
      </c>
      <c r="I117" s="157">
        <f t="shared" si="262"/>
        <v>1.2942028946259014</v>
      </c>
      <c r="J117" s="157">
        <f t="shared" si="263"/>
        <v>-0.98527388169989027</v>
      </c>
      <c r="K117" s="157">
        <f t="shared" si="264"/>
        <v>0.53633763663673784</v>
      </c>
      <c r="L117" s="157">
        <f t="shared" si="265"/>
        <v>0.83052009302648344</v>
      </c>
      <c r="M117" s="157">
        <f t="shared" si="266"/>
        <v>-0.78714990882831837</v>
      </c>
      <c r="N117" s="157">
        <f t="shared" si="267"/>
        <v>3.2114320661742051</v>
      </c>
      <c r="O117" s="157">
        <f t="shared" si="268"/>
        <v>5.0262510061923447</v>
      </c>
      <c r="P117" s="157">
        <f t="shared" si="269"/>
        <v>7.3312459151732599</v>
      </c>
      <c r="Q117" s="157">
        <f t="shared" si="270"/>
        <v>9.2931704193819318</v>
      </c>
      <c r="R117" s="157">
        <f t="shared" si="271"/>
        <v>5.5713187504081132</v>
      </c>
      <c r="S117" s="157">
        <f t="shared" si="272"/>
        <v>3.8957793101812861</v>
      </c>
      <c r="T117" s="157">
        <f t="shared" si="273"/>
        <v>3.0292490233913885</v>
      </c>
      <c r="U117" s="157">
        <f t="shared" si="274"/>
        <v>2.4025506618787373</v>
      </c>
      <c r="V117" s="157">
        <f t="shared" si="275"/>
        <v>3.7538998279397808</v>
      </c>
      <c r="W117" s="157">
        <f t="shared" si="276"/>
        <v>4.2970256498508563</v>
      </c>
      <c r="X117" s="157">
        <f t="shared" si="277"/>
        <v>5.2418460797583597</v>
      </c>
      <c r="Y117" s="157">
        <f t="shared" si="278"/>
        <v>5.4986543543819915</v>
      </c>
      <c r="Z117" s="157">
        <f t="shared" si="279"/>
        <v>4.1176595396390177</v>
      </c>
      <c r="AA117" s="157">
        <f t="shared" si="280"/>
        <v>2.7626677080576756</v>
      </c>
      <c r="AB117" s="157">
        <f t="shared" si="281"/>
        <v>1.628728617991257</v>
      </c>
      <c r="AC117" s="157">
        <f t="shared" si="282"/>
        <v>0.91205131747123591</v>
      </c>
      <c r="AD117" s="157">
        <f t="shared" si="283"/>
        <v>1.1739041001626218</v>
      </c>
      <c r="AE117" s="157">
        <f t="shared" si="284"/>
        <v>1.9205793430494802</v>
      </c>
      <c r="AF117" s="157">
        <f t="shared" si="285"/>
        <v>2.7293066799139987</v>
      </c>
      <c r="AG117" s="157">
        <f t="shared" si="286"/>
        <v>3.794433841701895</v>
      </c>
      <c r="AH117" s="157">
        <f t="shared" si="287"/>
        <v>5.0984459195783431</v>
      </c>
      <c r="AI117" s="157">
        <f t="shared" si="288"/>
        <v>6.2420279799208069</v>
      </c>
      <c r="AJ117" s="157">
        <f t="shared" si="289"/>
        <v>6.5210815108300793</v>
      </c>
      <c r="AK117" s="157">
        <f t="shared" si="290"/>
        <v>4.4261591982750783</v>
      </c>
      <c r="AL117" s="157">
        <f t="shared" si="291"/>
        <v>2.0331911280594697</v>
      </c>
      <c r="AM117" s="157">
        <f t="shared" si="292"/>
        <v>1.7416390152440959</v>
      </c>
      <c r="AN117" s="157">
        <f t="shared" si="293"/>
        <v>0.85977067666666473</v>
      </c>
      <c r="AO117" s="157">
        <f t="shared" si="294"/>
        <v>2.4637234474969882</v>
      </c>
      <c r="AP117" s="157">
        <f t="shared" si="295"/>
        <v>4.4947473531901059</v>
      </c>
      <c r="AQ117" s="157">
        <f t="shared" si="296"/>
        <v>3.406443189545552</v>
      </c>
      <c r="AR117" s="157">
        <f t="shared" si="297"/>
        <v>2.9280324714226951</v>
      </c>
      <c r="AS117" s="157">
        <f t="shared" si="298"/>
        <v>2.7270572196103782</v>
      </c>
      <c r="AT117" s="157">
        <f t="shared" si="299"/>
        <v>5.8554670220430074</v>
      </c>
      <c r="AU117" s="157">
        <f t="shared" si="300"/>
        <v>5.4132406352194744</v>
      </c>
      <c r="AV117" s="157">
        <f t="shared" si="301"/>
        <v>4.5874328762968899</v>
      </c>
      <c r="AW117" s="157">
        <f t="shared" si="302"/>
        <v>5.3786080427753689</v>
      </c>
      <c r="AX117" s="157">
        <f t="shared" si="303"/>
        <v>6.4727979909873179</v>
      </c>
      <c r="AY117" s="157">
        <f t="shared" si="304"/>
        <v>7.1313506061835588</v>
      </c>
      <c r="AZ117" s="157">
        <f t="shared" si="305"/>
        <v>6.1841084257332257</v>
      </c>
      <c r="BA117" s="157">
        <f t="shared" si="306"/>
        <v>2.2815071151565802</v>
      </c>
      <c r="BB117" s="157">
        <f t="shared" si="307"/>
        <v>4.1225665435864496</v>
      </c>
      <c r="BC117" s="157">
        <f t="shared" si="308"/>
        <v>4.5436380589305605</v>
      </c>
      <c r="BD117" s="157">
        <f t="shared" si="309"/>
        <v>3.8771137104222664</v>
      </c>
      <c r="BE117" s="157">
        <f t="shared" si="310"/>
        <v>2.4923636792720187</v>
      </c>
      <c r="BF117" s="157">
        <f t="shared" si="311"/>
        <v>-1.4920898990490521</v>
      </c>
      <c r="BG117" s="157">
        <f t="shared" si="312"/>
        <v>-1.4205375272887704</v>
      </c>
      <c r="BH117" s="157">
        <f t="shared" si="313"/>
        <v>-0.68651469315831581</v>
      </c>
      <c r="BI117" s="157">
        <f t="shared" si="314"/>
        <v>2.8198986632056604</v>
      </c>
      <c r="BJ117" s="157">
        <f t="shared" si="315"/>
        <v>-6.15806443726356E-3</v>
      </c>
      <c r="BK117" s="157">
        <f t="shared" si="316"/>
        <v>-0.22442634737851849</v>
      </c>
      <c r="BL117" s="157">
        <f t="shared" si="316"/>
        <v>-0.29752167933979662</v>
      </c>
      <c r="BM117" s="157">
        <f t="shared" si="317"/>
        <v>6.7030823791228128E-2</v>
      </c>
      <c r="BN117" s="157">
        <f t="shared" si="318"/>
        <v>3.1327900212808411</v>
      </c>
      <c r="BO117" s="157">
        <f t="shared" si="319"/>
        <v>2.6833724677324571</v>
      </c>
      <c r="BP117" s="157">
        <f t="shared" si="319"/>
        <v>1.8265878981429455</v>
      </c>
      <c r="BQ117" s="157">
        <f t="shared" si="319"/>
        <v>1.2444810987575359</v>
      </c>
    </row>
    <row r="118" spans="1:69" x14ac:dyDescent="0.2">
      <c r="A118" s="150" t="s">
        <v>12</v>
      </c>
      <c r="B118" s="254"/>
      <c r="C118" s="158"/>
      <c r="D118" s="158"/>
      <c r="E118" s="158"/>
      <c r="F118" s="158">
        <f t="shared" si="259"/>
        <v>3.7598165399072183</v>
      </c>
      <c r="G118" s="158">
        <f t="shared" si="260"/>
        <v>3.7204250977235502</v>
      </c>
      <c r="H118" s="158">
        <f t="shared" si="261"/>
        <v>3.7696220562560541</v>
      </c>
      <c r="I118" s="158">
        <f t="shared" si="262"/>
        <v>3.8883033028642542</v>
      </c>
      <c r="J118" s="158">
        <f t="shared" si="263"/>
        <v>-2.335086639549961</v>
      </c>
      <c r="K118" s="158">
        <f t="shared" si="264"/>
        <v>-2.4198222825112152</v>
      </c>
      <c r="L118" s="158">
        <f t="shared" si="265"/>
        <v>-2.4146206529352892</v>
      </c>
      <c r="M118" s="158">
        <f t="shared" si="266"/>
        <v>-2.5095857926110074</v>
      </c>
      <c r="N118" s="158">
        <f t="shared" si="267"/>
        <v>2.0779002548158387</v>
      </c>
      <c r="O118" s="158">
        <f t="shared" si="268"/>
        <v>2.147321914056417</v>
      </c>
      <c r="P118" s="158">
        <f t="shared" si="269"/>
        <v>1.7608236623070206</v>
      </c>
      <c r="Q118" s="158">
        <f t="shared" si="270"/>
        <v>1.6891279738673401</v>
      </c>
      <c r="R118" s="158">
        <f t="shared" si="271"/>
        <v>-3.4266589562309866</v>
      </c>
      <c r="S118" s="158">
        <f t="shared" si="272"/>
        <v>-3.3658997787478553</v>
      </c>
      <c r="T118" s="158">
        <f t="shared" si="273"/>
        <v>-3.4061818705207929</v>
      </c>
      <c r="U118" s="158">
        <f t="shared" si="274"/>
        <v>-3.7272323443915623</v>
      </c>
      <c r="V118" s="158">
        <f t="shared" si="275"/>
        <v>-0.28175573452461622</v>
      </c>
      <c r="W118" s="158">
        <f t="shared" si="276"/>
        <v>-0.30302219150495252</v>
      </c>
      <c r="X118" s="158">
        <f t="shared" si="277"/>
        <v>-0.28897024669065796</v>
      </c>
      <c r="Y118" s="158">
        <f t="shared" si="278"/>
        <v>-0.28960835736484208</v>
      </c>
      <c r="Z118" s="158">
        <f t="shared" si="279"/>
        <v>1.2646232274014946</v>
      </c>
      <c r="AA118" s="158">
        <f t="shared" si="280"/>
        <v>0.98460530170396443</v>
      </c>
      <c r="AB118" s="158">
        <f t="shared" si="281"/>
        <v>0.6713857862489554</v>
      </c>
      <c r="AC118" s="158">
        <f t="shared" si="282"/>
        <v>0.80511262218765001</v>
      </c>
      <c r="AD118" s="158">
        <f t="shared" si="283"/>
        <v>-1.1156659486793263</v>
      </c>
      <c r="AE118" s="158">
        <f t="shared" si="284"/>
        <v>0.17912144171709818</v>
      </c>
      <c r="AF118" s="158">
        <f t="shared" si="285"/>
        <v>1.0744687314141541</v>
      </c>
      <c r="AG118" s="158">
        <f t="shared" si="286"/>
        <v>1.5362728374330024</v>
      </c>
      <c r="AH118" s="158">
        <f t="shared" si="287"/>
        <v>1.8080935668706999</v>
      </c>
      <c r="AI118" s="158">
        <f t="shared" si="288"/>
        <v>2.1017280251013859</v>
      </c>
      <c r="AJ118" s="158">
        <f t="shared" si="289"/>
        <v>2.2990132682743791</v>
      </c>
      <c r="AK118" s="158">
        <f t="shared" si="290"/>
        <v>2.5728103223744991</v>
      </c>
      <c r="AL118" s="158">
        <f t="shared" si="291"/>
        <v>1.1568164555326064</v>
      </c>
      <c r="AM118" s="158">
        <f t="shared" si="292"/>
        <v>1.225503234055209</v>
      </c>
      <c r="AN118" s="158">
        <f t="shared" si="293"/>
        <v>1.139985083061116</v>
      </c>
      <c r="AO118" s="158">
        <f t="shared" si="294"/>
        <v>1.8673621944103855</v>
      </c>
      <c r="AP118" s="158">
        <f t="shared" si="295"/>
        <v>4.1426950019587245</v>
      </c>
      <c r="AQ118" s="158">
        <f t="shared" si="296"/>
        <v>4.8044141944616401</v>
      </c>
      <c r="AR118" s="158">
        <f t="shared" si="297"/>
        <v>5.0480713337761447</v>
      </c>
      <c r="AS118" s="158">
        <f t="shared" si="298"/>
        <v>4.0209201735916293</v>
      </c>
      <c r="AT118" s="158">
        <f t="shared" si="299"/>
        <v>3.5408356945200046</v>
      </c>
      <c r="AU118" s="158">
        <f t="shared" si="300"/>
        <v>2.5936050675481459</v>
      </c>
      <c r="AV118" s="158">
        <f t="shared" si="301"/>
        <v>2.3652844511706945</v>
      </c>
      <c r="AW118" s="158">
        <f t="shared" si="302"/>
        <v>3.4325566193614909</v>
      </c>
      <c r="AX118" s="158">
        <f t="shared" si="303"/>
        <v>4.2427710604878932</v>
      </c>
      <c r="AY118" s="158">
        <f t="shared" si="304"/>
        <v>3.6211045527545087</v>
      </c>
      <c r="AZ118" s="158">
        <f t="shared" si="305"/>
        <v>4.0227412076288331</v>
      </c>
      <c r="BA118" s="158">
        <f t="shared" si="306"/>
        <v>3.7744821716038586</v>
      </c>
      <c r="BB118" s="158">
        <f t="shared" si="307"/>
        <v>4.2464679871789786</v>
      </c>
      <c r="BC118" s="158">
        <f t="shared" si="308"/>
        <v>4.7608779761634645</v>
      </c>
      <c r="BD118" s="158">
        <f t="shared" si="309"/>
        <v>5.2721449725586744</v>
      </c>
      <c r="BE118" s="158">
        <f t="shared" si="310"/>
        <v>5.1674050983948838</v>
      </c>
      <c r="BF118" s="158">
        <f t="shared" si="311"/>
        <v>4.0092938751266551</v>
      </c>
      <c r="BG118" s="158">
        <f t="shared" si="312"/>
        <v>5.1714000825204183</v>
      </c>
      <c r="BH118" s="158">
        <f t="shared" si="313"/>
        <v>4.1534999341564811</v>
      </c>
      <c r="BI118" s="158">
        <f t="shared" si="314"/>
        <v>3.6830233740650051</v>
      </c>
      <c r="BJ118" s="158">
        <f t="shared" si="315"/>
        <v>3.31256516871494</v>
      </c>
      <c r="BK118" s="158">
        <f t="shared" si="316"/>
        <v>2.8376411421378496</v>
      </c>
      <c r="BL118" s="158">
        <f t="shared" si="316"/>
        <v>3.1706079144251662</v>
      </c>
      <c r="BM118" s="158">
        <f t="shared" si="317"/>
        <v>3.7795441149002866</v>
      </c>
      <c r="BN118" s="158">
        <f t="shared" si="318"/>
        <v>3.8423481928782519</v>
      </c>
      <c r="BO118" s="158">
        <f t="shared" si="319"/>
        <v>4.2388666216132531</v>
      </c>
      <c r="BP118" s="158">
        <f t="shared" si="319"/>
        <v>4.4543898974404774</v>
      </c>
      <c r="BQ118" s="158">
        <f t="shared" si="319"/>
        <v>4.6807871742417095</v>
      </c>
    </row>
    <row r="119" spans="1:69" x14ac:dyDescent="0.2">
      <c r="A119" s="146" t="s">
        <v>13</v>
      </c>
      <c r="B119" s="257"/>
      <c r="C119" s="156"/>
      <c r="D119" s="156"/>
      <c r="E119" s="156"/>
      <c r="F119" s="156">
        <f t="shared" si="259"/>
        <v>4.7663280611057717</v>
      </c>
      <c r="G119" s="156">
        <f t="shared" si="260"/>
        <v>7.6323609600777029</v>
      </c>
      <c r="H119" s="156">
        <f t="shared" si="261"/>
        <v>4.2760179056480352</v>
      </c>
      <c r="I119" s="156">
        <f t="shared" si="262"/>
        <v>4.0694659494494019</v>
      </c>
      <c r="J119" s="156">
        <f t="shared" si="263"/>
        <v>2.5872342322415856</v>
      </c>
      <c r="K119" s="156">
        <f t="shared" si="264"/>
        <v>2.3801313244028011</v>
      </c>
      <c r="L119" s="156">
        <f t="shared" si="265"/>
        <v>1.5256055862075664</v>
      </c>
      <c r="M119" s="156">
        <f t="shared" si="266"/>
        <v>0.9294840642165566</v>
      </c>
      <c r="N119" s="156">
        <f t="shared" si="267"/>
        <v>1.6183975814376745</v>
      </c>
      <c r="O119" s="156">
        <f t="shared" si="268"/>
        <v>1.5003184239425269</v>
      </c>
      <c r="P119" s="156">
        <f t="shared" si="269"/>
        <v>0.76426024970011552</v>
      </c>
      <c r="Q119" s="156">
        <f t="shared" si="270"/>
        <v>0.40619182748347427</v>
      </c>
      <c r="R119" s="156">
        <f t="shared" si="271"/>
        <v>-0.21647274041256839</v>
      </c>
      <c r="S119" s="156">
        <f t="shared" si="272"/>
        <v>0.51255282849115047</v>
      </c>
      <c r="T119" s="156">
        <f t="shared" si="273"/>
        <v>1.5647915542527764</v>
      </c>
      <c r="U119" s="156">
        <f t="shared" si="274"/>
        <v>2.5914453604410381</v>
      </c>
      <c r="V119" s="156">
        <f t="shared" si="275"/>
        <v>3.8038121635194071</v>
      </c>
      <c r="W119" s="156">
        <f t="shared" si="276"/>
        <v>3.3199193228160588</v>
      </c>
      <c r="X119" s="156">
        <f t="shared" si="277"/>
        <v>6.656733934299468</v>
      </c>
      <c r="Y119" s="156">
        <f t="shared" si="278"/>
        <v>5.3519071646716805</v>
      </c>
      <c r="Z119" s="156">
        <f t="shared" si="279"/>
        <v>5.799741149232994</v>
      </c>
      <c r="AA119" s="156">
        <f t="shared" si="280"/>
        <v>5.7940934650735185</v>
      </c>
      <c r="AB119" s="156">
        <f t="shared" si="281"/>
        <v>2.1609781562530612</v>
      </c>
      <c r="AC119" s="156">
        <f t="shared" si="282"/>
        <v>3.0738564458015691</v>
      </c>
      <c r="AD119" s="156">
        <f t="shared" si="283"/>
        <v>2.4466195883663158</v>
      </c>
      <c r="AE119" s="156">
        <f t="shared" si="284"/>
        <v>2.9649429073582247</v>
      </c>
      <c r="AF119" s="156">
        <f t="shared" si="285"/>
        <v>2.5567622833415116</v>
      </c>
      <c r="AG119" s="156">
        <f t="shared" si="286"/>
        <v>3.2829502551005083</v>
      </c>
      <c r="AH119" s="156">
        <f t="shared" si="287"/>
        <v>3.2180119562806087</v>
      </c>
      <c r="AI119" s="156">
        <f t="shared" si="288"/>
        <v>3.5927293914696574</v>
      </c>
      <c r="AJ119" s="156">
        <f t="shared" si="289"/>
        <v>2.9778622242288595</v>
      </c>
      <c r="AK119" s="156">
        <f t="shared" si="290"/>
        <v>1.7516852710761133</v>
      </c>
      <c r="AL119" s="156">
        <f t="shared" si="291"/>
        <v>3.3966248802821868</v>
      </c>
      <c r="AM119" s="156">
        <f t="shared" si="292"/>
        <v>3.0958898180543537</v>
      </c>
      <c r="AN119" s="156">
        <f t="shared" si="293"/>
        <v>5.1516725646143557</v>
      </c>
      <c r="AO119" s="156">
        <f t="shared" si="294"/>
        <v>6.1623722730316084</v>
      </c>
      <c r="AP119" s="156">
        <f t="shared" si="295"/>
        <v>6.0597564846142067</v>
      </c>
      <c r="AQ119" s="156">
        <f t="shared" si="296"/>
        <v>5.1885435768517381</v>
      </c>
      <c r="AR119" s="156">
        <f t="shared" si="297"/>
        <v>6.3537595754587048</v>
      </c>
      <c r="AS119" s="156">
        <f t="shared" si="298"/>
        <v>6.0437241679217966</v>
      </c>
      <c r="AT119" s="156">
        <f t="shared" si="299"/>
        <v>5.3804101371593545</v>
      </c>
      <c r="AU119" s="156">
        <f t="shared" si="300"/>
        <v>4.7648380651951348</v>
      </c>
      <c r="AV119" s="156">
        <f t="shared" si="301"/>
        <v>5.0249424440819608</v>
      </c>
      <c r="AW119" s="156">
        <f t="shared" si="302"/>
        <v>6.5193674918340676</v>
      </c>
      <c r="AX119" s="156">
        <f t="shared" si="303"/>
        <v>6.935735216021663</v>
      </c>
      <c r="AY119" s="156">
        <f t="shared" si="304"/>
        <v>6.0240917597133068</v>
      </c>
      <c r="AZ119" s="156">
        <f t="shared" si="305"/>
        <v>5.3209161323245189</v>
      </c>
      <c r="BA119" s="156">
        <f t="shared" si="306"/>
        <v>5.7109818216767616</v>
      </c>
      <c r="BB119" s="156">
        <f t="shared" si="307"/>
        <v>4.6519145379656779</v>
      </c>
      <c r="BC119" s="156">
        <f t="shared" si="308"/>
        <v>5.8741694507243132</v>
      </c>
      <c r="BD119" s="156">
        <f t="shared" si="309"/>
        <v>4.7847983815810391</v>
      </c>
      <c r="BE119" s="156">
        <f t="shared" si="310"/>
        <v>1.9140712523872097</v>
      </c>
      <c r="BF119" s="156">
        <f t="shared" si="311"/>
        <v>-1.1666795950115103</v>
      </c>
      <c r="BG119" s="156">
        <f t="shared" si="312"/>
        <v>-2.7936463468725794</v>
      </c>
      <c r="BH119" s="156">
        <f t="shared" si="313"/>
        <v>-1.9506408686113037</v>
      </c>
      <c r="BI119" s="156">
        <f t="shared" si="314"/>
        <v>-0.15292970295355057</v>
      </c>
      <c r="BJ119" s="156">
        <f t="shared" si="315"/>
        <v>2.5594870721391847</v>
      </c>
      <c r="BK119" s="156">
        <f t="shared" si="316"/>
        <v>3.8146675829805972</v>
      </c>
      <c r="BL119" s="156">
        <f t="shared" si="316"/>
        <v>3.135517813018053</v>
      </c>
      <c r="BM119" s="156">
        <f t="shared" si="317"/>
        <v>3.0386624739782953</v>
      </c>
      <c r="BN119" s="156">
        <f t="shared" si="318"/>
        <v>3.6099341192080097</v>
      </c>
      <c r="BO119" s="156">
        <f t="shared" si="319"/>
        <v>2.8415345381890633</v>
      </c>
      <c r="BP119" s="156">
        <f t="shared" si="319"/>
        <v>3.1417094187730212</v>
      </c>
      <c r="BQ119" s="156">
        <f t="shared" si="319"/>
        <v>3.1649548380304786</v>
      </c>
    </row>
    <row r="120" spans="1:69" x14ac:dyDescent="0.2">
      <c r="A120" s="172" t="s">
        <v>14</v>
      </c>
      <c r="B120" s="253"/>
      <c r="C120" s="157"/>
      <c r="D120" s="157"/>
      <c r="E120" s="157"/>
      <c r="F120" s="157">
        <f t="shared" si="259"/>
        <v>4.1934315070567143</v>
      </c>
      <c r="G120" s="157">
        <f t="shared" si="260"/>
        <v>5.2917159901194832</v>
      </c>
      <c r="H120" s="157">
        <f t="shared" si="261"/>
        <v>5.3295802880732417</v>
      </c>
      <c r="I120" s="157">
        <f t="shared" si="262"/>
        <v>6.1842340370468447</v>
      </c>
      <c r="J120" s="157">
        <f t="shared" si="263"/>
        <v>3.8788529846780677</v>
      </c>
      <c r="K120" s="157">
        <f t="shared" si="264"/>
        <v>3.0774787493957194</v>
      </c>
      <c r="L120" s="157">
        <f t="shared" si="265"/>
        <v>2.5962176545842723</v>
      </c>
      <c r="M120" s="157">
        <f t="shared" si="266"/>
        <v>1.5244139165028416</v>
      </c>
      <c r="N120" s="157">
        <f t="shared" si="267"/>
        <v>-0.68213390521169093</v>
      </c>
      <c r="O120" s="157">
        <f t="shared" si="268"/>
        <v>-1.9437721940877586</v>
      </c>
      <c r="P120" s="157">
        <f t="shared" si="269"/>
        <v>-0.41364456697566709</v>
      </c>
      <c r="Q120" s="157">
        <f t="shared" si="270"/>
        <v>0.78968816760862004</v>
      </c>
      <c r="R120" s="157">
        <f t="shared" si="271"/>
        <v>-3.2982539933861048</v>
      </c>
      <c r="S120" s="157">
        <f t="shared" si="272"/>
        <v>-2.5051557401725351</v>
      </c>
      <c r="T120" s="157">
        <f t="shared" si="273"/>
        <v>-1.3699199469389611</v>
      </c>
      <c r="U120" s="157">
        <f t="shared" si="274"/>
        <v>-0.71598076205374028</v>
      </c>
      <c r="V120" s="157">
        <f t="shared" si="275"/>
        <v>2.2580710600816243</v>
      </c>
      <c r="W120" s="157">
        <f t="shared" si="276"/>
        <v>2.6002573764180226</v>
      </c>
      <c r="X120" s="157">
        <f t="shared" si="277"/>
        <v>2.6897982417160606</v>
      </c>
      <c r="Y120" s="157">
        <f t="shared" si="278"/>
        <v>2.6358836625122102</v>
      </c>
      <c r="Z120" s="157">
        <f t="shared" si="279"/>
        <v>6.4237204594241719</v>
      </c>
      <c r="AA120" s="157">
        <f t="shared" si="280"/>
        <v>6.348264060397546</v>
      </c>
      <c r="AB120" s="157">
        <f t="shared" si="281"/>
        <v>5.9987822644076969</v>
      </c>
      <c r="AC120" s="157">
        <f t="shared" si="282"/>
        <v>6.1536004844084609</v>
      </c>
      <c r="AD120" s="157">
        <f t="shared" si="283"/>
        <v>-1.7918225462005999</v>
      </c>
      <c r="AE120" s="157">
        <f t="shared" si="284"/>
        <v>0.90266932596917249</v>
      </c>
      <c r="AF120" s="157">
        <f t="shared" si="285"/>
        <v>-0.12877116501080282</v>
      </c>
      <c r="AG120" s="157">
        <f t="shared" si="286"/>
        <v>-0.84436600737516421</v>
      </c>
      <c r="AH120" s="157">
        <f t="shared" si="287"/>
        <v>1.8124977828272919</v>
      </c>
      <c r="AI120" s="157">
        <f t="shared" si="288"/>
        <v>2.0902138324159476</v>
      </c>
      <c r="AJ120" s="157">
        <f t="shared" si="289"/>
        <v>1.0093950225198762</v>
      </c>
      <c r="AK120" s="157">
        <f t="shared" si="290"/>
        <v>1.700393965107903</v>
      </c>
      <c r="AL120" s="157">
        <f t="shared" si="291"/>
        <v>3.1139315266410654</v>
      </c>
      <c r="AM120" s="157">
        <f t="shared" si="292"/>
        <v>4.3295659664930657</v>
      </c>
      <c r="AN120" s="157">
        <f t="shared" si="293"/>
        <v>5.6094169077960485</v>
      </c>
      <c r="AO120" s="157">
        <f t="shared" si="294"/>
        <v>5.950017671065857</v>
      </c>
      <c r="AP120" s="157">
        <f t="shared" si="295"/>
        <v>5.0545198587057598</v>
      </c>
      <c r="AQ120" s="157">
        <f t="shared" si="296"/>
        <v>4.8109288945801989</v>
      </c>
      <c r="AR120" s="157">
        <f t="shared" si="297"/>
        <v>4.5670458350644365</v>
      </c>
      <c r="AS120" s="157">
        <f t="shared" si="298"/>
        <v>3.6788430405878842</v>
      </c>
      <c r="AT120" s="157">
        <f t="shared" si="299"/>
        <v>5.3558460304267443</v>
      </c>
      <c r="AU120" s="157">
        <f t="shared" si="300"/>
        <v>5.7636564693597192</v>
      </c>
      <c r="AV120" s="157">
        <f t="shared" si="301"/>
        <v>5.4386011827559662</v>
      </c>
      <c r="AW120" s="157">
        <f t="shared" si="302"/>
        <v>8.9696576480776091</v>
      </c>
      <c r="AX120" s="157">
        <f t="shared" si="303"/>
        <v>7.1637373678592269</v>
      </c>
      <c r="AY120" s="157">
        <f t="shared" si="304"/>
        <v>4.9468840602285669</v>
      </c>
      <c r="AZ120" s="157">
        <f t="shared" si="305"/>
        <v>5.1382746668553816</v>
      </c>
      <c r="BA120" s="157">
        <f t="shared" si="306"/>
        <v>2.4177996781682349</v>
      </c>
      <c r="BB120" s="157">
        <f t="shared" si="307"/>
        <v>3.4031089787182895</v>
      </c>
      <c r="BC120" s="157">
        <f t="shared" si="308"/>
        <v>3.9322016386761471</v>
      </c>
      <c r="BD120" s="157">
        <f t="shared" si="309"/>
        <v>2.1202883752881649</v>
      </c>
      <c r="BE120" s="157">
        <f t="shared" si="310"/>
        <v>0.81708664295880529</v>
      </c>
      <c r="BF120" s="157">
        <f t="shared" si="311"/>
        <v>-2.023746979090042</v>
      </c>
      <c r="BG120" s="157">
        <f t="shared" si="312"/>
        <v>-4.5498657085590217</v>
      </c>
      <c r="BH120" s="157">
        <f t="shared" si="313"/>
        <v>-3.5479705920300142</v>
      </c>
      <c r="BI120" s="157">
        <f t="shared" si="314"/>
        <v>-0.98615580872406183</v>
      </c>
      <c r="BJ120" s="157">
        <f t="shared" si="315"/>
        <v>2.1957471686010548</v>
      </c>
      <c r="BK120" s="157">
        <f t="shared" si="316"/>
        <v>3.7322508367656577</v>
      </c>
      <c r="BL120" s="157">
        <f t="shared" si="316"/>
        <v>3.8656818160974584</v>
      </c>
      <c r="BM120" s="157">
        <f t="shared" si="317"/>
        <v>2.898127372415908</v>
      </c>
      <c r="BN120" s="157">
        <f t="shared" si="318"/>
        <v>4.1212404867465056</v>
      </c>
      <c r="BO120" s="157">
        <f t="shared" si="319"/>
        <v>4.3995037164705568</v>
      </c>
      <c r="BP120" s="157">
        <f t="shared" si="319"/>
        <v>4.6031787539855635</v>
      </c>
      <c r="BQ120" s="157">
        <f t="shared" si="319"/>
        <v>4.653753703392395</v>
      </c>
    </row>
    <row r="121" spans="1:69" ht="13.5" thickBot="1" x14ac:dyDescent="0.25">
      <c r="A121" s="174" t="s">
        <v>282</v>
      </c>
      <c r="B121" s="256"/>
      <c r="C121" s="159"/>
      <c r="D121" s="159"/>
      <c r="E121" s="159"/>
      <c r="F121" s="159">
        <f t="shared" si="259"/>
        <v>4.6968955955301572</v>
      </c>
      <c r="G121" s="159">
        <f t="shared" si="260"/>
        <v>7.3562138075728036</v>
      </c>
      <c r="H121" s="159">
        <f t="shared" si="261"/>
        <v>4.3964562018916729</v>
      </c>
      <c r="I121" s="159">
        <f t="shared" si="262"/>
        <v>4.3111168056391316</v>
      </c>
      <c r="J121" s="159">
        <f t="shared" si="263"/>
        <v>2.7430198124431886</v>
      </c>
      <c r="K121" s="159">
        <f t="shared" si="264"/>
        <v>2.4608216082635024</v>
      </c>
      <c r="L121" s="159">
        <f t="shared" si="265"/>
        <v>1.6490868538509305</v>
      </c>
      <c r="M121" s="159">
        <f t="shared" si="266"/>
        <v>0.99868640660586527</v>
      </c>
      <c r="N121" s="159">
        <f t="shared" si="267"/>
        <v>1.337856856224291</v>
      </c>
      <c r="O121" s="159">
        <f t="shared" si="268"/>
        <v>1.0994031846561676</v>
      </c>
      <c r="P121" s="159">
        <f t="shared" si="269"/>
        <v>0.62713829013982481</v>
      </c>
      <c r="Q121" s="159">
        <f t="shared" si="270"/>
        <v>0.45103238697406034</v>
      </c>
      <c r="R121" s="159">
        <f t="shared" si="271"/>
        <v>-0.58479265997818874</v>
      </c>
      <c r="S121" s="159">
        <f t="shared" si="272"/>
        <v>0.17184518151989553</v>
      </c>
      <c r="T121" s="159">
        <f t="shared" si="273"/>
        <v>1.2266901737578348</v>
      </c>
      <c r="U121" s="159">
        <f t="shared" si="274"/>
        <v>2.2034186264703943</v>
      </c>
      <c r="V121" s="159">
        <f>V119</f>
        <v>3.8038121635194071</v>
      </c>
      <c r="W121" s="159">
        <f t="shared" ref="W121:Y121" si="320">W119</f>
        <v>3.3199193228160588</v>
      </c>
      <c r="X121" s="159">
        <f t="shared" si="320"/>
        <v>6.656733934299468</v>
      </c>
      <c r="Y121" s="159">
        <f t="shared" si="320"/>
        <v>5.3519071646716805</v>
      </c>
      <c r="Z121" s="159">
        <f t="shared" si="279"/>
        <v>5.8713244702761607</v>
      </c>
      <c r="AA121" s="159">
        <f t="shared" si="280"/>
        <v>5.8546109631347187</v>
      </c>
      <c r="AB121" s="159">
        <f t="shared" si="281"/>
        <v>2.5774970474188819</v>
      </c>
      <c r="AC121" s="159">
        <f t="shared" si="282"/>
        <v>3.416809581912776</v>
      </c>
      <c r="AD121" s="159">
        <f t="shared" si="283"/>
        <v>1.9578456928748358</v>
      </c>
      <c r="AE121" s="159">
        <f t="shared" si="284"/>
        <v>2.7386846749203668</v>
      </c>
      <c r="AF121" s="159">
        <f t="shared" si="285"/>
        <v>2.25557873589241</v>
      </c>
      <c r="AG121" s="159">
        <f t="shared" si="286"/>
        <v>2.8111789766135593</v>
      </c>
      <c r="AH121" s="159">
        <f t="shared" si="287"/>
        <v>3.0618900033956846</v>
      </c>
      <c r="AI121" s="159">
        <f t="shared" si="288"/>
        <v>3.4308298033886993</v>
      </c>
      <c r="AJ121" s="159">
        <f t="shared" si="289"/>
        <v>2.7622455991836397</v>
      </c>
      <c r="AK121" s="159">
        <f t="shared" si="290"/>
        <v>1.7460308966682523</v>
      </c>
      <c r="AL121" s="159">
        <f t="shared" si="291"/>
        <v>3.365604484591501</v>
      </c>
      <c r="AM121" s="159">
        <f t="shared" si="292"/>
        <v>3.2270983386091365</v>
      </c>
      <c r="AN121" s="159">
        <f t="shared" si="293"/>
        <v>5.2009564831235302</v>
      </c>
      <c r="AO121" s="159">
        <f t="shared" si="294"/>
        <v>6.1389727157319971</v>
      </c>
      <c r="AP121" s="159">
        <f t="shared" si="295"/>
        <v>5.94971882716123</v>
      </c>
      <c r="AQ121" s="159">
        <f t="shared" si="296"/>
        <v>5.1479531682377973</v>
      </c>
      <c r="AR121" s="159">
        <f t="shared" si="297"/>
        <v>6.1606427211929624</v>
      </c>
      <c r="AS121" s="159">
        <f t="shared" si="298"/>
        <v>5.7835995634091537</v>
      </c>
      <c r="AT121" s="159">
        <f t="shared" si="299"/>
        <v>5.3777439603782433</v>
      </c>
      <c r="AU121" s="159">
        <f t="shared" si="300"/>
        <v>4.8718585303376987</v>
      </c>
      <c r="AV121" s="159">
        <f t="shared" si="301"/>
        <v>5.0689815713756756</v>
      </c>
      <c r="AW121" s="159">
        <f t="shared" si="302"/>
        <v>6.7835240723579675</v>
      </c>
      <c r="AX121" s="159">
        <f t="shared" si="303"/>
        <v>6.9604773215253157</v>
      </c>
      <c r="AY121" s="159">
        <f t="shared" si="304"/>
        <v>5.9076906181923388</v>
      </c>
      <c r="AZ121" s="159">
        <f t="shared" si="305"/>
        <v>5.3014032692556983</v>
      </c>
      <c r="BA121" s="159">
        <f t="shared" si="306"/>
        <v>5.3486879333945554</v>
      </c>
      <c r="BB121" s="159">
        <f t="shared" si="307"/>
        <v>4.516140400959868</v>
      </c>
      <c r="BC121" s="159">
        <f t="shared" si="308"/>
        <v>5.6662276175907422</v>
      </c>
      <c r="BD121" s="159">
        <f t="shared" si="309"/>
        <v>4.5005711686745693</v>
      </c>
      <c r="BE121" s="159">
        <f t="shared" si="310"/>
        <v>1.7967458369581475</v>
      </c>
      <c r="BF121" s="159">
        <f t="shared" si="311"/>
        <v>-1.2588703621807058</v>
      </c>
      <c r="BG121" s="159">
        <f t="shared" si="312"/>
        <v>-2.9786126114518878</v>
      </c>
      <c r="BH121" s="159">
        <f t="shared" si="313"/>
        <v>-2.1171493049600429</v>
      </c>
      <c r="BI121" s="159">
        <f t="shared" si="314"/>
        <v>-0.24118782508957926</v>
      </c>
      <c r="BJ121" s="159">
        <f t="shared" si="315"/>
        <v>2.5206643357498559</v>
      </c>
      <c r="BK121" s="159">
        <f t="shared" si="316"/>
        <v>3.8061279679484055</v>
      </c>
      <c r="BL121" s="159">
        <f t="shared" si="316"/>
        <v>3.2105187775611546</v>
      </c>
      <c r="BM121" s="159">
        <f t="shared" si="317"/>
        <v>3.0238876852601342</v>
      </c>
      <c r="BN121" s="159">
        <f t="shared" si="318"/>
        <v>3.6643339825132029</v>
      </c>
      <c r="BO121" s="159">
        <f t="shared" si="319"/>
        <v>3.0028487013864482</v>
      </c>
      <c r="BP121" s="159">
        <f t="shared" si="319"/>
        <v>3.292781514103762</v>
      </c>
      <c r="BQ121" s="159">
        <f t="shared" si="319"/>
        <v>3.3212847319831074</v>
      </c>
    </row>
  </sheetData>
  <mergeCells count="7">
    <mergeCell ref="A1:BQ1"/>
    <mergeCell ref="A103:BH103"/>
    <mergeCell ref="A3:BH3"/>
    <mergeCell ref="A23:BH23"/>
    <mergeCell ref="A43:BH43"/>
    <mergeCell ref="A63:BH63"/>
    <mergeCell ref="A83:BH8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1"/>
  <sheetViews>
    <sheetView workbookViewId="0">
      <selection sqref="A1:BQ1"/>
    </sheetView>
  </sheetViews>
  <sheetFormatPr defaultRowHeight="12.75" x14ac:dyDescent="0.2"/>
  <cols>
    <col min="1" max="1" width="32.5" customWidth="1"/>
    <col min="2" max="60" width="10.75" bestFit="1" customWidth="1"/>
    <col min="61" max="61" width="11.25" customWidth="1"/>
    <col min="62" max="63" width="10.875" customWidth="1"/>
    <col min="64" max="64" width="10.75" bestFit="1" customWidth="1"/>
    <col min="65" max="65" width="11" customWidth="1"/>
    <col min="66" max="67" width="10.75" customWidth="1"/>
    <col min="68" max="68" width="11.375" customWidth="1"/>
    <col min="69" max="69" width="10.5" customWidth="1"/>
  </cols>
  <sheetData>
    <row r="1" spans="1:69" ht="35.25" customHeight="1" x14ac:dyDescent="0.2">
      <c r="A1" s="397" t="s">
        <v>204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</row>
    <row r="3" spans="1:69" ht="18" x14ac:dyDescent="0.25">
      <c r="A3" s="128" t="s">
        <v>211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9"/>
      <c r="AU3" s="129"/>
      <c r="AV3" s="129"/>
      <c r="AW3" s="129"/>
      <c r="AX3" s="129"/>
      <c r="AY3" s="129"/>
      <c r="AZ3" s="129"/>
      <c r="BA3" s="129"/>
    </row>
    <row r="4" spans="1:69" ht="13.5" thickBot="1" x14ac:dyDescent="0.25">
      <c r="A4" s="1" t="s">
        <v>201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69" ht="13.5" thickBot="1" x14ac:dyDescent="0.25">
      <c r="A5" s="161" t="s">
        <v>166</v>
      </c>
      <c r="B5" s="250" t="s">
        <v>285</v>
      </c>
      <c r="C5" s="249" t="s">
        <v>286</v>
      </c>
      <c r="D5" s="249" t="s">
        <v>287</v>
      </c>
      <c r="E5" s="249" t="s">
        <v>288</v>
      </c>
      <c r="F5" s="249" t="s">
        <v>284</v>
      </c>
      <c r="G5" s="249" t="s">
        <v>289</v>
      </c>
      <c r="H5" s="249" t="s">
        <v>290</v>
      </c>
      <c r="I5" s="249" t="s">
        <v>291</v>
      </c>
      <c r="J5" s="249" t="s">
        <v>292</v>
      </c>
      <c r="K5" s="249" t="s">
        <v>293</v>
      </c>
      <c r="L5" s="249" t="s">
        <v>294</v>
      </c>
      <c r="M5" s="249" t="s">
        <v>295</v>
      </c>
      <c r="N5" s="249" t="s">
        <v>296</v>
      </c>
      <c r="O5" s="249" t="s">
        <v>297</v>
      </c>
      <c r="P5" s="249" t="s">
        <v>298</v>
      </c>
      <c r="Q5" s="249" t="s">
        <v>299</v>
      </c>
      <c r="R5" s="249" t="s">
        <v>300</v>
      </c>
      <c r="S5" s="249" t="s">
        <v>301</v>
      </c>
      <c r="T5" s="249" t="s">
        <v>302</v>
      </c>
      <c r="U5" s="249" t="s">
        <v>303</v>
      </c>
      <c r="V5" s="249" t="s">
        <v>332</v>
      </c>
      <c r="W5" s="249" t="s">
        <v>333</v>
      </c>
      <c r="X5" s="249" t="s">
        <v>334</v>
      </c>
      <c r="Y5" s="249" t="s">
        <v>335</v>
      </c>
      <c r="Z5" s="249" t="s">
        <v>304</v>
      </c>
      <c r="AA5" s="249" t="s">
        <v>305</v>
      </c>
      <c r="AB5" s="249" t="s">
        <v>306</v>
      </c>
      <c r="AC5" s="249" t="s">
        <v>307</v>
      </c>
      <c r="AD5" s="249" t="s">
        <v>308</v>
      </c>
      <c r="AE5" s="249" t="s">
        <v>309</v>
      </c>
      <c r="AF5" s="249" t="s">
        <v>310</v>
      </c>
      <c r="AG5" s="249" t="s">
        <v>311</v>
      </c>
      <c r="AH5" s="249" t="s">
        <v>312</v>
      </c>
      <c r="AI5" s="249" t="s">
        <v>313</v>
      </c>
      <c r="AJ5" s="249" t="s">
        <v>314</v>
      </c>
      <c r="AK5" s="249" t="s">
        <v>315</v>
      </c>
      <c r="AL5" s="249" t="s">
        <v>316</v>
      </c>
      <c r="AM5" s="249" t="s">
        <v>317</v>
      </c>
      <c r="AN5" s="249" t="s">
        <v>318</v>
      </c>
      <c r="AO5" s="249" t="s">
        <v>319</v>
      </c>
      <c r="AP5" s="249" t="s">
        <v>320</v>
      </c>
      <c r="AQ5" s="249" t="s">
        <v>321</v>
      </c>
      <c r="AR5" s="249" t="s">
        <v>322</v>
      </c>
      <c r="AS5" s="249" t="s">
        <v>323</v>
      </c>
      <c r="AT5" s="249" t="s">
        <v>324</v>
      </c>
      <c r="AU5" s="249" t="s">
        <v>325</v>
      </c>
      <c r="AV5" s="249" t="s">
        <v>326</v>
      </c>
      <c r="AW5" s="249" t="s">
        <v>327</v>
      </c>
      <c r="AX5" s="249" t="s">
        <v>328</v>
      </c>
      <c r="AY5" s="249" t="s">
        <v>329</v>
      </c>
      <c r="AZ5" s="249" t="s">
        <v>330</v>
      </c>
      <c r="BA5" s="249" t="s">
        <v>331</v>
      </c>
      <c r="BB5" s="249" t="s">
        <v>227</v>
      </c>
      <c r="BC5" s="249" t="s">
        <v>228</v>
      </c>
      <c r="BD5" s="249" t="s">
        <v>229</v>
      </c>
      <c r="BE5" s="249" t="s">
        <v>230</v>
      </c>
      <c r="BF5" s="249" t="s">
        <v>224</v>
      </c>
      <c r="BG5" s="249" t="s">
        <v>225</v>
      </c>
      <c r="BH5" s="249" t="s">
        <v>226</v>
      </c>
      <c r="BI5" s="249" t="s">
        <v>346</v>
      </c>
      <c r="BJ5" s="249" t="s">
        <v>348</v>
      </c>
      <c r="BK5" s="249" t="s">
        <v>349</v>
      </c>
      <c r="BL5" s="249" t="s">
        <v>350</v>
      </c>
      <c r="BM5" s="249" t="s">
        <v>405</v>
      </c>
      <c r="BN5" s="249" t="s">
        <v>413</v>
      </c>
      <c r="BO5" s="249" t="s">
        <v>415</v>
      </c>
      <c r="BP5" s="249" t="s">
        <v>417</v>
      </c>
      <c r="BQ5" s="249" t="s">
        <v>418</v>
      </c>
    </row>
    <row r="6" spans="1:69" ht="13.5" thickTop="1" x14ac:dyDescent="0.2">
      <c r="A6" s="162" t="s">
        <v>0</v>
      </c>
      <c r="B6" s="99">
        <f t="shared" ref="B6:Z6" si="0">SUM(B7:B8)</f>
        <v>133373</v>
      </c>
      <c r="C6" s="99">
        <f t="shared" si="0"/>
        <v>127184.8</v>
      </c>
      <c r="D6" s="99">
        <f t="shared" si="0"/>
        <v>124442.8</v>
      </c>
      <c r="E6" s="99">
        <f t="shared" si="0"/>
        <v>123826.1</v>
      </c>
      <c r="F6" s="99">
        <f t="shared" si="0"/>
        <v>129139.6</v>
      </c>
      <c r="G6" s="99">
        <f t="shared" si="0"/>
        <v>132327.79999999999</v>
      </c>
      <c r="H6" s="99">
        <f t="shared" si="0"/>
        <v>134413.75</v>
      </c>
      <c r="I6" s="99">
        <f t="shared" si="0"/>
        <v>135068.79999999999</v>
      </c>
      <c r="J6" s="99">
        <f t="shared" si="0"/>
        <v>133402.64000000001</v>
      </c>
      <c r="K6" s="99">
        <f t="shared" si="0"/>
        <v>134759.84</v>
      </c>
      <c r="L6" s="99">
        <f t="shared" si="0"/>
        <v>135456.85999999999</v>
      </c>
      <c r="M6" s="99">
        <f t="shared" si="0"/>
        <v>135309.03</v>
      </c>
      <c r="N6" s="99">
        <f t="shared" si="0"/>
        <v>134569.99</v>
      </c>
      <c r="O6" s="99">
        <f t="shared" si="0"/>
        <v>132843</v>
      </c>
      <c r="P6" s="99">
        <f t="shared" si="0"/>
        <v>131847.96</v>
      </c>
      <c r="Q6" s="99">
        <f t="shared" si="0"/>
        <v>132256.76999999999</v>
      </c>
      <c r="R6" s="99">
        <f t="shared" si="0"/>
        <v>133012.76</v>
      </c>
      <c r="S6" s="99">
        <f t="shared" si="0"/>
        <v>132715.53</v>
      </c>
      <c r="T6" s="99">
        <f t="shared" si="0"/>
        <v>133334.08000000002</v>
      </c>
      <c r="U6" s="99">
        <f t="shared" si="0"/>
        <v>134525.08000000002</v>
      </c>
      <c r="V6" s="99">
        <f t="shared" si="0"/>
        <v>134331.28999999998</v>
      </c>
      <c r="W6" s="99">
        <f t="shared" si="0"/>
        <v>134261.13999999998</v>
      </c>
      <c r="X6" s="99">
        <f t="shared" si="0"/>
        <v>133474.28</v>
      </c>
      <c r="Y6" s="99">
        <f t="shared" si="0"/>
        <v>133359.69</v>
      </c>
      <c r="Z6" s="99">
        <f t="shared" si="0"/>
        <v>132979.78</v>
      </c>
      <c r="AA6" s="99">
        <f t="shared" ref="AA6:BH6" si="1">SUM(AA7:AA8)</f>
        <v>133249.18</v>
      </c>
      <c r="AB6" s="99">
        <f t="shared" si="1"/>
        <v>132491.20000000001</v>
      </c>
      <c r="AC6" s="99">
        <f t="shared" si="1"/>
        <v>131717.98000000001</v>
      </c>
      <c r="AD6" s="99">
        <f t="shared" si="1"/>
        <v>133241.59</v>
      </c>
      <c r="AE6" s="99">
        <f t="shared" si="1"/>
        <v>135118.23000000001</v>
      </c>
      <c r="AF6" s="99">
        <f t="shared" si="1"/>
        <v>136789.24</v>
      </c>
      <c r="AG6" s="99">
        <f t="shared" si="1"/>
        <v>137994.16</v>
      </c>
      <c r="AH6" s="99">
        <f t="shared" si="1"/>
        <v>138621.77000000002</v>
      </c>
      <c r="AI6" s="99">
        <f t="shared" si="1"/>
        <v>139435.16</v>
      </c>
      <c r="AJ6" s="99">
        <f t="shared" si="1"/>
        <v>139693.16</v>
      </c>
      <c r="AK6" s="99">
        <f t="shared" si="1"/>
        <v>139949.18</v>
      </c>
      <c r="AL6" s="99">
        <f t="shared" si="1"/>
        <v>140672.85</v>
      </c>
      <c r="AM6" s="99">
        <f t="shared" si="1"/>
        <v>139718.03</v>
      </c>
      <c r="AN6" s="99">
        <f t="shared" si="1"/>
        <v>143279.1</v>
      </c>
      <c r="AO6" s="99">
        <f t="shared" si="1"/>
        <v>141511.07</v>
      </c>
      <c r="AP6" s="99">
        <f t="shared" si="1"/>
        <v>144546.04999999999</v>
      </c>
      <c r="AQ6" s="99">
        <f t="shared" si="1"/>
        <v>143629.26</v>
      </c>
      <c r="AR6" s="99">
        <f t="shared" si="1"/>
        <v>142929.20000000001</v>
      </c>
      <c r="AS6" s="99">
        <f t="shared" si="1"/>
        <v>142468.26</v>
      </c>
      <c r="AT6" s="99">
        <f t="shared" si="1"/>
        <v>139489.99</v>
      </c>
      <c r="AU6" s="99">
        <f t="shared" si="1"/>
        <v>139960</v>
      </c>
      <c r="AV6" s="99">
        <f t="shared" si="1"/>
        <v>140863.95000000001</v>
      </c>
      <c r="AW6" s="99">
        <f t="shared" si="1"/>
        <v>142579.09</v>
      </c>
      <c r="AX6" s="99">
        <f t="shared" si="1"/>
        <v>143107.24300000002</v>
      </c>
      <c r="AY6" s="99">
        <f t="shared" si="1"/>
        <v>141144.163</v>
      </c>
      <c r="AZ6" s="99">
        <f t="shared" si="1"/>
        <v>141351.163</v>
      </c>
      <c r="BA6" s="99">
        <f t="shared" si="1"/>
        <v>140944.16200000001</v>
      </c>
      <c r="BB6" s="99">
        <f t="shared" si="1"/>
        <v>138551.22999999998</v>
      </c>
      <c r="BC6" s="99">
        <f t="shared" si="1"/>
        <v>142185.48499999999</v>
      </c>
      <c r="BD6" s="99">
        <f t="shared" si="1"/>
        <v>142245.91</v>
      </c>
      <c r="BE6" s="99">
        <f t="shared" si="1"/>
        <v>143173.35</v>
      </c>
      <c r="BF6" s="99">
        <f t="shared" si="1"/>
        <v>136073.8759651508</v>
      </c>
      <c r="BG6" s="99">
        <f t="shared" si="1"/>
        <v>137059.27010882439</v>
      </c>
      <c r="BH6" s="99">
        <f t="shared" si="1"/>
        <v>134368.61081344081</v>
      </c>
      <c r="BI6" s="99">
        <f t="shared" ref="BI6:BO6" si="2">SUM(BI7:BI8)</f>
        <v>134712.22911258441</v>
      </c>
      <c r="BJ6" s="99">
        <f t="shared" si="2"/>
        <v>139107.19335439231</v>
      </c>
      <c r="BK6" s="99">
        <f t="shared" si="2"/>
        <v>134543.41272906901</v>
      </c>
      <c r="BL6" s="99">
        <f t="shared" si="2"/>
        <v>142756.72373454442</v>
      </c>
      <c r="BM6" s="99">
        <f t="shared" si="2"/>
        <v>147287.5239086512</v>
      </c>
      <c r="BN6" s="99">
        <f t="shared" ref="BN6" si="3">SUM(BN7:BN8)</f>
        <v>145530</v>
      </c>
      <c r="BO6" s="99">
        <f t="shared" si="2"/>
        <v>143297</v>
      </c>
      <c r="BP6" s="99">
        <f t="shared" ref="BP6:BQ6" si="4">SUM(BP7:BP8)</f>
        <v>137700</v>
      </c>
      <c r="BQ6" s="99">
        <f t="shared" si="4"/>
        <v>137345</v>
      </c>
    </row>
    <row r="7" spans="1:69" x14ac:dyDescent="0.2">
      <c r="A7" s="163" t="s">
        <v>1</v>
      </c>
      <c r="B7" s="123">
        <v>31290.9</v>
      </c>
      <c r="C7" s="123">
        <v>26457.8</v>
      </c>
      <c r="D7" s="123">
        <v>23928.799999999999</v>
      </c>
      <c r="E7" s="123">
        <v>23943</v>
      </c>
      <c r="F7" s="123">
        <v>28270</v>
      </c>
      <c r="G7" s="123">
        <v>32804.800000000003</v>
      </c>
      <c r="H7" s="123">
        <v>34746.800000000003</v>
      </c>
      <c r="I7" s="123">
        <v>35147.800000000003</v>
      </c>
      <c r="J7" s="123">
        <v>33071</v>
      </c>
      <c r="K7" s="123">
        <v>33177.089999999997</v>
      </c>
      <c r="L7" s="123">
        <v>33089</v>
      </c>
      <c r="M7" s="123">
        <v>32811.03</v>
      </c>
      <c r="N7" s="123">
        <v>31718.09</v>
      </c>
      <c r="O7" s="123">
        <v>30974.1</v>
      </c>
      <c r="P7" s="123">
        <v>30885.06</v>
      </c>
      <c r="Q7" s="123">
        <v>31567.02</v>
      </c>
      <c r="R7" s="123">
        <v>32402</v>
      </c>
      <c r="S7" s="123">
        <v>32830.06</v>
      </c>
      <c r="T7" s="123">
        <v>33404.080000000002</v>
      </c>
      <c r="U7" s="123">
        <v>34267.08</v>
      </c>
      <c r="V7" s="123">
        <v>34704</v>
      </c>
      <c r="W7" s="123">
        <v>34951.85</v>
      </c>
      <c r="X7" s="123">
        <v>34998</v>
      </c>
      <c r="Y7" s="123">
        <v>34495.85</v>
      </c>
      <c r="Z7" s="123">
        <v>33843.18</v>
      </c>
      <c r="AA7" s="123">
        <v>33637.18</v>
      </c>
      <c r="AB7" s="123">
        <v>33547.199999999997</v>
      </c>
      <c r="AC7" s="123">
        <v>33530.18</v>
      </c>
      <c r="AD7" s="123">
        <v>34474.239999999998</v>
      </c>
      <c r="AE7" s="123">
        <v>35617.24</v>
      </c>
      <c r="AF7" s="123">
        <v>36368.25</v>
      </c>
      <c r="AG7" s="123">
        <v>36844.26</v>
      </c>
      <c r="AH7" s="123">
        <v>36885</v>
      </c>
      <c r="AI7" s="123">
        <v>36566</v>
      </c>
      <c r="AJ7" s="123">
        <v>35527</v>
      </c>
      <c r="AK7" s="123">
        <v>35302</v>
      </c>
      <c r="AL7" s="123">
        <v>35495</v>
      </c>
      <c r="AM7" s="123">
        <v>35830</v>
      </c>
      <c r="AN7" s="123">
        <v>36614</v>
      </c>
      <c r="AO7" s="123">
        <v>37581</v>
      </c>
      <c r="AP7" s="123">
        <v>37373.26</v>
      </c>
      <c r="AQ7" s="123">
        <v>37308.26</v>
      </c>
      <c r="AR7" s="123">
        <v>37397.199999999997</v>
      </c>
      <c r="AS7" s="123">
        <v>37529.26</v>
      </c>
      <c r="AT7" s="123">
        <v>36601.25</v>
      </c>
      <c r="AU7" s="123">
        <v>35381.25</v>
      </c>
      <c r="AV7" s="123">
        <v>34765.25</v>
      </c>
      <c r="AW7" s="123">
        <v>34688.25</v>
      </c>
      <c r="AX7" s="123">
        <v>35214.75</v>
      </c>
      <c r="AY7" s="123">
        <v>36013.75</v>
      </c>
      <c r="AZ7" s="123">
        <v>36397.75</v>
      </c>
      <c r="BA7" s="123">
        <v>37577.75</v>
      </c>
      <c r="BB7" s="123">
        <v>39666</v>
      </c>
      <c r="BC7" s="123">
        <v>40889</v>
      </c>
      <c r="BD7" s="123">
        <v>43507.56</v>
      </c>
      <c r="BE7" s="123">
        <v>44510</v>
      </c>
      <c r="BF7" s="123">
        <v>43825.65</v>
      </c>
      <c r="BG7" s="123">
        <v>41973.45</v>
      </c>
      <c r="BH7" s="123">
        <v>40578.449999999997</v>
      </c>
      <c r="BI7" s="123">
        <v>39607</v>
      </c>
      <c r="BJ7" s="123">
        <v>39981.643770678304</v>
      </c>
      <c r="BK7" s="123">
        <v>41020.9608881194</v>
      </c>
      <c r="BL7" s="123">
        <v>42428.439483952403</v>
      </c>
      <c r="BM7" s="123">
        <v>43372.533130553202</v>
      </c>
      <c r="BN7" s="123">
        <v>42842</v>
      </c>
      <c r="BO7" s="123">
        <v>41789</v>
      </c>
      <c r="BP7" s="123">
        <v>41053</v>
      </c>
      <c r="BQ7" s="123">
        <v>40528</v>
      </c>
    </row>
    <row r="8" spans="1:69" x14ac:dyDescent="0.2">
      <c r="A8" s="164" t="s">
        <v>2</v>
      </c>
      <c r="B8" s="125">
        <v>102082.1</v>
      </c>
      <c r="C8" s="125">
        <v>100727</v>
      </c>
      <c r="D8" s="125">
        <v>100514</v>
      </c>
      <c r="E8" s="125">
        <v>99883.1</v>
      </c>
      <c r="F8" s="125">
        <v>100869.6</v>
      </c>
      <c r="G8" s="125">
        <v>99523</v>
      </c>
      <c r="H8" s="125">
        <v>99666.95</v>
      </c>
      <c r="I8" s="125">
        <v>99921</v>
      </c>
      <c r="J8" s="125">
        <v>100331.64</v>
      </c>
      <c r="K8" s="125">
        <v>101582.75</v>
      </c>
      <c r="L8" s="125">
        <v>102367.86</v>
      </c>
      <c r="M8" s="125">
        <v>102498</v>
      </c>
      <c r="N8" s="125">
        <v>102851.9</v>
      </c>
      <c r="O8" s="125">
        <v>101868.9</v>
      </c>
      <c r="P8" s="125">
        <v>100962.9</v>
      </c>
      <c r="Q8" s="125">
        <v>100689.75</v>
      </c>
      <c r="R8" s="125">
        <v>100610.76</v>
      </c>
      <c r="S8" s="125">
        <v>99885.47</v>
      </c>
      <c r="T8" s="125">
        <v>99930</v>
      </c>
      <c r="U8" s="125">
        <v>100258</v>
      </c>
      <c r="V8" s="125">
        <v>99627.29</v>
      </c>
      <c r="W8" s="125">
        <v>99309.29</v>
      </c>
      <c r="X8" s="125">
        <v>98476.28</v>
      </c>
      <c r="Y8" s="125">
        <v>98863.84</v>
      </c>
      <c r="Z8" s="125">
        <v>99136.6</v>
      </c>
      <c r="AA8" s="125">
        <v>99612</v>
      </c>
      <c r="AB8" s="125">
        <v>98944</v>
      </c>
      <c r="AC8" s="125">
        <v>98187.8</v>
      </c>
      <c r="AD8" s="125">
        <v>98767.35</v>
      </c>
      <c r="AE8" s="125">
        <v>99500.99</v>
      </c>
      <c r="AF8" s="125">
        <v>100420.99</v>
      </c>
      <c r="AG8" s="125">
        <v>101149.9</v>
      </c>
      <c r="AH8" s="125">
        <v>101736.77</v>
      </c>
      <c r="AI8" s="125">
        <v>102869.16</v>
      </c>
      <c r="AJ8" s="125">
        <v>104166.16</v>
      </c>
      <c r="AK8" s="125">
        <v>104647.18</v>
      </c>
      <c r="AL8" s="125">
        <v>105177.85</v>
      </c>
      <c r="AM8" s="125">
        <v>103888.03</v>
      </c>
      <c r="AN8" s="125">
        <v>106665.1</v>
      </c>
      <c r="AO8" s="125">
        <v>103930.07</v>
      </c>
      <c r="AP8" s="125">
        <v>107172.79</v>
      </c>
      <c r="AQ8" s="125">
        <v>106321</v>
      </c>
      <c r="AR8" s="125">
        <v>105532</v>
      </c>
      <c r="AS8" s="125">
        <v>104939</v>
      </c>
      <c r="AT8" s="125">
        <v>102888.74</v>
      </c>
      <c r="AU8" s="125">
        <v>104578.75</v>
      </c>
      <c r="AV8" s="125">
        <v>106098.7</v>
      </c>
      <c r="AW8" s="125">
        <v>107890.84</v>
      </c>
      <c r="AX8" s="125">
        <v>107892.493</v>
      </c>
      <c r="AY8" s="125">
        <v>105130.413</v>
      </c>
      <c r="AZ8" s="125">
        <v>104953.413</v>
      </c>
      <c r="BA8" s="125">
        <v>103366.412</v>
      </c>
      <c r="BB8" s="125">
        <v>98885.23</v>
      </c>
      <c r="BC8" s="125">
        <v>101296.485</v>
      </c>
      <c r="BD8" s="125">
        <v>98738.35</v>
      </c>
      <c r="BE8" s="125">
        <v>98663.35</v>
      </c>
      <c r="BF8" s="125">
        <v>92248.225965150792</v>
      </c>
      <c r="BG8" s="125">
        <v>95085.820108824395</v>
      </c>
      <c r="BH8" s="125">
        <v>93790.160813440802</v>
      </c>
      <c r="BI8" s="125">
        <v>95105.229112584406</v>
      </c>
      <c r="BJ8" s="125">
        <v>99125.549583714004</v>
      </c>
      <c r="BK8" s="125">
        <v>93522.451840949594</v>
      </c>
      <c r="BL8" s="125">
        <v>100328.284250592</v>
      </c>
      <c r="BM8" s="125">
        <v>103914.990778098</v>
      </c>
      <c r="BN8" s="125">
        <v>102688</v>
      </c>
      <c r="BO8" s="125">
        <v>101508</v>
      </c>
      <c r="BP8" s="125">
        <v>96647</v>
      </c>
      <c r="BQ8" s="125">
        <v>96817</v>
      </c>
    </row>
    <row r="9" spans="1:69" x14ac:dyDescent="0.2">
      <c r="A9" s="162" t="s">
        <v>3</v>
      </c>
      <c r="B9" s="117">
        <f t="shared" ref="B9:Z9" si="5">SUM(B10:B12)</f>
        <v>246007.38892314502</v>
      </c>
      <c r="C9" s="117">
        <f t="shared" si="5"/>
        <v>248517.84561252006</v>
      </c>
      <c r="D9" s="117">
        <f t="shared" si="5"/>
        <v>250162.46435339446</v>
      </c>
      <c r="E9" s="117">
        <f t="shared" si="5"/>
        <v>248497.10471920215</v>
      </c>
      <c r="F9" s="117">
        <f t="shared" si="5"/>
        <v>251410.85280587268</v>
      </c>
      <c r="G9" s="117">
        <f t="shared" si="5"/>
        <v>252330.7321593441</v>
      </c>
      <c r="H9" s="117">
        <f t="shared" si="5"/>
        <v>255361.34066725199</v>
      </c>
      <c r="I9" s="117">
        <f t="shared" si="5"/>
        <v>258332.30149908544</v>
      </c>
      <c r="J9" s="117">
        <f t="shared" si="5"/>
        <v>259235.56219447599</v>
      </c>
      <c r="K9" s="117">
        <f t="shared" si="5"/>
        <v>263426.32795795915</v>
      </c>
      <c r="L9" s="117">
        <f t="shared" si="5"/>
        <v>262728.48724679754</v>
      </c>
      <c r="M9" s="117">
        <f t="shared" si="5"/>
        <v>261663.44577146799</v>
      </c>
      <c r="N9" s="117">
        <f t="shared" si="5"/>
        <v>260613.4423863609</v>
      </c>
      <c r="O9" s="117">
        <f t="shared" si="5"/>
        <v>259471.69942188411</v>
      </c>
      <c r="P9" s="117">
        <f t="shared" si="5"/>
        <v>256195.12125844706</v>
      </c>
      <c r="Q9" s="117">
        <f t="shared" si="5"/>
        <v>255286.36134553957</v>
      </c>
      <c r="R9" s="117">
        <f t="shared" si="5"/>
        <v>254392.57670924359</v>
      </c>
      <c r="S9" s="117">
        <f t="shared" si="5"/>
        <v>256125.17010776993</v>
      </c>
      <c r="T9" s="117">
        <f t="shared" si="5"/>
        <v>259600.11891137392</v>
      </c>
      <c r="U9" s="117">
        <f t="shared" si="5"/>
        <v>264427.43655879248</v>
      </c>
      <c r="V9" s="117">
        <f t="shared" si="5"/>
        <v>270420.51</v>
      </c>
      <c r="W9" s="117">
        <f t="shared" si="5"/>
        <v>274747.86</v>
      </c>
      <c r="X9" s="117">
        <f t="shared" si="5"/>
        <v>280246.17</v>
      </c>
      <c r="Y9" s="117">
        <f t="shared" si="5"/>
        <v>284930.89</v>
      </c>
      <c r="Z9" s="117">
        <f t="shared" si="5"/>
        <v>285780.47999999998</v>
      </c>
      <c r="AA9" s="117">
        <f t="shared" ref="AA9:BH9" si="6">SUM(AA10:AA12)</f>
        <v>285624.01</v>
      </c>
      <c r="AB9" s="117">
        <f t="shared" si="6"/>
        <v>283197.14999999997</v>
      </c>
      <c r="AC9" s="117">
        <f t="shared" si="6"/>
        <v>285204.99</v>
      </c>
      <c r="AD9" s="117">
        <f t="shared" si="6"/>
        <v>287910.03000000003</v>
      </c>
      <c r="AE9" s="117">
        <f t="shared" si="6"/>
        <v>293037.84999999998</v>
      </c>
      <c r="AF9" s="117">
        <f t="shared" si="6"/>
        <v>296742.89</v>
      </c>
      <c r="AG9" s="117">
        <f t="shared" si="6"/>
        <v>298137.23</v>
      </c>
      <c r="AH9" s="117">
        <f t="shared" si="6"/>
        <v>296397.59999999998</v>
      </c>
      <c r="AI9" s="117">
        <f t="shared" si="6"/>
        <v>293836.59999999998</v>
      </c>
      <c r="AJ9" s="117">
        <f t="shared" si="6"/>
        <v>292062.8</v>
      </c>
      <c r="AK9" s="117">
        <f t="shared" si="6"/>
        <v>291703</v>
      </c>
      <c r="AL9" s="117">
        <f t="shared" si="6"/>
        <v>299789</v>
      </c>
      <c r="AM9" s="117">
        <f t="shared" si="6"/>
        <v>307044</v>
      </c>
      <c r="AN9" s="117">
        <f t="shared" si="6"/>
        <v>314808</v>
      </c>
      <c r="AO9" s="117">
        <f t="shared" si="6"/>
        <v>317363</v>
      </c>
      <c r="AP9" s="117">
        <f t="shared" si="6"/>
        <v>318308.25</v>
      </c>
      <c r="AQ9" s="117">
        <f t="shared" si="6"/>
        <v>329343.95</v>
      </c>
      <c r="AR9" s="117">
        <f t="shared" si="6"/>
        <v>336725.35000000003</v>
      </c>
      <c r="AS9" s="117">
        <f t="shared" si="6"/>
        <v>338300.45</v>
      </c>
      <c r="AT9" s="117">
        <f t="shared" si="6"/>
        <v>342861.4</v>
      </c>
      <c r="AU9" s="117">
        <f t="shared" si="6"/>
        <v>349189.4</v>
      </c>
      <c r="AV9" s="117">
        <f t="shared" si="6"/>
        <v>355739.4</v>
      </c>
      <c r="AW9" s="117">
        <f t="shared" si="6"/>
        <v>362223.4</v>
      </c>
      <c r="AX9" s="117">
        <f t="shared" si="6"/>
        <v>369261.44</v>
      </c>
      <c r="AY9" s="117">
        <f t="shared" si="6"/>
        <v>372456.19</v>
      </c>
      <c r="AZ9" s="117">
        <f t="shared" si="6"/>
        <v>373736.19</v>
      </c>
      <c r="BA9" s="117">
        <f t="shared" si="6"/>
        <v>382590.19</v>
      </c>
      <c r="BB9" s="117">
        <f t="shared" si="6"/>
        <v>380937.04755101382</v>
      </c>
      <c r="BC9" s="117">
        <f t="shared" si="6"/>
        <v>393507.22634494043</v>
      </c>
      <c r="BD9" s="117">
        <f t="shared" si="6"/>
        <v>390852.18545635848</v>
      </c>
      <c r="BE9" s="117">
        <f t="shared" si="6"/>
        <v>375621.90064768738</v>
      </c>
      <c r="BF9" s="117">
        <f t="shared" si="6"/>
        <v>358304.87729552959</v>
      </c>
      <c r="BG9" s="117">
        <f t="shared" si="6"/>
        <v>351542.86428207904</v>
      </c>
      <c r="BH9" s="117">
        <f t="shared" si="6"/>
        <v>358617.88594976143</v>
      </c>
      <c r="BI9" s="117">
        <f t="shared" ref="BI9:BO9" si="7">SUM(BI10:BI12)</f>
        <v>366386.37847263087</v>
      </c>
      <c r="BJ9" s="117">
        <f t="shared" si="7"/>
        <v>371118.60551052546</v>
      </c>
      <c r="BK9" s="117">
        <f t="shared" si="7"/>
        <v>376058.83278869721</v>
      </c>
      <c r="BL9" s="117">
        <f t="shared" si="7"/>
        <v>372850.57157210412</v>
      </c>
      <c r="BM9" s="117">
        <f t="shared" si="7"/>
        <v>377107.23403785093</v>
      </c>
      <c r="BN9" s="117">
        <f t="shared" ref="BN9" si="8">SUM(BN10:BN12)</f>
        <v>386258</v>
      </c>
      <c r="BO9" s="117">
        <f t="shared" si="7"/>
        <v>379809</v>
      </c>
      <c r="BP9" s="117">
        <f t="shared" ref="BP9:BQ9" si="9">SUM(BP10:BP12)</f>
        <v>379326</v>
      </c>
      <c r="BQ9" s="117">
        <f t="shared" si="9"/>
        <v>382627</v>
      </c>
    </row>
    <row r="10" spans="1:69" x14ac:dyDescent="0.2">
      <c r="A10" s="163" t="s">
        <v>4</v>
      </c>
      <c r="B10" s="123">
        <v>194628.11329064541</v>
      </c>
      <c r="C10" s="123">
        <v>197102.32171450133</v>
      </c>
      <c r="D10" s="123">
        <v>198721.5400773838</v>
      </c>
      <c r="E10" s="123">
        <v>197285.03362374159</v>
      </c>
      <c r="F10" s="123">
        <v>199071.15280587267</v>
      </c>
      <c r="G10" s="123">
        <v>198606.88480272196</v>
      </c>
      <c r="H10" s="123">
        <v>199813.99066725199</v>
      </c>
      <c r="I10" s="123">
        <v>201273.2985523135</v>
      </c>
      <c r="J10" s="123">
        <v>202534.33092029992</v>
      </c>
      <c r="K10" s="123">
        <v>206314.16144240403</v>
      </c>
      <c r="L10" s="123">
        <v>205990.73728336269</v>
      </c>
      <c r="M10" s="123">
        <v>205492.76100645366</v>
      </c>
      <c r="N10" s="123">
        <v>206382.91549807967</v>
      </c>
      <c r="O10" s="123">
        <v>206222.12158775367</v>
      </c>
      <c r="P10" s="123">
        <v>203584.56103950061</v>
      </c>
      <c r="Q10" s="123">
        <v>202501.7285458812</v>
      </c>
      <c r="R10" s="123">
        <v>202099.98127142779</v>
      </c>
      <c r="S10" s="123">
        <v>203577.69205283312</v>
      </c>
      <c r="T10" s="123">
        <v>206838.45847759375</v>
      </c>
      <c r="U10" s="123">
        <v>211087.34282938784</v>
      </c>
      <c r="V10" s="123">
        <v>216503.16</v>
      </c>
      <c r="W10" s="123">
        <v>220045.4</v>
      </c>
      <c r="X10" s="123">
        <v>224646.39999999999</v>
      </c>
      <c r="Y10" s="123">
        <v>229120.4</v>
      </c>
      <c r="Z10" s="123">
        <v>230455</v>
      </c>
      <c r="AA10" s="123">
        <v>230456.6</v>
      </c>
      <c r="AB10" s="123">
        <v>227993.84</v>
      </c>
      <c r="AC10" s="123">
        <v>229900</v>
      </c>
      <c r="AD10" s="123">
        <v>231756.79999999999</v>
      </c>
      <c r="AE10" s="123">
        <v>235806.6</v>
      </c>
      <c r="AF10" s="123">
        <v>238454.6</v>
      </c>
      <c r="AG10" s="123">
        <v>238514</v>
      </c>
      <c r="AH10" s="123">
        <v>236290.6</v>
      </c>
      <c r="AI10" s="123">
        <v>233308.6</v>
      </c>
      <c r="AJ10" s="123">
        <v>231010.8</v>
      </c>
      <c r="AK10" s="123">
        <v>229714</v>
      </c>
      <c r="AL10" s="123">
        <v>236527</v>
      </c>
      <c r="AM10" s="123">
        <v>242273</v>
      </c>
      <c r="AN10" s="123">
        <v>248060</v>
      </c>
      <c r="AO10" s="123">
        <v>249000</v>
      </c>
      <c r="AP10" s="123">
        <v>248956.79999999999</v>
      </c>
      <c r="AQ10" s="123">
        <v>258604.5</v>
      </c>
      <c r="AR10" s="123">
        <v>264530.90000000002</v>
      </c>
      <c r="AS10" s="123">
        <v>264313</v>
      </c>
      <c r="AT10" s="123">
        <v>267966.40000000002</v>
      </c>
      <c r="AU10" s="123">
        <v>273087.40000000002</v>
      </c>
      <c r="AV10" s="123">
        <v>278429.40000000002</v>
      </c>
      <c r="AW10" s="123">
        <v>283646.40000000002</v>
      </c>
      <c r="AX10" s="123">
        <v>287789.69</v>
      </c>
      <c r="AY10" s="123">
        <v>289015.44</v>
      </c>
      <c r="AZ10" s="123">
        <v>288930.44</v>
      </c>
      <c r="BA10" s="123">
        <v>295248.44</v>
      </c>
      <c r="BB10" s="123">
        <v>295084</v>
      </c>
      <c r="BC10" s="123">
        <v>307058</v>
      </c>
      <c r="BD10" s="123">
        <v>301849.09999999998</v>
      </c>
      <c r="BE10" s="123">
        <v>287563.18</v>
      </c>
      <c r="BF10" s="123">
        <v>268495.87632380798</v>
      </c>
      <c r="BG10" s="123">
        <v>261288.96485512299</v>
      </c>
      <c r="BH10" s="123">
        <v>266955.65619274101</v>
      </c>
      <c r="BI10" s="123">
        <v>274149.788628329</v>
      </c>
      <c r="BJ10" s="123">
        <v>278871.89383049798</v>
      </c>
      <c r="BK10" s="123">
        <v>284038.619473061</v>
      </c>
      <c r="BL10" s="123">
        <v>281136.18298457802</v>
      </c>
      <c r="BM10" s="123">
        <v>284814.50363421702</v>
      </c>
      <c r="BN10" s="123">
        <v>293529</v>
      </c>
      <c r="BO10" s="123">
        <v>286871</v>
      </c>
      <c r="BP10" s="123">
        <v>286366</v>
      </c>
      <c r="BQ10" s="123">
        <v>289294</v>
      </c>
    </row>
    <row r="11" spans="1:69" x14ac:dyDescent="0.2">
      <c r="A11" s="163" t="s">
        <v>5</v>
      </c>
      <c r="B11" s="123">
        <v>25998.0956324996</v>
      </c>
      <c r="C11" s="123">
        <v>26008.453898018724</v>
      </c>
      <c r="D11" s="123">
        <v>25849.434276010674</v>
      </c>
      <c r="E11" s="123">
        <v>25517.041095460569</v>
      </c>
      <c r="F11" s="123">
        <v>26601</v>
      </c>
      <c r="G11" s="123">
        <v>27716.587356622134</v>
      </c>
      <c r="H11" s="123">
        <v>29386.400000000001</v>
      </c>
      <c r="I11" s="123">
        <v>30833.342946771932</v>
      </c>
      <c r="J11" s="123">
        <v>30179.521274176084</v>
      </c>
      <c r="K11" s="123">
        <v>30258.816515555154</v>
      </c>
      <c r="L11" s="123">
        <v>29646.57996343488</v>
      </c>
      <c r="M11" s="123">
        <v>28919.364765014325</v>
      </c>
      <c r="N11" s="123">
        <v>28371.856888281218</v>
      </c>
      <c r="O11" s="123">
        <v>27991.317834130419</v>
      </c>
      <c r="P11" s="123">
        <v>27582.450218946484</v>
      </c>
      <c r="Q11" s="123">
        <v>27561.392799658377</v>
      </c>
      <c r="R11" s="123">
        <v>27349.545437815799</v>
      </c>
      <c r="S11" s="123">
        <v>27625.688054936792</v>
      </c>
      <c r="T11" s="123">
        <v>27761.070433780158</v>
      </c>
      <c r="U11" s="123">
        <v>28213.173729404672</v>
      </c>
      <c r="V11" s="123">
        <v>28500.23</v>
      </c>
      <c r="W11" s="123">
        <v>28707.45</v>
      </c>
      <c r="X11" s="123">
        <v>28817.98</v>
      </c>
      <c r="Y11" s="123">
        <v>28363.25</v>
      </c>
      <c r="Z11" s="123">
        <v>27897</v>
      </c>
      <c r="AA11" s="123">
        <v>27506.28</v>
      </c>
      <c r="AB11" s="123">
        <v>27457.119999999999</v>
      </c>
      <c r="AC11" s="123">
        <v>27296.12</v>
      </c>
      <c r="AD11" s="123">
        <v>27721.23</v>
      </c>
      <c r="AE11" s="123">
        <v>28366.25</v>
      </c>
      <c r="AF11" s="123">
        <v>28720.29</v>
      </c>
      <c r="AG11" s="123">
        <v>29204.23</v>
      </c>
      <c r="AH11" s="123">
        <v>29190</v>
      </c>
      <c r="AI11" s="123">
        <v>29199</v>
      </c>
      <c r="AJ11" s="123">
        <v>29329</v>
      </c>
      <c r="AK11" s="123">
        <v>29658</v>
      </c>
      <c r="AL11" s="123">
        <v>30218</v>
      </c>
      <c r="AM11" s="123">
        <v>30804</v>
      </c>
      <c r="AN11" s="123">
        <v>31849</v>
      </c>
      <c r="AO11" s="123">
        <v>32469</v>
      </c>
      <c r="AP11" s="123">
        <v>32480.45</v>
      </c>
      <c r="AQ11" s="123">
        <v>32784.449999999997</v>
      </c>
      <c r="AR11" s="123">
        <v>33039.449999999997</v>
      </c>
      <c r="AS11" s="123">
        <v>33736.449999999997</v>
      </c>
      <c r="AT11" s="123">
        <v>33979</v>
      </c>
      <c r="AU11" s="123">
        <v>34075</v>
      </c>
      <c r="AV11" s="123">
        <v>34140</v>
      </c>
      <c r="AW11" s="123">
        <v>34362</v>
      </c>
      <c r="AX11" s="123">
        <v>34883.75</v>
      </c>
      <c r="AY11" s="123">
        <v>35189.75</v>
      </c>
      <c r="AZ11" s="123">
        <v>35536.75</v>
      </c>
      <c r="BA11" s="123">
        <v>35565.75</v>
      </c>
      <c r="BB11" s="123">
        <v>34073.667551013801</v>
      </c>
      <c r="BC11" s="123">
        <v>33912.846344940401</v>
      </c>
      <c r="BD11" s="123">
        <v>35015.705456358482</v>
      </c>
      <c r="BE11" s="123">
        <v>33780.340647687357</v>
      </c>
      <c r="BF11" s="123">
        <v>33410.480971721598</v>
      </c>
      <c r="BG11" s="123">
        <v>33584.379426956039</v>
      </c>
      <c r="BH11" s="123">
        <v>33874.709757020399</v>
      </c>
      <c r="BI11" s="123">
        <v>33978.069844301877</v>
      </c>
      <c r="BJ11" s="123">
        <v>34383.351680027503</v>
      </c>
      <c r="BK11" s="123">
        <v>34223.853315636203</v>
      </c>
      <c r="BL11" s="123">
        <v>34038.028587526103</v>
      </c>
      <c r="BM11" s="123">
        <v>34503.370403633897</v>
      </c>
      <c r="BN11" s="123">
        <v>34771</v>
      </c>
      <c r="BO11" s="123">
        <v>34861</v>
      </c>
      <c r="BP11" s="123">
        <v>34630</v>
      </c>
      <c r="BQ11" s="123">
        <v>34734</v>
      </c>
    </row>
    <row r="12" spans="1:69" x14ac:dyDescent="0.2">
      <c r="A12" s="164" t="s">
        <v>6</v>
      </c>
      <c r="B12" s="125">
        <v>25381.18</v>
      </c>
      <c r="C12" s="125">
        <v>25407.07</v>
      </c>
      <c r="D12" s="125">
        <v>25591.49</v>
      </c>
      <c r="E12" s="125">
        <v>25695.03</v>
      </c>
      <c r="F12" s="125">
        <v>25738.7</v>
      </c>
      <c r="G12" s="125">
        <v>26007.26</v>
      </c>
      <c r="H12" s="125">
        <v>26160.95</v>
      </c>
      <c r="I12" s="125">
        <v>26225.66</v>
      </c>
      <c r="J12" s="125">
        <v>26521.71</v>
      </c>
      <c r="K12" s="125">
        <v>26853.35</v>
      </c>
      <c r="L12" s="125">
        <v>27091.17</v>
      </c>
      <c r="M12" s="125">
        <v>27251.32</v>
      </c>
      <c r="N12" s="125">
        <v>25858.67</v>
      </c>
      <c r="O12" s="125">
        <v>25258.26</v>
      </c>
      <c r="P12" s="125">
        <v>25028.11</v>
      </c>
      <c r="Q12" s="125">
        <v>25223.24</v>
      </c>
      <c r="R12" s="125">
        <v>24943.05</v>
      </c>
      <c r="S12" s="125">
        <v>24921.79</v>
      </c>
      <c r="T12" s="125">
        <v>25000.59</v>
      </c>
      <c r="U12" s="125">
        <v>25126.92</v>
      </c>
      <c r="V12" s="125">
        <v>25417.119999999999</v>
      </c>
      <c r="W12" s="125">
        <v>25995.01</v>
      </c>
      <c r="X12" s="125">
        <v>26781.79</v>
      </c>
      <c r="Y12" s="125">
        <v>27447.24</v>
      </c>
      <c r="Z12" s="125">
        <v>27428.48</v>
      </c>
      <c r="AA12" s="125">
        <v>27661.13</v>
      </c>
      <c r="AB12" s="125">
        <v>27746.19</v>
      </c>
      <c r="AC12" s="125">
        <v>28008.87</v>
      </c>
      <c r="AD12" s="125">
        <v>28432</v>
      </c>
      <c r="AE12" s="125">
        <v>28865</v>
      </c>
      <c r="AF12" s="125">
        <v>29568</v>
      </c>
      <c r="AG12" s="125">
        <v>30419</v>
      </c>
      <c r="AH12" s="125">
        <v>30917</v>
      </c>
      <c r="AI12" s="125">
        <v>31329</v>
      </c>
      <c r="AJ12" s="125">
        <v>31723</v>
      </c>
      <c r="AK12" s="125">
        <v>32331</v>
      </c>
      <c r="AL12" s="125">
        <v>33044</v>
      </c>
      <c r="AM12" s="125">
        <v>33967</v>
      </c>
      <c r="AN12" s="125">
        <v>34899</v>
      </c>
      <c r="AO12" s="125">
        <v>35894</v>
      </c>
      <c r="AP12" s="125">
        <v>36871</v>
      </c>
      <c r="AQ12" s="125">
        <v>37955</v>
      </c>
      <c r="AR12" s="125">
        <v>39155</v>
      </c>
      <c r="AS12" s="125">
        <v>40251</v>
      </c>
      <c r="AT12" s="125">
        <v>40916</v>
      </c>
      <c r="AU12" s="125">
        <v>42027</v>
      </c>
      <c r="AV12" s="125">
        <v>43170</v>
      </c>
      <c r="AW12" s="125">
        <v>44215</v>
      </c>
      <c r="AX12" s="125">
        <v>46588</v>
      </c>
      <c r="AY12" s="125">
        <v>48251</v>
      </c>
      <c r="AZ12" s="125">
        <v>49269</v>
      </c>
      <c r="BA12" s="125">
        <v>51776</v>
      </c>
      <c r="BB12" s="125">
        <v>51779.38</v>
      </c>
      <c r="BC12" s="125">
        <v>52536.38</v>
      </c>
      <c r="BD12" s="125">
        <v>53987.38</v>
      </c>
      <c r="BE12" s="125">
        <v>54278.38</v>
      </c>
      <c r="BF12" s="125">
        <v>56398.52</v>
      </c>
      <c r="BG12" s="125">
        <v>56669.52</v>
      </c>
      <c r="BH12" s="125">
        <v>57787.519999999997</v>
      </c>
      <c r="BI12" s="125">
        <v>58258.52</v>
      </c>
      <c r="BJ12" s="125">
        <v>57863.360000000001</v>
      </c>
      <c r="BK12" s="125">
        <v>57796.36</v>
      </c>
      <c r="BL12" s="125">
        <v>57676.36</v>
      </c>
      <c r="BM12" s="125">
        <v>57789.36</v>
      </c>
      <c r="BN12" s="125">
        <v>57958</v>
      </c>
      <c r="BO12" s="125">
        <v>58077</v>
      </c>
      <c r="BP12" s="125">
        <v>58330</v>
      </c>
      <c r="BQ12" s="125">
        <v>58599</v>
      </c>
    </row>
    <row r="13" spans="1:69" x14ac:dyDescent="0.2">
      <c r="A13" s="162" t="s">
        <v>7</v>
      </c>
      <c r="B13" s="117">
        <f t="shared" ref="B13:Z13" si="10">SUM(B14:B18)</f>
        <v>626563.27869415772</v>
      </c>
      <c r="C13" s="117">
        <f t="shared" si="10"/>
        <v>633262.94090157025</v>
      </c>
      <c r="D13" s="117">
        <f t="shared" si="10"/>
        <v>639944.43993997644</v>
      </c>
      <c r="E13" s="117">
        <f t="shared" si="10"/>
        <v>645002.20609782077</v>
      </c>
      <c r="F13" s="117">
        <f t="shared" si="10"/>
        <v>652193.73732325877</v>
      </c>
      <c r="G13" s="117">
        <f t="shared" si="10"/>
        <v>658834.58372674324</v>
      </c>
      <c r="H13" s="117">
        <f t="shared" si="10"/>
        <v>666483.09550475434</v>
      </c>
      <c r="I13" s="117">
        <f t="shared" si="10"/>
        <v>674005.69812477659</v>
      </c>
      <c r="J13" s="117">
        <f t="shared" si="10"/>
        <v>677632.01790507208</v>
      </c>
      <c r="K13" s="117">
        <f t="shared" si="10"/>
        <v>679398.28218581912</v>
      </c>
      <c r="L13" s="117">
        <f t="shared" si="10"/>
        <v>680981.25197297847</v>
      </c>
      <c r="M13" s="117">
        <f t="shared" si="10"/>
        <v>681055.95330015779</v>
      </c>
      <c r="N13" s="117">
        <f t="shared" si="10"/>
        <v>687665.82853996393</v>
      </c>
      <c r="O13" s="117">
        <f t="shared" si="10"/>
        <v>693287.47630895802</v>
      </c>
      <c r="P13" s="117">
        <f t="shared" si="10"/>
        <v>695488.35498929943</v>
      </c>
      <c r="Q13" s="117">
        <f t="shared" si="10"/>
        <v>696962.2069439037</v>
      </c>
      <c r="R13" s="117">
        <f t="shared" si="10"/>
        <v>708356.43021408259</v>
      </c>
      <c r="S13" s="117">
        <f t="shared" si="10"/>
        <v>716166.57645004324</v>
      </c>
      <c r="T13" s="117">
        <f t="shared" si="10"/>
        <v>724220.89650200296</v>
      </c>
      <c r="U13" s="117">
        <f t="shared" si="10"/>
        <v>730623.79896644014</v>
      </c>
      <c r="V13" s="117">
        <f t="shared" si="10"/>
        <v>738492.00767611095</v>
      </c>
      <c r="W13" s="117">
        <f t="shared" si="10"/>
        <v>745110.47076005721</v>
      </c>
      <c r="X13" s="117">
        <f t="shared" si="10"/>
        <v>751768.55197077699</v>
      </c>
      <c r="Y13" s="117">
        <f t="shared" si="10"/>
        <v>757432.1699494886</v>
      </c>
      <c r="Z13" s="117">
        <f t="shared" si="10"/>
        <v>765545.29176057456</v>
      </c>
      <c r="AA13" s="117">
        <f t="shared" ref="AA13:BH13" si="11">SUM(AA14:AA18)</f>
        <v>771630.71972567926</v>
      </c>
      <c r="AB13" s="117">
        <f t="shared" si="11"/>
        <v>777488.1001969385</v>
      </c>
      <c r="AC13" s="117">
        <f t="shared" si="11"/>
        <v>785161.0438968176</v>
      </c>
      <c r="AD13" s="117">
        <f t="shared" si="11"/>
        <v>796426.1780741167</v>
      </c>
      <c r="AE13" s="117">
        <f t="shared" si="11"/>
        <v>805168.57664759981</v>
      </c>
      <c r="AF13" s="117">
        <f t="shared" si="11"/>
        <v>808824.02340554481</v>
      </c>
      <c r="AG13" s="117">
        <f t="shared" si="11"/>
        <v>815690.0023502619</v>
      </c>
      <c r="AH13" s="117">
        <f t="shared" si="11"/>
        <v>828163</v>
      </c>
      <c r="AI13" s="117">
        <f t="shared" si="11"/>
        <v>836240</v>
      </c>
      <c r="AJ13" s="117">
        <f t="shared" si="11"/>
        <v>844776</v>
      </c>
      <c r="AK13" s="117">
        <f t="shared" si="11"/>
        <v>851637.8</v>
      </c>
      <c r="AL13" s="117">
        <f t="shared" si="11"/>
        <v>862792</v>
      </c>
      <c r="AM13" s="117">
        <f t="shared" si="11"/>
        <v>873844</v>
      </c>
      <c r="AN13" s="117">
        <f t="shared" si="11"/>
        <v>883720</v>
      </c>
      <c r="AO13" s="117">
        <f t="shared" si="11"/>
        <v>897020</v>
      </c>
      <c r="AP13" s="117">
        <f t="shared" si="11"/>
        <v>908167.7</v>
      </c>
      <c r="AQ13" s="117">
        <f t="shared" si="11"/>
        <v>922209.45</v>
      </c>
      <c r="AR13" s="117">
        <f t="shared" si="11"/>
        <v>934527.34000000008</v>
      </c>
      <c r="AS13" s="117">
        <f t="shared" si="11"/>
        <v>943110.29</v>
      </c>
      <c r="AT13" s="117">
        <f t="shared" si="11"/>
        <v>963441.25</v>
      </c>
      <c r="AU13" s="117">
        <f t="shared" si="11"/>
        <v>978779.25</v>
      </c>
      <c r="AV13" s="117">
        <f t="shared" si="11"/>
        <v>993263.25</v>
      </c>
      <c r="AW13" s="117">
        <f t="shared" si="11"/>
        <v>1005576.25</v>
      </c>
      <c r="AX13" s="117">
        <f t="shared" si="11"/>
        <v>1023351</v>
      </c>
      <c r="AY13" s="117">
        <f t="shared" si="11"/>
        <v>1035177.16</v>
      </c>
      <c r="AZ13" s="117">
        <f t="shared" si="11"/>
        <v>1053010.3999999999</v>
      </c>
      <c r="BA13" s="117">
        <f t="shared" si="11"/>
        <v>1069509.44</v>
      </c>
      <c r="BB13" s="117">
        <f t="shared" si="11"/>
        <v>1084027.1786113749</v>
      </c>
      <c r="BC13" s="117">
        <f t="shared" si="11"/>
        <v>1086807.5520816911</v>
      </c>
      <c r="BD13" s="117">
        <f t="shared" si="11"/>
        <v>1096316.3765197769</v>
      </c>
      <c r="BE13" s="117">
        <f t="shared" si="11"/>
        <v>1104726.8887871569</v>
      </c>
      <c r="BF13" s="117">
        <f t="shared" si="11"/>
        <v>1103705.6162447075</v>
      </c>
      <c r="BG13" s="117">
        <f t="shared" si="11"/>
        <v>1100782.7189545147</v>
      </c>
      <c r="BH13" s="117">
        <f t="shared" si="11"/>
        <v>1102861.9149898975</v>
      </c>
      <c r="BI13" s="117">
        <f t="shared" ref="BI13:BO13" si="12">SUM(BI14:BI18)</f>
        <v>1107022.879810879</v>
      </c>
      <c r="BJ13" s="117">
        <f t="shared" si="12"/>
        <v>1114206.6030641473</v>
      </c>
      <c r="BK13" s="117">
        <f t="shared" si="12"/>
        <v>1125583.0111561818</v>
      </c>
      <c r="BL13" s="117">
        <f t="shared" si="12"/>
        <v>1132744.5686161569</v>
      </c>
      <c r="BM13" s="117">
        <f t="shared" si="12"/>
        <v>1141968.7570312764</v>
      </c>
      <c r="BN13" s="117">
        <f t="shared" ref="BN13" si="13">SUM(BN14:BN18)</f>
        <v>1152647.2699825412</v>
      </c>
      <c r="BO13" s="117">
        <f t="shared" si="12"/>
        <v>1163970</v>
      </c>
      <c r="BP13" s="117">
        <f t="shared" ref="BP13:BQ13" si="14">SUM(BP14:BP18)</f>
        <v>1176122</v>
      </c>
      <c r="BQ13" s="117">
        <f t="shared" si="14"/>
        <v>1186264.7300174588</v>
      </c>
    </row>
    <row r="14" spans="1:69" x14ac:dyDescent="0.2">
      <c r="A14" s="163" t="s">
        <v>8</v>
      </c>
      <c r="B14" s="123">
        <v>127925.84</v>
      </c>
      <c r="C14" s="123">
        <v>130390.84</v>
      </c>
      <c r="D14" s="123">
        <v>133118.84</v>
      </c>
      <c r="E14" s="123">
        <v>135165.84</v>
      </c>
      <c r="F14" s="123">
        <v>134951.16</v>
      </c>
      <c r="G14" s="123">
        <v>135795.16</v>
      </c>
      <c r="H14" s="123">
        <v>136927.16</v>
      </c>
      <c r="I14" s="123">
        <v>138412.16</v>
      </c>
      <c r="J14" s="123">
        <v>138807.24</v>
      </c>
      <c r="K14" s="123">
        <v>137901.24</v>
      </c>
      <c r="L14" s="123">
        <v>137075.24</v>
      </c>
      <c r="M14" s="123">
        <v>134486.24</v>
      </c>
      <c r="N14" s="123">
        <v>137693.48000000001</v>
      </c>
      <c r="O14" s="123">
        <v>138871</v>
      </c>
      <c r="P14" s="123">
        <v>139397</v>
      </c>
      <c r="Q14" s="123">
        <v>139436</v>
      </c>
      <c r="R14" s="123">
        <v>144092.68</v>
      </c>
      <c r="S14" s="123">
        <v>147438</v>
      </c>
      <c r="T14" s="123">
        <v>151255</v>
      </c>
      <c r="U14" s="123">
        <v>154822</v>
      </c>
      <c r="V14" s="123">
        <v>157962.48794385197</v>
      </c>
      <c r="W14" s="123">
        <v>160959.489</v>
      </c>
      <c r="X14" s="123">
        <v>163044.489</v>
      </c>
      <c r="Y14" s="123">
        <v>164047.44</v>
      </c>
      <c r="Z14" s="123">
        <v>164354.46511477701</v>
      </c>
      <c r="AA14" s="123">
        <v>164526.492219142</v>
      </c>
      <c r="AB14" s="123">
        <v>164505.81878871299</v>
      </c>
      <c r="AC14" s="123">
        <v>164901.38974232151</v>
      </c>
      <c r="AD14" s="123">
        <v>166141.99175556685</v>
      </c>
      <c r="AE14" s="123">
        <v>167516.49461021853</v>
      </c>
      <c r="AF14" s="123">
        <v>168516.59426671918</v>
      </c>
      <c r="AG14" s="123">
        <v>171253.6998450188</v>
      </c>
      <c r="AH14" s="123">
        <v>171482</v>
      </c>
      <c r="AI14" s="123">
        <v>172200</v>
      </c>
      <c r="AJ14" s="123">
        <v>173345</v>
      </c>
      <c r="AK14" s="123">
        <v>174353.8</v>
      </c>
      <c r="AL14" s="123">
        <v>176707</v>
      </c>
      <c r="AM14" s="123">
        <v>180030</v>
      </c>
      <c r="AN14" s="123">
        <v>183779</v>
      </c>
      <c r="AO14" s="123">
        <v>188184</v>
      </c>
      <c r="AP14" s="123">
        <v>190502.7</v>
      </c>
      <c r="AQ14" s="123">
        <v>193389.85</v>
      </c>
      <c r="AR14" s="123">
        <v>196153.75</v>
      </c>
      <c r="AS14" s="123">
        <v>200005.7</v>
      </c>
      <c r="AT14" s="123">
        <v>202191.25</v>
      </c>
      <c r="AU14" s="123">
        <v>205171.25</v>
      </c>
      <c r="AV14" s="123">
        <v>208124.25</v>
      </c>
      <c r="AW14" s="123">
        <v>211057.25</v>
      </c>
      <c r="AX14" s="123">
        <v>213894</v>
      </c>
      <c r="AY14" s="123">
        <v>216487</v>
      </c>
      <c r="AZ14" s="123">
        <v>218970</v>
      </c>
      <c r="BA14" s="123">
        <v>221077</v>
      </c>
      <c r="BB14" s="123">
        <v>222921.048268707</v>
      </c>
      <c r="BC14" s="123">
        <v>220888.231023503</v>
      </c>
      <c r="BD14" s="123">
        <v>217708.263776879</v>
      </c>
      <c r="BE14" s="123">
        <v>217479.01693091099</v>
      </c>
      <c r="BF14" s="123">
        <v>217162.86515694598</v>
      </c>
      <c r="BG14" s="123">
        <v>216071.67369843199</v>
      </c>
      <c r="BH14" s="123">
        <v>217024.42184196998</v>
      </c>
      <c r="BI14" s="123">
        <v>218036.71930265098</v>
      </c>
      <c r="BJ14" s="123">
        <v>220175.53220154898</v>
      </c>
      <c r="BK14" s="123">
        <v>223703.86496451098</v>
      </c>
      <c r="BL14" s="123">
        <v>226109.38553345</v>
      </c>
      <c r="BM14" s="123">
        <v>228625.13717394997</v>
      </c>
      <c r="BN14" s="123">
        <v>229958</v>
      </c>
      <c r="BO14" s="123">
        <v>232865</v>
      </c>
      <c r="BP14" s="123">
        <v>236330</v>
      </c>
      <c r="BQ14" s="123">
        <v>239367</v>
      </c>
    </row>
    <row r="15" spans="1:69" x14ac:dyDescent="0.2">
      <c r="A15" s="163" t="s">
        <v>9</v>
      </c>
      <c r="B15" s="123">
        <v>72174.485393534647</v>
      </c>
      <c r="C15" s="123">
        <v>74125.879525019729</v>
      </c>
      <c r="D15" s="123">
        <v>75980.390191856321</v>
      </c>
      <c r="E15" s="123">
        <v>77596.262543099918</v>
      </c>
      <c r="F15" s="123">
        <v>78010.558250790986</v>
      </c>
      <c r="G15" s="123">
        <v>79051.093627164155</v>
      </c>
      <c r="H15" s="123">
        <v>80304.859772851167</v>
      </c>
      <c r="I15" s="123">
        <v>80802.992526920032</v>
      </c>
      <c r="J15" s="123">
        <v>82833.938380462612</v>
      </c>
      <c r="K15" s="123">
        <v>84562.077752701982</v>
      </c>
      <c r="L15" s="123">
        <v>86469.598827965936</v>
      </c>
      <c r="M15" s="123">
        <v>88484.7839647527</v>
      </c>
      <c r="N15" s="123">
        <v>89744.460133814646</v>
      </c>
      <c r="O15" s="123">
        <v>90491.869436051886</v>
      </c>
      <c r="P15" s="123">
        <v>90065.269921407453</v>
      </c>
      <c r="Q15" s="123">
        <v>90878.071375532774</v>
      </c>
      <c r="R15" s="123">
        <v>91956.842690614067</v>
      </c>
      <c r="S15" s="123">
        <v>94032.948036373607</v>
      </c>
      <c r="T15" s="123">
        <v>96060.259648893218</v>
      </c>
      <c r="U15" s="123">
        <v>97910.96337599984</v>
      </c>
      <c r="V15" s="123">
        <v>100224.74608625851</v>
      </c>
      <c r="W15" s="123">
        <v>102457.20920161901</v>
      </c>
      <c r="X15" s="123">
        <v>103965.87088527573</v>
      </c>
      <c r="Y15" s="123">
        <v>104849.95172013358</v>
      </c>
      <c r="Z15" s="123">
        <v>105914.75</v>
      </c>
      <c r="AA15" s="123">
        <v>107509.02</v>
      </c>
      <c r="AB15" s="123">
        <v>109787.36</v>
      </c>
      <c r="AC15" s="123">
        <v>112565</v>
      </c>
      <c r="AD15" s="123">
        <v>115300.4</v>
      </c>
      <c r="AE15" s="123">
        <v>117932.4</v>
      </c>
      <c r="AF15" s="123">
        <v>119950.2</v>
      </c>
      <c r="AG15" s="123">
        <v>121813</v>
      </c>
      <c r="AH15" s="123">
        <v>124004</v>
      </c>
      <c r="AI15" s="123">
        <v>125437</v>
      </c>
      <c r="AJ15" s="123">
        <v>126765</v>
      </c>
      <c r="AK15" s="123">
        <v>128942</v>
      </c>
      <c r="AL15" s="123">
        <v>130153</v>
      </c>
      <c r="AM15" s="123">
        <v>131416</v>
      </c>
      <c r="AN15" s="123">
        <v>133261</v>
      </c>
      <c r="AO15" s="123">
        <v>135006</v>
      </c>
      <c r="AP15" s="123">
        <v>136574.75</v>
      </c>
      <c r="AQ15" s="123">
        <v>138586.75</v>
      </c>
      <c r="AR15" s="123">
        <v>140461.75</v>
      </c>
      <c r="AS15" s="123">
        <v>142262.75</v>
      </c>
      <c r="AT15" s="123">
        <v>144262</v>
      </c>
      <c r="AU15" s="123">
        <v>146065</v>
      </c>
      <c r="AV15" s="123">
        <v>147504</v>
      </c>
      <c r="AW15" s="123">
        <v>148597</v>
      </c>
      <c r="AX15" s="123">
        <v>151988</v>
      </c>
      <c r="AY15" s="123">
        <v>155591</v>
      </c>
      <c r="AZ15" s="123">
        <v>157925</v>
      </c>
      <c r="BA15" s="123">
        <v>159652</v>
      </c>
      <c r="BB15" s="123">
        <v>160749.810342668</v>
      </c>
      <c r="BC15" s="123">
        <v>161990.00105818801</v>
      </c>
      <c r="BD15" s="123">
        <v>163314.79274289802</v>
      </c>
      <c r="BE15" s="123">
        <v>164033.55185624602</v>
      </c>
      <c r="BF15" s="123">
        <v>163356.07700105</v>
      </c>
      <c r="BG15" s="123">
        <v>163204.26327966602</v>
      </c>
      <c r="BH15" s="123">
        <v>164140.45906043402</v>
      </c>
      <c r="BI15" s="123">
        <v>165296.96065885</v>
      </c>
      <c r="BJ15" s="123">
        <v>165650.25609690699</v>
      </c>
      <c r="BK15" s="123">
        <v>166852.22335465401</v>
      </c>
      <c r="BL15" s="123">
        <v>167764.74414373099</v>
      </c>
      <c r="BM15" s="123">
        <v>168864.34039042599</v>
      </c>
      <c r="BN15" s="123">
        <v>170558</v>
      </c>
      <c r="BO15" s="123">
        <v>172383</v>
      </c>
      <c r="BP15" s="123">
        <v>173370</v>
      </c>
      <c r="BQ15" s="123">
        <v>174621</v>
      </c>
    </row>
    <row r="16" spans="1:69" x14ac:dyDescent="0.2">
      <c r="A16" s="163" t="s">
        <v>10</v>
      </c>
      <c r="B16" s="123">
        <v>172965.6</v>
      </c>
      <c r="C16" s="123">
        <v>174028.9</v>
      </c>
      <c r="D16" s="123">
        <v>175457.9</v>
      </c>
      <c r="E16" s="123">
        <v>176427.6</v>
      </c>
      <c r="F16" s="123">
        <v>180089.5</v>
      </c>
      <c r="G16" s="123">
        <v>184353.1</v>
      </c>
      <c r="H16" s="123">
        <v>188753</v>
      </c>
      <c r="I16" s="123">
        <v>193106</v>
      </c>
      <c r="J16" s="123">
        <v>194069.1</v>
      </c>
      <c r="K16" s="123">
        <v>195117.7</v>
      </c>
      <c r="L16" s="123">
        <v>195721.60000000001</v>
      </c>
      <c r="M16" s="123">
        <v>196514.8</v>
      </c>
      <c r="N16" s="123">
        <v>197019</v>
      </c>
      <c r="O16" s="123">
        <v>199794.7</v>
      </c>
      <c r="P16" s="123">
        <v>201259.6</v>
      </c>
      <c r="Q16" s="123">
        <v>201338.7</v>
      </c>
      <c r="R16" s="123">
        <v>206855.4</v>
      </c>
      <c r="S16" s="123">
        <v>209138.6</v>
      </c>
      <c r="T16" s="123">
        <v>211456.6</v>
      </c>
      <c r="U16" s="123">
        <v>212815.8</v>
      </c>
      <c r="V16" s="123">
        <v>213916.05</v>
      </c>
      <c r="W16" s="123">
        <v>214717.81</v>
      </c>
      <c r="X16" s="123">
        <v>217314.52</v>
      </c>
      <c r="Y16" s="123">
        <v>221040.41</v>
      </c>
      <c r="Z16" s="123">
        <v>227158</v>
      </c>
      <c r="AA16" s="123">
        <v>232269</v>
      </c>
      <c r="AB16" s="123">
        <v>236841.9</v>
      </c>
      <c r="AC16" s="123">
        <v>241531.5</v>
      </c>
      <c r="AD16" s="123">
        <v>247019</v>
      </c>
      <c r="AE16" s="123">
        <v>250251</v>
      </c>
      <c r="AF16" s="123">
        <v>249344</v>
      </c>
      <c r="AG16" s="123">
        <v>250046</v>
      </c>
      <c r="AH16" s="123">
        <v>255989</v>
      </c>
      <c r="AI16" s="123">
        <v>259461</v>
      </c>
      <c r="AJ16" s="123">
        <v>263376</v>
      </c>
      <c r="AK16" s="123">
        <v>265666</v>
      </c>
      <c r="AL16" s="123">
        <v>273173</v>
      </c>
      <c r="AM16" s="123">
        <v>278446</v>
      </c>
      <c r="AN16" s="123">
        <v>281244</v>
      </c>
      <c r="AO16" s="123">
        <v>285313</v>
      </c>
      <c r="AP16" s="123">
        <v>288187</v>
      </c>
      <c r="AQ16" s="123">
        <v>293691.59999999998</v>
      </c>
      <c r="AR16" s="123">
        <v>299076.59999999998</v>
      </c>
      <c r="AS16" s="123">
        <v>301059.59999999998</v>
      </c>
      <c r="AT16" s="123">
        <v>312688</v>
      </c>
      <c r="AU16" s="123">
        <v>320797</v>
      </c>
      <c r="AV16" s="123">
        <v>328856</v>
      </c>
      <c r="AW16" s="123">
        <v>333667</v>
      </c>
      <c r="AX16" s="123">
        <v>339870</v>
      </c>
      <c r="AY16" s="123">
        <v>344026</v>
      </c>
      <c r="AZ16" s="123">
        <v>353202</v>
      </c>
      <c r="BA16" s="123">
        <v>360906</v>
      </c>
      <c r="BB16" s="123">
        <v>368877.47</v>
      </c>
      <c r="BC16" s="123">
        <v>370836.47</v>
      </c>
      <c r="BD16" s="123">
        <v>377924.47</v>
      </c>
      <c r="BE16" s="123">
        <v>383467.47</v>
      </c>
      <c r="BF16" s="123">
        <v>381418.8</v>
      </c>
      <c r="BG16" s="123">
        <v>377175.8</v>
      </c>
      <c r="BH16" s="123">
        <v>377761.8</v>
      </c>
      <c r="BI16" s="123">
        <v>379630.85</v>
      </c>
      <c r="BJ16" s="123">
        <v>382572</v>
      </c>
      <c r="BK16" s="123">
        <v>386091</v>
      </c>
      <c r="BL16" s="123">
        <v>387798</v>
      </c>
      <c r="BM16" s="123">
        <v>390519</v>
      </c>
      <c r="BN16" s="123">
        <v>395590</v>
      </c>
      <c r="BO16" s="123">
        <v>398282</v>
      </c>
      <c r="BP16" s="123">
        <v>402682</v>
      </c>
      <c r="BQ16" s="123">
        <v>404974</v>
      </c>
    </row>
    <row r="17" spans="1:69" x14ac:dyDescent="0.2">
      <c r="A17" s="163" t="s">
        <v>11</v>
      </c>
      <c r="B17" s="123">
        <v>62694.603300623021</v>
      </c>
      <c r="C17" s="123">
        <v>63742.571376550521</v>
      </c>
      <c r="D17" s="123">
        <v>64275.55974812022</v>
      </c>
      <c r="E17" s="123">
        <v>64565.753554720905</v>
      </c>
      <c r="F17" s="123">
        <v>66380.219072467735</v>
      </c>
      <c r="G17" s="123">
        <v>65352.930099579135</v>
      </c>
      <c r="H17" s="123">
        <v>65005.67573190316</v>
      </c>
      <c r="I17" s="123">
        <v>65325.545597856602</v>
      </c>
      <c r="J17" s="123">
        <v>65215.240524609413</v>
      </c>
      <c r="K17" s="123">
        <v>65391.7654331171</v>
      </c>
      <c r="L17" s="123">
        <v>65655.314245012603</v>
      </c>
      <c r="M17" s="123">
        <v>65721.630335405105</v>
      </c>
      <c r="N17" s="123">
        <v>67643.138406149301</v>
      </c>
      <c r="O17" s="123">
        <v>69056.156872906125</v>
      </c>
      <c r="P17" s="123">
        <v>70324.735067892034</v>
      </c>
      <c r="Q17" s="123">
        <v>71226.6855683709</v>
      </c>
      <c r="R17" s="123">
        <v>71498.25752346855</v>
      </c>
      <c r="S17" s="123">
        <v>71947.778413669643</v>
      </c>
      <c r="T17" s="123">
        <v>72510.786853109705</v>
      </c>
      <c r="U17" s="123">
        <v>73059.785590440355</v>
      </c>
      <c r="V17" s="123">
        <v>74272.373646000546</v>
      </c>
      <c r="W17" s="123">
        <v>75206.632558438214</v>
      </c>
      <c r="X17" s="123">
        <v>76303.342085501354</v>
      </c>
      <c r="Y17" s="123">
        <v>77160.368229354965</v>
      </c>
      <c r="Z17" s="123">
        <v>77237.076645797526</v>
      </c>
      <c r="AA17" s="123">
        <v>77268.207506537234</v>
      </c>
      <c r="AB17" s="123">
        <v>77466.021408225468</v>
      </c>
      <c r="AC17" s="123">
        <v>77781.154154496078</v>
      </c>
      <c r="AD17" s="123">
        <v>78152.786318549886</v>
      </c>
      <c r="AE17" s="123">
        <v>78818.682037381339</v>
      </c>
      <c r="AF17" s="123">
        <v>79641.229138825642</v>
      </c>
      <c r="AG17" s="123">
        <v>80771.302505243133</v>
      </c>
      <c r="AH17" s="123">
        <v>82271</v>
      </c>
      <c r="AI17" s="123">
        <v>83534</v>
      </c>
      <c r="AJ17" s="123">
        <v>84453</v>
      </c>
      <c r="AK17" s="123">
        <v>84766</v>
      </c>
      <c r="AL17" s="123">
        <v>84952</v>
      </c>
      <c r="AM17" s="123">
        <v>84758</v>
      </c>
      <c r="AN17" s="123">
        <v>85264</v>
      </c>
      <c r="AO17" s="123">
        <v>85902</v>
      </c>
      <c r="AP17" s="123">
        <v>86750.45</v>
      </c>
      <c r="AQ17" s="123">
        <v>87984.45</v>
      </c>
      <c r="AR17" s="123">
        <v>89076.44</v>
      </c>
      <c r="AS17" s="123">
        <v>90007.44</v>
      </c>
      <c r="AT17" s="123">
        <v>91625</v>
      </c>
      <c r="AU17" s="123">
        <v>92686</v>
      </c>
      <c r="AV17" s="123">
        <v>93648</v>
      </c>
      <c r="AW17" s="123">
        <v>94333</v>
      </c>
      <c r="AX17" s="123">
        <v>95873</v>
      </c>
      <c r="AY17" s="123">
        <v>97348.160000000003</v>
      </c>
      <c r="AZ17" s="123">
        <v>98981.4</v>
      </c>
      <c r="BA17" s="123">
        <v>100785.44</v>
      </c>
      <c r="BB17" s="123">
        <v>101291.85</v>
      </c>
      <c r="BC17" s="123">
        <v>101678.85</v>
      </c>
      <c r="BD17" s="123">
        <v>102477.85</v>
      </c>
      <c r="BE17" s="123">
        <v>102974.85</v>
      </c>
      <c r="BF17" s="123">
        <v>102295.8740867116</v>
      </c>
      <c r="BG17" s="123">
        <v>101939.98197641681</v>
      </c>
      <c r="BH17" s="123">
        <v>100890.23408749359</v>
      </c>
      <c r="BI17" s="123">
        <v>99806.349849377992</v>
      </c>
      <c r="BJ17" s="123">
        <v>100348.8147656912</v>
      </c>
      <c r="BK17" s="123">
        <v>100906.9228370168</v>
      </c>
      <c r="BL17" s="123">
        <v>101350.438938976</v>
      </c>
      <c r="BM17" s="123">
        <v>101903.27946690039</v>
      </c>
      <c r="BN17" s="123">
        <v>102562.2699825412</v>
      </c>
      <c r="BO17" s="123">
        <v>103269</v>
      </c>
      <c r="BP17" s="123">
        <v>103897</v>
      </c>
      <c r="BQ17" s="123">
        <v>104675.73001745879</v>
      </c>
    </row>
    <row r="18" spans="1:69" x14ac:dyDescent="0.2">
      <c r="A18" s="164" t="s">
        <v>12</v>
      </c>
      <c r="B18" s="125">
        <v>190802.75</v>
      </c>
      <c r="C18" s="125">
        <v>190974.75</v>
      </c>
      <c r="D18" s="125">
        <v>191111.75</v>
      </c>
      <c r="E18" s="125">
        <v>191246.75</v>
      </c>
      <c r="F18" s="125">
        <v>192762.3</v>
      </c>
      <c r="G18" s="125">
        <v>194282.3</v>
      </c>
      <c r="H18" s="125">
        <v>195492.4</v>
      </c>
      <c r="I18" s="125">
        <v>196359</v>
      </c>
      <c r="J18" s="125">
        <v>196706.49900000001</v>
      </c>
      <c r="K18" s="125">
        <v>196425.49900000001</v>
      </c>
      <c r="L18" s="125">
        <v>196059.49890000001</v>
      </c>
      <c r="M18" s="125">
        <v>195848.49900000001</v>
      </c>
      <c r="N18" s="125">
        <v>195565.75</v>
      </c>
      <c r="O18" s="125">
        <v>195073.75</v>
      </c>
      <c r="P18" s="125">
        <v>194441.75</v>
      </c>
      <c r="Q18" s="125">
        <v>194082.75</v>
      </c>
      <c r="R18" s="125">
        <v>193953.25</v>
      </c>
      <c r="S18" s="125">
        <v>193609.25</v>
      </c>
      <c r="T18" s="125">
        <v>192938.25</v>
      </c>
      <c r="U18" s="125">
        <v>192015.25</v>
      </c>
      <c r="V18" s="125">
        <v>192116.35</v>
      </c>
      <c r="W18" s="125">
        <v>191769.33</v>
      </c>
      <c r="X18" s="125">
        <v>191140.33</v>
      </c>
      <c r="Y18" s="125">
        <v>190334</v>
      </c>
      <c r="Z18" s="125">
        <v>190881</v>
      </c>
      <c r="AA18" s="125">
        <v>190058</v>
      </c>
      <c r="AB18" s="125">
        <v>188887</v>
      </c>
      <c r="AC18" s="125">
        <v>188382</v>
      </c>
      <c r="AD18" s="125">
        <v>189812</v>
      </c>
      <c r="AE18" s="125">
        <v>190650</v>
      </c>
      <c r="AF18" s="125">
        <v>191372</v>
      </c>
      <c r="AG18" s="125">
        <v>191806</v>
      </c>
      <c r="AH18" s="125">
        <v>194417</v>
      </c>
      <c r="AI18" s="125">
        <v>195608</v>
      </c>
      <c r="AJ18" s="125">
        <v>196837</v>
      </c>
      <c r="AK18" s="125">
        <v>197910</v>
      </c>
      <c r="AL18" s="125">
        <v>197807</v>
      </c>
      <c r="AM18" s="125">
        <v>199194</v>
      </c>
      <c r="AN18" s="125">
        <v>200172</v>
      </c>
      <c r="AO18" s="125">
        <v>202615</v>
      </c>
      <c r="AP18" s="125">
        <v>206152.8</v>
      </c>
      <c r="AQ18" s="125">
        <v>208556.79999999999</v>
      </c>
      <c r="AR18" s="125">
        <v>209758.8</v>
      </c>
      <c r="AS18" s="125">
        <v>209774.8</v>
      </c>
      <c r="AT18" s="125">
        <v>212675</v>
      </c>
      <c r="AU18" s="125">
        <v>214060</v>
      </c>
      <c r="AV18" s="125">
        <v>215131</v>
      </c>
      <c r="AW18" s="125">
        <v>217922</v>
      </c>
      <c r="AX18" s="125">
        <v>221726</v>
      </c>
      <c r="AY18" s="125">
        <v>221725</v>
      </c>
      <c r="AZ18" s="125">
        <v>223932</v>
      </c>
      <c r="BA18" s="125">
        <v>227089</v>
      </c>
      <c r="BB18" s="125">
        <v>230187</v>
      </c>
      <c r="BC18" s="125">
        <v>231414</v>
      </c>
      <c r="BD18" s="125">
        <v>234891</v>
      </c>
      <c r="BE18" s="125">
        <v>236772</v>
      </c>
      <c r="BF18" s="125">
        <v>239472</v>
      </c>
      <c r="BG18" s="125">
        <v>242391</v>
      </c>
      <c r="BH18" s="125">
        <v>243045</v>
      </c>
      <c r="BI18" s="125">
        <v>244252</v>
      </c>
      <c r="BJ18" s="125">
        <v>245460</v>
      </c>
      <c r="BK18" s="125">
        <v>248029</v>
      </c>
      <c r="BL18" s="125">
        <v>249722</v>
      </c>
      <c r="BM18" s="125">
        <v>252057</v>
      </c>
      <c r="BN18" s="125">
        <v>253979</v>
      </c>
      <c r="BO18" s="125">
        <v>257171</v>
      </c>
      <c r="BP18" s="125">
        <v>259843</v>
      </c>
      <c r="BQ18" s="125">
        <v>262627</v>
      </c>
    </row>
    <row r="19" spans="1:69" x14ac:dyDescent="0.2">
      <c r="A19" s="162" t="s">
        <v>13</v>
      </c>
      <c r="B19" s="117">
        <f t="shared" ref="B19:Z19" si="15">B13+B9+B6</f>
        <v>1005943.6676173027</v>
      </c>
      <c r="C19" s="117">
        <f t="shared" si="15"/>
        <v>1008965.5865140904</v>
      </c>
      <c r="D19" s="117">
        <f t="shared" si="15"/>
        <v>1014549.7042933709</v>
      </c>
      <c r="E19" s="117">
        <f t="shared" si="15"/>
        <v>1017325.4108170229</v>
      </c>
      <c r="F19" s="117">
        <f t="shared" si="15"/>
        <v>1032744.1901291314</v>
      </c>
      <c r="G19" s="117">
        <f t="shared" si="15"/>
        <v>1043493.1158860873</v>
      </c>
      <c r="H19" s="117">
        <f t="shared" si="15"/>
        <v>1056258.1861720062</v>
      </c>
      <c r="I19" s="117">
        <f t="shared" si="15"/>
        <v>1067406.7996238621</v>
      </c>
      <c r="J19" s="117">
        <f t="shared" si="15"/>
        <v>1070270.2200995481</v>
      </c>
      <c r="K19" s="117">
        <f t="shared" si="15"/>
        <v>1077584.4501437782</v>
      </c>
      <c r="L19" s="117">
        <f t="shared" si="15"/>
        <v>1079166.599219776</v>
      </c>
      <c r="M19" s="117">
        <f t="shared" si="15"/>
        <v>1078028.4290716257</v>
      </c>
      <c r="N19" s="117">
        <f t="shared" si="15"/>
        <v>1082849.2609263249</v>
      </c>
      <c r="O19" s="117">
        <f t="shared" si="15"/>
        <v>1085602.1757308422</v>
      </c>
      <c r="P19" s="117">
        <f t="shared" si="15"/>
        <v>1083531.4362477465</v>
      </c>
      <c r="Q19" s="117">
        <f t="shared" si="15"/>
        <v>1084505.3382894432</v>
      </c>
      <c r="R19" s="117">
        <f t="shared" si="15"/>
        <v>1095761.7669233261</v>
      </c>
      <c r="S19" s="117">
        <f t="shared" si="15"/>
        <v>1105007.2765578132</v>
      </c>
      <c r="T19" s="117">
        <f t="shared" si="15"/>
        <v>1117155.0954133768</v>
      </c>
      <c r="U19" s="117">
        <f t="shared" si="15"/>
        <v>1129576.3155252326</v>
      </c>
      <c r="V19" s="117">
        <f t="shared" si="15"/>
        <v>1143243.8076761109</v>
      </c>
      <c r="W19" s="117">
        <f t="shared" si="15"/>
        <v>1154119.4707600572</v>
      </c>
      <c r="X19" s="117">
        <f t="shared" si="15"/>
        <v>1165489.0019707771</v>
      </c>
      <c r="Y19" s="117">
        <f t="shared" si="15"/>
        <v>1175722.7499494886</v>
      </c>
      <c r="Z19" s="117">
        <f t="shared" si="15"/>
        <v>1184305.5517605746</v>
      </c>
      <c r="AA19" s="117">
        <f t="shared" ref="AA19:BH19" si="16">AA13+AA9+AA6</f>
        <v>1190503.9097256793</v>
      </c>
      <c r="AB19" s="117">
        <f t="shared" si="16"/>
        <v>1193176.4501969384</v>
      </c>
      <c r="AC19" s="117">
        <f t="shared" si="16"/>
        <v>1202084.0138968176</v>
      </c>
      <c r="AD19" s="117">
        <f t="shared" si="16"/>
        <v>1217577.7980741167</v>
      </c>
      <c r="AE19" s="117">
        <f t="shared" si="16"/>
        <v>1233324.6566475998</v>
      </c>
      <c r="AF19" s="117">
        <f t="shared" si="16"/>
        <v>1242356.1534055448</v>
      </c>
      <c r="AG19" s="117">
        <f t="shared" si="16"/>
        <v>1251821.3923502618</v>
      </c>
      <c r="AH19" s="117">
        <f t="shared" si="16"/>
        <v>1263182.3700000001</v>
      </c>
      <c r="AI19" s="117">
        <f t="shared" si="16"/>
        <v>1269511.76</v>
      </c>
      <c r="AJ19" s="117">
        <f t="shared" si="16"/>
        <v>1276531.96</v>
      </c>
      <c r="AK19" s="117">
        <f t="shared" si="16"/>
        <v>1283289.98</v>
      </c>
      <c r="AL19" s="117">
        <f t="shared" si="16"/>
        <v>1303253.8500000001</v>
      </c>
      <c r="AM19" s="117">
        <f t="shared" si="16"/>
        <v>1320606.03</v>
      </c>
      <c r="AN19" s="117">
        <f t="shared" si="16"/>
        <v>1341807.1000000001</v>
      </c>
      <c r="AO19" s="117">
        <f t="shared" si="16"/>
        <v>1355894.07</v>
      </c>
      <c r="AP19" s="117">
        <f t="shared" si="16"/>
        <v>1371022</v>
      </c>
      <c r="AQ19" s="117">
        <f t="shared" si="16"/>
        <v>1395182.66</v>
      </c>
      <c r="AR19" s="117">
        <f t="shared" si="16"/>
        <v>1414181.8900000001</v>
      </c>
      <c r="AS19" s="117">
        <f t="shared" si="16"/>
        <v>1423879</v>
      </c>
      <c r="AT19" s="117">
        <f t="shared" si="16"/>
        <v>1445792.64</v>
      </c>
      <c r="AU19" s="117">
        <f t="shared" si="16"/>
        <v>1467928.65</v>
      </c>
      <c r="AV19" s="117">
        <f t="shared" si="16"/>
        <v>1489866.5999999999</v>
      </c>
      <c r="AW19" s="117">
        <f t="shared" si="16"/>
        <v>1510378.74</v>
      </c>
      <c r="AX19" s="117">
        <f t="shared" si="16"/>
        <v>1535719.683</v>
      </c>
      <c r="AY19" s="117">
        <f t="shared" si="16"/>
        <v>1548777.513</v>
      </c>
      <c r="AZ19" s="117">
        <f t="shared" si="16"/>
        <v>1568097.7529999998</v>
      </c>
      <c r="BA19" s="117">
        <f t="shared" si="16"/>
        <v>1593043.7919999999</v>
      </c>
      <c r="BB19" s="117">
        <f t="shared" si="16"/>
        <v>1603515.4561623887</v>
      </c>
      <c r="BC19" s="117">
        <f t="shared" si="16"/>
        <v>1622500.2634266317</v>
      </c>
      <c r="BD19" s="117">
        <f t="shared" si="16"/>
        <v>1629414.4719761352</v>
      </c>
      <c r="BE19" s="117">
        <f t="shared" si="16"/>
        <v>1623522.1394348443</v>
      </c>
      <c r="BF19" s="117">
        <f t="shared" si="16"/>
        <v>1598084.369505388</v>
      </c>
      <c r="BG19" s="117">
        <f t="shared" si="16"/>
        <v>1589384.8533454181</v>
      </c>
      <c r="BH19" s="117">
        <f t="shared" si="16"/>
        <v>1595848.4117530996</v>
      </c>
      <c r="BI19" s="117">
        <f t="shared" ref="BI19:BO19" si="17">BI13+BI9+BI6</f>
        <v>1608121.4873960942</v>
      </c>
      <c r="BJ19" s="117">
        <f t="shared" si="17"/>
        <v>1624432.4019290651</v>
      </c>
      <c r="BK19" s="117">
        <f t="shared" si="17"/>
        <v>1636185.2566739479</v>
      </c>
      <c r="BL19" s="117">
        <f t="shared" si="17"/>
        <v>1648351.8639228053</v>
      </c>
      <c r="BM19" s="117">
        <f t="shared" si="17"/>
        <v>1666363.5149777785</v>
      </c>
      <c r="BN19" s="117">
        <f t="shared" ref="BN19" si="18">BN13+BN9+BN6</f>
        <v>1684435.2699825412</v>
      </c>
      <c r="BO19" s="117">
        <f t="shared" si="17"/>
        <v>1687076</v>
      </c>
      <c r="BP19" s="117">
        <f t="shared" ref="BP19:BQ19" si="19">BP13+BP9+BP6</f>
        <v>1693148</v>
      </c>
      <c r="BQ19" s="117">
        <f t="shared" si="19"/>
        <v>1706236.7300174588</v>
      </c>
    </row>
    <row r="20" spans="1:69" x14ac:dyDescent="0.2">
      <c r="A20" s="163" t="s">
        <v>14</v>
      </c>
      <c r="B20" s="123">
        <v>132946.04919999998</v>
      </c>
      <c r="C20" s="123">
        <v>132962.8468</v>
      </c>
      <c r="D20" s="123">
        <v>134127.6972</v>
      </c>
      <c r="E20" s="123">
        <v>134670.26880000002</v>
      </c>
      <c r="F20" s="123">
        <v>135976.79730000001</v>
      </c>
      <c r="G20" s="123">
        <v>140029.49059999999</v>
      </c>
      <c r="H20" s="123">
        <v>141550.41270000002</v>
      </c>
      <c r="I20" s="123">
        <v>143278.70879999999</v>
      </c>
      <c r="J20" s="123">
        <v>143769.84290000002</v>
      </c>
      <c r="K20" s="123">
        <v>144223.13320000001</v>
      </c>
      <c r="L20" s="123">
        <v>144500.13619999998</v>
      </c>
      <c r="M20" s="123">
        <v>144726.1838</v>
      </c>
      <c r="N20" s="123">
        <v>143956.70070000002</v>
      </c>
      <c r="O20" s="123">
        <v>142659.38769999999</v>
      </c>
      <c r="P20" s="123">
        <v>142000.0729</v>
      </c>
      <c r="Q20" s="123">
        <v>142028.38700000002</v>
      </c>
      <c r="R20" s="123">
        <v>141255.7059</v>
      </c>
      <c r="S20" s="123">
        <v>141135.39810000002</v>
      </c>
      <c r="T20" s="123">
        <v>142113.33229999998</v>
      </c>
      <c r="U20" s="123">
        <v>143055.3002</v>
      </c>
      <c r="V20" s="123">
        <v>143078.31090000001</v>
      </c>
      <c r="W20" s="123">
        <v>143435.57190000001</v>
      </c>
      <c r="X20" s="123">
        <v>144561.08929999999</v>
      </c>
      <c r="Y20" s="123">
        <v>145441.6715</v>
      </c>
      <c r="Z20" s="123">
        <v>145401.65899999999</v>
      </c>
      <c r="AA20" s="123">
        <v>145671.84529999999</v>
      </c>
      <c r="AB20" s="123">
        <v>146315.3113</v>
      </c>
      <c r="AC20" s="123">
        <v>147415.90349999999</v>
      </c>
      <c r="AD20" s="123">
        <v>148453</v>
      </c>
      <c r="AE20" s="123">
        <v>149248</v>
      </c>
      <c r="AF20" s="123">
        <v>151557</v>
      </c>
      <c r="AG20" s="123">
        <v>151402</v>
      </c>
      <c r="AH20" s="123">
        <v>153027</v>
      </c>
      <c r="AI20" s="123">
        <v>153614</v>
      </c>
      <c r="AJ20" s="123">
        <v>154317</v>
      </c>
      <c r="AK20" s="123">
        <v>155814</v>
      </c>
      <c r="AL20" s="123">
        <v>157635</v>
      </c>
      <c r="AM20" s="123">
        <v>160698</v>
      </c>
      <c r="AN20" s="123">
        <v>163718</v>
      </c>
      <c r="AO20" s="123">
        <v>165709</v>
      </c>
      <c r="AP20" s="123">
        <v>166049.20000000001</v>
      </c>
      <c r="AQ20" s="123">
        <v>169472.27</v>
      </c>
      <c r="AR20" s="123">
        <v>171809.27</v>
      </c>
      <c r="AS20" s="123">
        <v>172729.27</v>
      </c>
      <c r="AT20" s="123">
        <v>175089</v>
      </c>
      <c r="AU20" s="123">
        <v>179620</v>
      </c>
      <c r="AV20" s="123">
        <v>181162</v>
      </c>
      <c r="AW20" s="123">
        <v>186649</v>
      </c>
      <c r="AX20" s="123">
        <v>188243</v>
      </c>
      <c r="AY20" s="123">
        <v>188504</v>
      </c>
      <c r="AZ20" s="123">
        <v>190892</v>
      </c>
      <c r="BA20" s="123">
        <v>192717</v>
      </c>
      <c r="BB20" s="123">
        <v>193834</v>
      </c>
      <c r="BC20" s="123">
        <v>194941</v>
      </c>
      <c r="BD20" s="123">
        <v>196154</v>
      </c>
      <c r="BE20" s="123">
        <v>194247</v>
      </c>
      <c r="BF20" s="123">
        <v>190325</v>
      </c>
      <c r="BG20" s="123">
        <v>186298</v>
      </c>
      <c r="BH20" s="123">
        <v>187720</v>
      </c>
      <c r="BI20" s="123">
        <v>190765</v>
      </c>
      <c r="BJ20" s="123">
        <v>192255</v>
      </c>
      <c r="BK20" s="123">
        <v>193162</v>
      </c>
      <c r="BL20" s="123">
        <v>194966</v>
      </c>
      <c r="BM20" s="123">
        <v>197341</v>
      </c>
      <c r="BN20" s="123">
        <v>200192</v>
      </c>
      <c r="BO20" s="123">
        <v>202025</v>
      </c>
      <c r="BP20" s="123">
        <v>203906</v>
      </c>
      <c r="BQ20" s="123">
        <v>205653</v>
      </c>
    </row>
    <row r="21" spans="1:69" ht="13.5" thickBot="1" x14ac:dyDescent="0.25">
      <c r="A21" s="165" t="s">
        <v>283</v>
      </c>
      <c r="B21" s="108">
        <f t="shared" ref="B21:Z21" si="20">B19+B20</f>
        <v>1138889.7168173026</v>
      </c>
      <c r="C21" s="108">
        <f t="shared" si="20"/>
        <v>1141928.4333140904</v>
      </c>
      <c r="D21" s="108">
        <f t="shared" si="20"/>
        <v>1148677.401493371</v>
      </c>
      <c r="E21" s="108">
        <f t="shared" si="20"/>
        <v>1151995.6796170229</v>
      </c>
      <c r="F21" s="108">
        <f t="shared" si="20"/>
        <v>1168720.9874291315</v>
      </c>
      <c r="G21" s="108">
        <f t="shared" si="20"/>
        <v>1183522.6064860872</v>
      </c>
      <c r="H21" s="108">
        <f t="shared" si="20"/>
        <v>1197808.5988720062</v>
      </c>
      <c r="I21" s="108">
        <f t="shared" si="20"/>
        <v>1210685.508423862</v>
      </c>
      <c r="J21" s="108">
        <f t="shared" si="20"/>
        <v>1214040.0629995482</v>
      </c>
      <c r="K21" s="108">
        <f t="shared" si="20"/>
        <v>1221807.5833437783</v>
      </c>
      <c r="L21" s="108">
        <f t="shared" si="20"/>
        <v>1223666.7354197761</v>
      </c>
      <c r="M21" s="108">
        <f t="shared" si="20"/>
        <v>1222754.6128716257</v>
      </c>
      <c r="N21" s="108">
        <f t="shared" si="20"/>
        <v>1226805.9616263248</v>
      </c>
      <c r="O21" s="108">
        <f t="shared" si="20"/>
        <v>1228261.5634308422</v>
      </c>
      <c r="P21" s="108">
        <f t="shared" si="20"/>
        <v>1225531.5091477465</v>
      </c>
      <c r="Q21" s="108">
        <f t="shared" si="20"/>
        <v>1226533.7252894433</v>
      </c>
      <c r="R21" s="108">
        <f t="shared" si="20"/>
        <v>1237017.472823326</v>
      </c>
      <c r="S21" s="108">
        <f t="shared" si="20"/>
        <v>1246142.6746578133</v>
      </c>
      <c r="T21" s="108">
        <f t="shared" si="20"/>
        <v>1259268.4277133767</v>
      </c>
      <c r="U21" s="108">
        <f t="shared" si="20"/>
        <v>1272631.6157252325</v>
      </c>
      <c r="V21" s="108">
        <f t="shared" si="20"/>
        <v>1286322.1185761108</v>
      </c>
      <c r="W21" s="108">
        <f t="shared" si="20"/>
        <v>1297555.0426600573</v>
      </c>
      <c r="X21" s="108">
        <f t="shared" si="20"/>
        <v>1310050.0912707769</v>
      </c>
      <c r="Y21" s="108">
        <f t="shared" si="20"/>
        <v>1321164.4214494885</v>
      </c>
      <c r="Z21" s="108">
        <f t="shared" si="20"/>
        <v>1329707.2107605746</v>
      </c>
      <c r="AA21" s="108">
        <f>AA19+AA20</f>
        <v>1336175.7550256792</v>
      </c>
      <c r="AB21" s="108">
        <f t="shared" ref="AB21:BH21" si="21">AB19+AB20</f>
        <v>1339491.7614969383</v>
      </c>
      <c r="AC21" s="108">
        <f t="shared" si="21"/>
        <v>1349499.9173968176</v>
      </c>
      <c r="AD21" s="108">
        <f t="shared" si="21"/>
        <v>1366030.7980741167</v>
      </c>
      <c r="AE21" s="108">
        <f t="shared" si="21"/>
        <v>1382572.6566475998</v>
      </c>
      <c r="AF21" s="108">
        <f t="shared" si="21"/>
        <v>1393913.1534055448</v>
      </c>
      <c r="AG21" s="108">
        <f t="shared" si="21"/>
        <v>1403223.3923502618</v>
      </c>
      <c r="AH21" s="108">
        <f t="shared" si="21"/>
        <v>1416209.37</v>
      </c>
      <c r="AI21" s="108">
        <f t="shared" si="21"/>
        <v>1423125.76</v>
      </c>
      <c r="AJ21" s="108">
        <f t="shared" si="21"/>
        <v>1430848.96</v>
      </c>
      <c r="AK21" s="108">
        <f t="shared" si="21"/>
        <v>1439103.98</v>
      </c>
      <c r="AL21" s="108">
        <f t="shared" si="21"/>
        <v>1460888.85</v>
      </c>
      <c r="AM21" s="108">
        <f t="shared" si="21"/>
        <v>1481304.03</v>
      </c>
      <c r="AN21" s="108">
        <f t="shared" si="21"/>
        <v>1505525.1</v>
      </c>
      <c r="AO21" s="108">
        <f t="shared" si="21"/>
        <v>1521603.07</v>
      </c>
      <c r="AP21" s="108">
        <f t="shared" si="21"/>
        <v>1537071.2</v>
      </c>
      <c r="AQ21" s="108">
        <f t="shared" si="21"/>
        <v>1564654.93</v>
      </c>
      <c r="AR21" s="108">
        <f t="shared" si="21"/>
        <v>1585991.1600000001</v>
      </c>
      <c r="AS21" s="108">
        <f t="shared" si="21"/>
        <v>1596608.27</v>
      </c>
      <c r="AT21" s="108">
        <f t="shared" si="21"/>
        <v>1620881.64</v>
      </c>
      <c r="AU21" s="108">
        <f t="shared" si="21"/>
        <v>1647548.65</v>
      </c>
      <c r="AV21" s="108">
        <f t="shared" si="21"/>
        <v>1671028.5999999999</v>
      </c>
      <c r="AW21" s="108">
        <f t="shared" si="21"/>
        <v>1697027.74</v>
      </c>
      <c r="AX21" s="108">
        <f t="shared" si="21"/>
        <v>1723962.683</v>
      </c>
      <c r="AY21" s="108">
        <f t="shared" si="21"/>
        <v>1737281.513</v>
      </c>
      <c r="AZ21" s="108">
        <f t="shared" si="21"/>
        <v>1758989.7529999998</v>
      </c>
      <c r="BA21" s="108">
        <f t="shared" si="21"/>
        <v>1785760.7919999999</v>
      </c>
      <c r="BB21" s="108">
        <f t="shared" si="21"/>
        <v>1797349.4561623887</v>
      </c>
      <c r="BC21" s="108">
        <f t="shared" si="21"/>
        <v>1817441.2634266317</v>
      </c>
      <c r="BD21" s="108">
        <f t="shared" si="21"/>
        <v>1825568.4719761352</v>
      </c>
      <c r="BE21" s="108">
        <f t="shared" si="21"/>
        <v>1817769.1394348443</v>
      </c>
      <c r="BF21" s="108">
        <f t="shared" si="21"/>
        <v>1788409.369505388</v>
      </c>
      <c r="BG21" s="108">
        <f t="shared" si="21"/>
        <v>1775682.8533454181</v>
      </c>
      <c r="BH21" s="108">
        <f t="shared" si="21"/>
        <v>1783568.4117530996</v>
      </c>
      <c r="BI21" s="108">
        <f t="shared" ref="BI21:BO21" si="22">BI19+BI20</f>
        <v>1798886.4873960942</v>
      </c>
      <c r="BJ21" s="108">
        <f t="shared" si="22"/>
        <v>1816687.4019290651</v>
      </c>
      <c r="BK21" s="108">
        <f t="shared" si="22"/>
        <v>1829347.2566739479</v>
      </c>
      <c r="BL21" s="108">
        <f t="shared" si="22"/>
        <v>1843317.8639228053</v>
      </c>
      <c r="BM21" s="108">
        <f t="shared" si="22"/>
        <v>1863704.5149777785</v>
      </c>
      <c r="BN21" s="108">
        <f t="shared" ref="BN21" si="23">BN19+BN20</f>
        <v>1884627.2699825412</v>
      </c>
      <c r="BO21" s="108">
        <f t="shared" si="22"/>
        <v>1889101</v>
      </c>
      <c r="BP21" s="108">
        <f>BP19+BP20</f>
        <v>1897054</v>
      </c>
      <c r="BQ21" s="108">
        <f>BQ19+BQ20</f>
        <v>1911889.7300174588</v>
      </c>
    </row>
    <row r="23" spans="1:69" ht="18" x14ac:dyDescent="0.25">
      <c r="A23" s="128" t="s">
        <v>168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</row>
    <row r="24" spans="1:69" ht="13.5" thickBot="1" x14ac:dyDescent="0.25">
      <c r="A24" s="1" t="s">
        <v>201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69" ht="13.5" thickBot="1" x14ac:dyDescent="0.25">
      <c r="A25" s="145" t="s">
        <v>167</v>
      </c>
      <c r="B25" s="250" t="s">
        <v>285</v>
      </c>
      <c r="C25" s="249" t="s">
        <v>286</v>
      </c>
      <c r="D25" s="249" t="s">
        <v>287</v>
      </c>
      <c r="E25" s="249" t="s">
        <v>288</v>
      </c>
      <c r="F25" s="249" t="s">
        <v>284</v>
      </c>
      <c r="G25" s="249" t="s">
        <v>289</v>
      </c>
      <c r="H25" s="249" t="s">
        <v>290</v>
      </c>
      <c r="I25" s="249" t="s">
        <v>291</v>
      </c>
      <c r="J25" s="249" t="s">
        <v>292</v>
      </c>
      <c r="K25" s="249" t="s">
        <v>293</v>
      </c>
      <c r="L25" s="249" t="s">
        <v>294</v>
      </c>
      <c r="M25" s="249" t="s">
        <v>295</v>
      </c>
      <c r="N25" s="249" t="s">
        <v>296</v>
      </c>
      <c r="O25" s="249" t="s">
        <v>297</v>
      </c>
      <c r="P25" s="249" t="s">
        <v>298</v>
      </c>
      <c r="Q25" s="249" t="s">
        <v>299</v>
      </c>
      <c r="R25" s="249" t="s">
        <v>300</v>
      </c>
      <c r="S25" s="249" t="s">
        <v>301</v>
      </c>
      <c r="T25" s="249" t="s">
        <v>302</v>
      </c>
      <c r="U25" s="249" t="s">
        <v>303</v>
      </c>
      <c r="V25" s="249" t="s">
        <v>332</v>
      </c>
      <c r="W25" s="249" t="s">
        <v>333</v>
      </c>
      <c r="X25" s="249" t="s">
        <v>334</v>
      </c>
      <c r="Y25" s="249" t="s">
        <v>335</v>
      </c>
      <c r="Z25" s="249" t="s">
        <v>304</v>
      </c>
      <c r="AA25" s="249" t="s">
        <v>305</v>
      </c>
      <c r="AB25" s="249" t="s">
        <v>306</v>
      </c>
      <c r="AC25" s="249" t="s">
        <v>307</v>
      </c>
      <c r="AD25" s="249" t="s">
        <v>308</v>
      </c>
      <c r="AE25" s="249" t="s">
        <v>309</v>
      </c>
      <c r="AF25" s="249" t="s">
        <v>310</v>
      </c>
      <c r="AG25" s="249" t="s">
        <v>311</v>
      </c>
      <c r="AH25" s="249" t="s">
        <v>312</v>
      </c>
      <c r="AI25" s="249" t="s">
        <v>313</v>
      </c>
      <c r="AJ25" s="249" t="s">
        <v>314</v>
      </c>
      <c r="AK25" s="249" t="s">
        <v>315</v>
      </c>
      <c r="AL25" s="249" t="s">
        <v>316</v>
      </c>
      <c r="AM25" s="249" t="s">
        <v>317</v>
      </c>
      <c r="AN25" s="249" t="s">
        <v>318</v>
      </c>
      <c r="AO25" s="249" t="s">
        <v>319</v>
      </c>
      <c r="AP25" s="249" t="s">
        <v>320</v>
      </c>
      <c r="AQ25" s="249" t="s">
        <v>321</v>
      </c>
      <c r="AR25" s="249" t="s">
        <v>322</v>
      </c>
      <c r="AS25" s="249" t="s">
        <v>323</v>
      </c>
      <c r="AT25" s="249" t="s">
        <v>324</v>
      </c>
      <c r="AU25" s="249" t="s">
        <v>325</v>
      </c>
      <c r="AV25" s="249" t="s">
        <v>326</v>
      </c>
      <c r="AW25" s="249" t="s">
        <v>327</v>
      </c>
      <c r="AX25" s="249" t="s">
        <v>328</v>
      </c>
      <c r="AY25" s="249" t="s">
        <v>329</v>
      </c>
      <c r="AZ25" s="249" t="s">
        <v>330</v>
      </c>
      <c r="BA25" s="249" t="s">
        <v>331</v>
      </c>
      <c r="BB25" s="249" t="s">
        <v>227</v>
      </c>
      <c r="BC25" s="249" t="s">
        <v>228</v>
      </c>
      <c r="BD25" s="249" t="s">
        <v>229</v>
      </c>
      <c r="BE25" s="249" t="s">
        <v>230</v>
      </c>
      <c r="BF25" s="249" t="s">
        <v>224</v>
      </c>
      <c r="BG25" s="249" t="s">
        <v>225</v>
      </c>
      <c r="BH25" s="249" t="s">
        <v>226</v>
      </c>
      <c r="BI25" s="249" t="s">
        <v>346</v>
      </c>
      <c r="BJ25" s="249" t="str">
        <f t="shared" ref="BJ25:BO25" si="24">BJ5</f>
        <v>2010q1</v>
      </c>
      <c r="BK25" s="249" t="str">
        <f t="shared" si="24"/>
        <v>2010q2</v>
      </c>
      <c r="BL25" s="249" t="str">
        <f t="shared" si="24"/>
        <v>2010q3</v>
      </c>
      <c r="BM25" s="249" t="str">
        <f t="shared" si="24"/>
        <v>2010q4</v>
      </c>
      <c r="BN25" s="249" t="str">
        <f t="shared" si="24"/>
        <v>2011q1</v>
      </c>
      <c r="BO25" s="249" t="str">
        <f t="shared" si="24"/>
        <v>2011q2</v>
      </c>
      <c r="BP25" s="249" t="str">
        <f t="shared" ref="BP25:BQ25" si="25">BP5</f>
        <v>2011q3</v>
      </c>
      <c r="BQ25" s="249" t="str">
        <f t="shared" si="25"/>
        <v>2011q4</v>
      </c>
    </row>
    <row r="26" spans="1:69" ht="13.5" thickTop="1" x14ac:dyDescent="0.2">
      <c r="A26" s="166" t="s">
        <v>0</v>
      </c>
      <c r="B26" s="105">
        <f t="shared" ref="B26:Y26" si="26">SUM(B27:B28)</f>
        <v>14228.710472622639</v>
      </c>
      <c r="C26" s="99">
        <f t="shared" si="26"/>
        <v>12660.621059990783</v>
      </c>
      <c r="D26" s="99">
        <f t="shared" si="26"/>
        <v>11861.76469210512</v>
      </c>
      <c r="E26" s="99">
        <f t="shared" si="26"/>
        <v>11838.635375285348</v>
      </c>
      <c r="F26" s="99">
        <f t="shared" si="26"/>
        <v>14467.902725244196</v>
      </c>
      <c r="G26" s="99">
        <f t="shared" si="26"/>
        <v>15713.52368689435</v>
      </c>
      <c r="H26" s="99">
        <f t="shared" si="26"/>
        <v>16291.158887579488</v>
      </c>
      <c r="I26" s="99">
        <f t="shared" si="26"/>
        <v>16424.194721048232</v>
      </c>
      <c r="J26" s="99">
        <f t="shared" si="26"/>
        <v>15684.326689047643</v>
      </c>
      <c r="K26" s="99">
        <f t="shared" si="26"/>
        <v>15791.311293519862</v>
      </c>
      <c r="L26" s="99">
        <f t="shared" si="26"/>
        <v>15813.711373217939</v>
      </c>
      <c r="M26" s="99">
        <f t="shared" si="26"/>
        <v>15741.246403949006</v>
      </c>
      <c r="N26" s="99">
        <f t="shared" si="26"/>
        <v>15969.439935755743</v>
      </c>
      <c r="O26" s="99">
        <f t="shared" si="26"/>
        <v>15680.942914931002</v>
      </c>
      <c r="P26" s="99">
        <f t="shared" si="26"/>
        <v>15598.940411268435</v>
      </c>
      <c r="Q26" s="99">
        <f t="shared" si="26"/>
        <v>15792.673149463917</v>
      </c>
      <c r="R26" s="99">
        <f t="shared" si="26"/>
        <v>13608.406324180576</v>
      </c>
      <c r="S26" s="99">
        <f t="shared" si="26"/>
        <v>13697.270455138401</v>
      </c>
      <c r="T26" s="99">
        <f t="shared" si="26"/>
        <v>13861.446416102157</v>
      </c>
      <c r="U26" s="99">
        <f t="shared" si="26"/>
        <v>14119.826110978611</v>
      </c>
      <c r="V26" s="99">
        <f t="shared" si="26"/>
        <v>14060.814802885758</v>
      </c>
      <c r="W26" s="99">
        <f t="shared" si="26"/>
        <v>14116.357167676979</v>
      </c>
      <c r="X26" s="99">
        <f t="shared" si="26"/>
        <v>14092.968821972932</v>
      </c>
      <c r="Y26" s="99">
        <f t="shared" si="26"/>
        <v>13969.2482531884</v>
      </c>
      <c r="Z26" s="99">
        <f>SUM(Z27:Z28)</f>
        <v>13870.223674186007</v>
      </c>
      <c r="AA26" s="99">
        <f t="shared" ref="AA26:BH26" si="27">SUM(AA27:AA28)</f>
        <v>13830.465321268766</v>
      </c>
      <c r="AB26" s="99">
        <f t="shared" si="27"/>
        <v>13776.843308925214</v>
      </c>
      <c r="AC26" s="99">
        <f t="shared" si="27"/>
        <v>13740.622271096165</v>
      </c>
      <c r="AD26" s="99">
        <f t="shared" si="27"/>
        <v>13392.294756044714</v>
      </c>
      <c r="AE26" s="99">
        <f t="shared" si="27"/>
        <v>13743.260558634389</v>
      </c>
      <c r="AF26" s="99">
        <f t="shared" si="27"/>
        <v>13989.902444121561</v>
      </c>
      <c r="AG26" s="99">
        <f t="shared" si="27"/>
        <v>14151.569783864477</v>
      </c>
      <c r="AH26" s="99">
        <f t="shared" si="27"/>
        <v>14741.58031200599</v>
      </c>
      <c r="AI26" s="99">
        <f t="shared" si="27"/>
        <v>14689.546260018737</v>
      </c>
      <c r="AJ26" s="99">
        <f t="shared" si="27"/>
        <v>14430.398005182142</v>
      </c>
      <c r="AK26" s="99">
        <f t="shared" si="27"/>
        <v>14381.783778899007</v>
      </c>
      <c r="AL26" s="99">
        <f t="shared" si="27"/>
        <v>14420.035523718418</v>
      </c>
      <c r="AM26" s="99">
        <f t="shared" si="27"/>
        <v>14470.123527613465</v>
      </c>
      <c r="AN26" s="99">
        <f t="shared" si="27"/>
        <v>14805.733005497637</v>
      </c>
      <c r="AO26" s="99">
        <f t="shared" si="27"/>
        <v>14987.549386083019</v>
      </c>
      <c r="AP26" s="99">
        <f t="shared" si="27"/>
        <v>13830.339051767471</v>
      </c>
      <c r="AQ26" s="99">
        <f t="shared" si="27"/>
        <v>13783.01977545218</v>
      </c>
      <c r="AR26" s="99">
        <f t="shared" si="27"/>
        <v>13779.427938657354</v>
      </c>
      <c r="AS26" s="99">
        <f t="shared" si="27"/>
        <v>13794.322703060217</v>
      </c>
      <c r="AT26" s="99">
        <f t="shared" si="27"/>
        <v>13999.249055480204</v>
      </c>
      <c r="AU26" s="99">
        <f t="shared" si="27"/>
        <v>13706.674495614732</v>
      </c>
      <c r="AV26" s="99">
        <f t="shared" si="27"/>
        <v>13581.61224040364</v>
      </c>
      <c r="AW26" s="99">
        <f t="shared" si="27"/>
        <v>13620.44853239156</v>
      </c>
      <c r="AX26" s="99">
        <f t="shared" si="27"/>
        <v>14003.560446629144</v>
      </c>
      <c r="AY26" s="99">
        <f t="shared" si="27"/>
        <v>14139.697859841557</v>
      </c>
      <c r="AZ26" s="99">
        <f t="shared" si="27"/>
        <v>14245.224061978501</v>
      </c>
      <c r="BA26" s="99">
        <f t="shared" si="27"/>
        <v>14533.140895068107</v>
      </c>
      <c r="BB26" s="99">
        <f t="shared" si="27"/>
        <v>14795.200730724346</v>
      </c>
      <c r="BC26" s="99">
        <f t="shared" si="27"/>
        <v>15229.361025656002</v>
      </c>
      <c r="BD26" s="99">
        <f t="shared" si="27"/>
        <v>15892.398644608051</v>
      </c>
      <c r="BE26" s="99">
        <f t="shared" si="27"/>
        <v>16177.442126470776</v>
      </c>
      <c r="BF26" s="99">
        <f t="shared" si="27"/>
        <v>15759.615701226818</v>
      </c>
      <c r="BG26" s="99">
        <f t="shared" si="27"/>
        <v>15155.508332053036</v>
      </c>
      <c r="BH26" s="99">
        <f t="shared" si="27"/>
        <v>14715.493271636098</v>
      </c>
      <c r="BI26" s="99">
        <f t="shared" ref="BI26:BO26" si="28">SUM(BI27:BI28)</f>
        <v>14484.807849002822</v>
      </c>
      <c r="BJ26" s="99">
        <f t="shared" si="28"/>
        <v>15057.99312579777</v>
      </c>
      <c r="BK26" s="99">
        <f t="shared" si="28"/>
        <v>15159.955014746265</v>
      </c>
      <c r="BL26" s="99">
        <f t="shared" si="28"/>
        <v>15807.400661398235</v>
      </c>
      <c r="BM26" s="99">
        <f t="shared" si="28"/>
        <v>16207.062475313101</v>
      </c>
      <c r="BN26" s="99">
        <f t="shared" ref="BN26" si="29">SUM(BN27:BN28)</f>
        <v>16359.190662508679</v>
      </c>
      <c r="BO26" s="99">
        <f t="shared" si="28"/>
        <v>16006.320118790019</v>
      </c>
      <c r="BP26" s="99">
        <f t="shared" ref="BP26:BQ26" si="30">SUM(BP27:BP28)</f>
        <v>15611.866790623686</v>
      </c>
      <c r="BQ26" s="99">
        <f t="shared" si="30"/>
        <v>15463.704904524622</v>
      </c>
    </row>
    <row r="27" spans="1:69" x14ac:dyDescent="0.2">
      <c r="A27" s="167" t="s">
        <v>1</v>
      </c>
      <c r="B27" s="148">
        <f>B7/Quarterly!B7*Quarterly!B27</f>
        <v>9768.9830704885899</v>
      </c>
      <c r="C27" s="149">
        <f>C7/Quarterly!C7*Quarterly!C27</f>
        <v>8260.0947969656663</v>
      </c>
      <c r="D27" s="149">
        <f>D7/Quarterly!D7*Quarterly!D27</f>
        <v>7470.543899252094</v>
      </c>
      <c r="E27" s="149">
        <f>E7/Quarterly!E7*Quarterly!E27</f>
        <v>7474.9771229561402</v>
      </c>
      <c r="F27" s="149">
        <f>F7/Quarterly!F7*Quarterly!F27</f>
        <v>8280.1805777329082</v>
      </c>
      <c r="G27" s="149">
        <f>G7/Quarterly!G7*Quarterly!G27</f>
        <v>9608.4070681433514</v>
      </c>
      <c r="H27" s="149">
        <f>H7/Quarterly!H7*Quarterly!H27</f>
        <v>10177.21183227343</v>
      </c>
      <c r="I27" s="149">
        <f>I7/Quarterly!I7*Quarterly!I27</f>
        <v>10294.66327944962</v>
      </c>
      <c r="J27" s="149">
        <f>J7/Quarterly!J7*Quarterly!J27</f>
        <v>9565.6315856827041</v>
      </c>
      <c r="K27" s="149">
        <f>K7/Quarterly!K7*Quarterly!K27</f>
        <v>9596.3176204238698</v>
      </c>
      <c r="L27" s="149">
        <f>L7/Quarterly!L7*Quarterly!L27</f>
        <v>9570.8380012293237</v>
      </c>
      <c r="M27" s="149">
        <f>M7/Quarterly!M7*Quarterly!M27</f>
        <v>9490.4364829240967</v>
      </c>
      <c r="N27" s="149">
        <f>N7/Quarterly!N7*Quarterly!N27</f>
        <v>9775.608301965618</v>
      </c>
      <c r="O27" s="149">
        <f>O7/Quarterly!O7*Quarterly!O27</f>
        <v>9546.3084033721207</v>
      </c>
      <c r="P27" s="149">
        <f>P7/Quarterly!P7*Quarterly!P27</f>
        <v>9518.8660144008118</v>
      </c>
      <c r="Q27" s="149">
        <f>Q7/Quarterly!Q7*Quarterly!Q27</f>
        <v>9729.0480851878128</v>
      </c>
      <c r="R27" s="149">
        <f>R7/Quarterly!R7*Quarterly!R27</f>
        <v>9156.0898959431343</v>
      </c>
      <c r="S27" s="149">
        <f>S7/Quarterly!S7*Quarterly!S27</f>
        <v>9277.0502021235334</v>
      </c>
      <c r="T27" s="149">
        <f>T7/Quarterly!T7*Quarterly!T27</f>
        <v>9439.2555821022179</v>
      </c>
      <c r="U27" s="149">
        <f>U7/Quarterly!U7*Quarterly!U27</f>
        <v>9683.1203305806739</v>
      </c>
      <c r="V27" s="149">
        <f>V7/Quarterly!V7*Quarterly!V27</f>
        <v>9717.989880519508</v>
      </c>
      <c r="W27" s="149">
        <f>W7/Quarterly!W7*Quarterly!W27</f>
        <v>9787.3940930565877</v>
      </c>
      <c r="X27" s="149">
        <f>X7/Quarterly!X7*Quarterly!X27</f>
        <v>9800.3172498392614</v>
      </c>
      <c r="Y27" s="149">
        <f>Y7/Quarterly!Y7*Quarterly!Y27</f>
        <v>9659.7026630912551</v>
      </c>
      <c r="Z27" s="149">
        <f>Z7/Quarterly!Z7*Quarterly!Z27</f>
        <v>9765.550761460725</v>
      </c>
      <c r="AA27" s="149">
        <f>AA7/Quarterly!AA7*Quarterly!AA27</f>
        <v>9706.1088456342313</v>
      </c>
      <c r="AB27" s="149">
        <f>AB7/Quarterly!AB7*Quarterly!AB27</f>
        <v>9680.1448476436071</v>
      </c>
      <c r="AC27" s="149">
        <f>AC7/Quarterly!AC7*Quarterly!AC27</f>
        <v>9675.2336757631874</v>
      </c>
      <c r="AD27" s="149">
        <f>AD7/Quarterly!AD7*Quarterly!AD27</f>
        <v>9775.1823128937813</v>
      </c>
      <c r="AE27" s="149">
        <f>AE7/Quarterly!AE7*Quarterly!AE27</f>
        <v>10099.280346197418</v>
      </c>
      <c r="AF27" s="149">
        <f>AF7/Quarterly!AF7*Quarterly!AF27</f>
        <v>10312.229483547693</v>
      </c>
      <c r="AG27" s="149">
        <f>AG7/Quarterly!AG7*Quarterly!AG27</f>
        <v>10447.202278677059</v>
      </c>
      <c r="AH27" s="149">
        <f>AH7/Quarterly!AH7*Quarterly!AH27</f>
        <v>10926.514067617549</v>
      </c>
      <c r="AI27" s="149">
        <f>AI7/Quarterly!AI7*Quarterly!AI27</f>
        <v>10832.016087745786</v>
      </c>
      <c r="AJ27" s="149">
        <f>AJ7/Quarterly!AJ7*Quarterly!AJ27</f>
        <v>10524.231131360952</v>
      </c>
      <c r="AK27" s="149">
        <f>AK7/Quarterly!AK7*Quarterly!AK27</f>
        <v>10457.578951200614</v>
      </c>
      <c r="AL27" s="149">
        <f>AL7/Quarterly!AL7*Quarterly!AL27</f>
        <v>10456.768723200525</v>
      </c>
      <c r="AM27" s="149">
        <f>AM7/Quarterly!AM7*Quarterly!AM27</f>
        <v>10555.459173187064</v>
      </c>
      <c r="AN27" s="149">
        <f>AN7/Quarterly!AN7*Quarterly!AN27</f>
        <v>10786.424285991381</v>
      </c>
      <c r="AO27" s="149">
        <f>AO7/Quarterly!AO7*Quarterly!AO27</f>
        <v>11071.300898340583</v>
      </c>
      <c r="AP27" s="149">
        <f>AP7/Quarterly!AP7*Quarterly!AP27</f>
        <v>10083.059111872062</v>
      </c>
      <c r="AQ27" s="149">
        <f>AQ7/Quarterly!AQ7*Quarterly!AQ27</f>
        <v>10065.522540476588</v>
      </c>
      <c r="AR27" s="149">
        <f>AR7/Quarterly!AR7*Quarterly!AR27</f>
        <v>10089.517966013716</v>
      </c>
      <c r="AS27" s="149">
        <f>AS7/Quarterly!AS7*Quarterly!AS27</f>
        <v>10125.146883221205</v>
      </c>
      <c r="AT27" s="149">
        <f>AT7/Quarterly!AT7*Quarterly!AT27</f>
        <v>10501.282261601282</v>
      </c>
      <c r="AU27" s="149">
        <f>AU7/Quarterly!AU7*Quarterly!AU27</f>
        <v>10151.2514741513</v>
      </c>
      <c r="AV27" s="149">
        <f>AV7/Quarterly!AV7*Quarterly!AV27</f>
        <v>9974.5146175372138</v>
      </c>
      <c r="AW27" s="149">
        <f>AW7/Quarterly!AW7*Quarterly!AW27</f>
        <v>9952.4225104604539</v>
      </c>
      <c r="AX27" s="149">
        <f>AX7/Quarterly!AX7*Quarterly!AX27</f>
        <v>10243.037451128901</v>
      </c>
      <c r="AY27" s="149">
        <f>AY7/Quarterly!AY7*Quarterly!AY27</f>
        <v>10475.445374611303</v>
      </c>
      <c r="AZ27" s="149">
        <f>AZ7/Quarterly!AZ7*Quarterly!AZ27</f>
        <v>10587.140797161048</v>
      </c>
      <c r="BA27" s="149">
        <f>BA7/Quarterly!BA7*Quarterly!BA27</f>
        <v>10930.371522704523</v>
      </c>
      <c r="BB27" s="149">
        <f>BB7/Quarterly!BB7*Quarterly!BB27</f>
        <v>11381.465772057945</v>
      </c>
      <c r="BC27" s="149">
        <f>BC7/Quarterly!BC7*Quarterly!BC27</f>
        <v>11732.38425739115</v>
      </c>
      <c r="BD27" s="149">
        <f>BD7/Quarterly!BD7*Quarterly!BD27</f>
        <v>12483.734305595657</v>
      </c>
      <c r="BE27" s="149">
        <f>BE7/Quarterly!BE7*Quarterly!BE27</f>
        <v>12771.366951905893</v>
      </c>
      <c r="BF27" s="149">
        <f>BF7/Quarterly!BF7*Quarterly!BF27</f>
        <v>12575.004674360694</v>
      </c>
      <c r="BG27" s="149">
        <f>BG7/Quarterly!BG7*Quarterly!BG27</f>
        <v>11907.894793677642</v>
      </c>
      <c r="BH27" s="149">
        <f>BH7/Quarterly!BH7*Quarterly!BH27</f>
        <v>11512.132395371564</v>
      </c>
      <c r="BI27" s="149">
        <f>BI7/Quarterly!BI7*Quarterly!BI27</f>
        <v>11236.53140480924</v>
      </c>
      <c r="BJ27" s="149">
        <f>BJ7/Quarterly!BJ7*Quarterly!BJ27</f>
        <v>11550.139633514184</v>
      </c>
      <c r="BK27" s="149">
        <f>BK7/Quarterly!BK7*Quarterly!BK27</f>
        <v>11850.383863061088</v>
      </c>
      <c r="BL27" s="149">
        <f>BL7/Quarterly!BL7*Quarterly!BL27</f>
        <v>12256.984812394139</v>
      </c>
      <c r="BM27" s="149">
        <f>BM7/Quarterly!BM7*Quarterly!BM27</f>
        <v>12529.720308410686</v>
      </c>
      <c r="BN27" s="149">
        <f>BN7/Quarterly!BN7*Quarterly!BN27</f>
        <v>12598.610374824606</v>
      </c>
      <c r="BO27" s="149">
        <f>BO7/Quarterly!BO7*Quarterly!BO27</f>
        <v>12288.953105680068</v>
      </c>
      <c r="BP27" s="149">
        <f>BP7/Quarterly!BP7*Quarterly!BP27</f>
        <v>12072.516495907628</v>
      </c>
      <c r="BQ27" s="149">
        <f>BQ7/Quarterly!BQ7*Quarterly!BQ27</f>
        <v>11918.128968556361</v>
      </c>
    </row>
    <row r="28" spans="1:69" x14ac:dyDescent="0.2">
      <c r="A28" s="168" t="s">
        <v>2</v>
      </c>
      <c r="B28" s="151">
        <f>B8/Quarterly!B8*Quarterly!B28</f>
        <v>4459.72740213405</v>
      </c>
      <c r="C28" s="152">
        <f>C8/Quarterly!C8*Quarterly!C28</f>
        <v>4400.5262630251173</v>
      </c>
      <c r="D28" s="152">
        <f>D8/Quarterly!D8*Quarterly!D28</f>
        <v>4391.2207928530252</v>
      </c>
      <c r="E28" s="152">
        <f>E8/Quarterly!E8*Quarterly!E28</f>
        <v>4363.6582523292082</v>
      </c>
      <c r="F28" s="152">
        <f>F8/Quarterly!F8*Quarterly!F28</f>
        <v>6187.7221475112874</v>
      </c>
      <c r="G28" s="152">
        <f>G8/Quarterly!G8*Quarterly!G28</f>
        <v>6105.1166187509998</v>
      </c>
      <c r="H28" s="152">
        <f>H8/Quarterly!H8*Quarterly!H28</f>
        <v>6113.9470553060592</v>
      </c>
      <c r="I28" s="152">
        <f>I8/Quarterly!I8*Quarterly!I28</f>
        <v>6129.5314415986113</v>
      </c>
      <c r="J28" s="152">
        <f>J8/Quarterly!J8*Quarterly!J28</f>
        <v>6118.6951033649384</v>
      </c>
      <c r="K28" s="152">
        <f>K8/Quarterly!K8*Quarterly!K28</f>
        <v>6194.9936730959935</v>
      </c>
      <c r="L28" s="152">
        <f>L8/Quarterly!L8*Quarterly!L28</f>
        <v>6242.8733719886141</v>
      </c>
      <c r="M28" s="152">
        <f>M8/Quarterly!M8*Quarterly!M28</f>
        <v>6250.8099210249093</v>
      </c>
      <c r="N28" s="152">
        <f>N8/Quarterly!N8*Quarterly!N28</f>
        <v>6193.8316337901251</v>
      </c>
      <c r="O28" s="152">
        <f>O8/Quarterly!O8*Quarterly!O28</f>
        <v>6134.6345115588811</v>
      </c>
      <c r="P28" s="152">
        <f>P8/Quarterly!P8*Quarterly!P28</f>
        <v>6080.0743968676225</v>
      </c>
      <c r="Q28" s="152">
        <f>Q8/Quarterly!Q8*Quarterly!Q28</f>
        <v>6063.6250642761033</v>
      </c>
      <c r="R28" s="152">
        <f>R8/Quarterly!R8*Quarterly!R28</f>
        <v>4452.3164282374419</v>
      </c>
      <c r="S28" s="152">
        <f>S8/Quarterly!S8*Quarterly!S28</f>
        <v>4420.2202530148679</v>
      </c>
      <c r="T28" s="152">
        <f>T8/Quarterly!T8*Quarterly!T28</f>
        <v>4422.1908339999381</v>
      </c>
      <c r="U28" s="152">
        <f>U8/Quarterly!U8*Quarterly!U28</f>
        <v>4436.705780397936</v>
      </c>
      <c r="V28" s="152">
        <f>V8/Quarterly!V8*Quarterly!V28</f>
        <v>4342.8249223662506</v>
      </c>
      <c r="W28" s="152">
        <f>W8/Quarterly!W8*Quarterly!W28</f>
        <v>4328.963074620392</v>
      </c>
      <c r="X28" s="152">
        <f>X8/Quarterly!X8*Quarterly!X28</f>
        <v>4292.6515721336709</v>
      </c>
      <c r="Y28" s="152">
        <f>Y8/Quarterly!Y8*Quarterly!Y28</f>
        <v>4309.5455900971447</v>
      </c>
      <c r="Z28" s="152">
        <f>Z8/Quarterly!Z8*Quarterly!Z28</f>
        <v>4104.6729127252811</v>
      </c>
      <c r="AA28" s="152">
        <f>AA8/Quarterly!AA8*Quarterly!AA28</f>
        <v>4124.356475634534</v>
      </c>
      <c r="AB28" s="152">
        <f>AB8/Quarterly!AB8*Quarterly!AB28</f>
        <v>4096.6984612816059</v>
      </c>
      <c r="AC28" s="152">
        <f>AC8/Quarterly!AC8*Quarterly!AC28</f>
        <v>4065.3885953329777</v>
      </c>
      <c r="AD28" s="152">
        <f>AD8/Quarterly!AD8*Quarterly!AD28</f>
        <v>3617.1124431509329</v>
      </c>
      <c r="AE28" s="152">
        <f>AE8/Quarterly!AE8*Quarterly!AE28</f>
        <v>3643.9802124369699</v>
      </c>
      <c r="AF28" s="152">
        <f>AF8/Quarterly!AF8*Quarterly!AF28</f>
        <v>3677.6729605738678</v>
      </c>
      <c r="AG28" s="152">
        <f>AG8/Quarterly!AG8*Quarterly!AG28</f>
        <v>3704.367505187417</v>
      </c>
      <c r="AH28" s="152">
        <f>AH8/Quarterly!AH8*Quarterly!AH28</f>
        <v>3815.0662443884403</v>
      </c>
      <c r="AI28" s="152">
        <f>AI8/Quarterly!AI8*Quarterly!AI28</f>
        <v>3857.5301722729505</v>
      </c>
      <c r="AJ28" s="152">
        <f>AJ8/Quarterly!AJ8*Quarterly!AJ28</f>
        <v>3906.1668738211893</v>
      </c>
      <c r="AK28" s="152">
        <f>AK8/Quarterly!AK8*Quarterly!AK28</f>
        <v>3924.2048276983928</v>
      </c>
      <c r="AL28" s="152">
        <f>AL8/Quarterly!AL8*Quarterly!AL28</f>
        <v>3963.266800517893</v>
      </c>
      <c r="AM28" s="152">
        <f>AM8/Quarterly!AM8*Quarterly!AM28</f>
        <v>3914.6643544264016</v>
      </c>
      <c r="AN28" s="152">
        <f>AN8/Quarterly!AN8*Quarterly!AN28</f>
        <v>4019.3087195062571</v>
      </c>
      <c r="AO28" s="152">
        <f>AO8/Quarterly!AO8*Quarterly!AO28</f>
        <v>3916.2484877424354</v>
      </c>
      <c r="AP28" s="152">
        <f>AP8/Quarterly!AP8*Quarterly!AP28</f>
        <v>3747.2799398954094</v>
      </c>
      <c r="AQ28" s="152">
        <f>AQ8/Quarterly!AQ8*Quarterly!AQ28</f>
        <v>3717.4972349755926</v>
      </c>
      <c r="AR28" s="152">
        <f>AR8/Quarterly!AR8*Quarterly!AR28</f>
        <v>3689.909972643638</v>
      </c>
      <c r="AS28" s="152">
        <f>AS8/Quarterly!AS8*Quarterly!AS28</f>
        <v>3669.1758198390121</v>
      </c>
      <c r="AT28" s="152">
        <f>AT8/Quarterly!AT8*Quarterly!AT28</f>
        <v>3497.966793878923</v>
      </c>
      <c r="AU28" s="152">
        <f>AU8/Quarterly!AU8*Quarterly!AU28</f>
        <v>3555.4230214634317</v>
      </c>
      <c r="AV28" s="152">
        <f>AV8/Quarterly!AV8*Quarterly!AV28</f>
        <v>3607.0976228664254</v>
      </c>
      <c r="AW28" s="152">
        <f>AW8/Quarterly!AW8*Quarterly!AW28</f>
        <v>3668.0260219311058</v>
      </c>
      <c r="AX28" s="152">
        <f>AX8/Quarterly!AX8*Quarterly!AX28</f>
        <v>3760.5229955002428</v>
      </c>
      <c r="AY28" s="152">
        <f>AY8/Quarterly!AY8*Quarterly!AY28</f>
        <v>3664.2524852302536</v>
      </c>
      <c r="AZ28" s="152">
        <f>AZ8/Quarterly!AZ8*Quarterly!AZ28</f>
        <v>3658.0832648174528</v>
      </c>
      <c r="BA28" s="152">
        <f>BA8/Quarterly!BA8*Quarterly!BA28</f>
        <v>3602.769372363583</v>
      </c>
      <c r="BB28" s="152">
        <f>BB8/Quarterly!BB8*Quarterly!BB28</f>
        <v>3413.7349586664</v>
      </c>
      <c r="BC28" s="152">
        <f>BC8/Quarterly!BC8*Quarterly!BC28</f>
        <v>3496.9767682648517</v>
      </c>
      <c r="BD28" s="152">
        <f>BD8/Quarterly!BD8*Quarterly!BD28</f>
        <v>3408.6643390123941</v>
      </c>
      <c r="BE28" s="152">
        <f>BE8/Quarterly!BE8*Quarterly!BE28</f>
        <v>3406.0751745648827</v>
      </c>
      <c r="BF28" s="152">
        <f>BF8/Quarterly!BF8*Quarterly!BF28</f>
        <v>3184.6110268661228</v>
      </c>
      <c r="BG28" s="152">
        <f>BG8/Quarterly!BG8*Quarterly!BG28</f>
        <v>3247.6135383753931</v>
      </c>
      <c r="BH28" s="152">
        <f>BH8/Quarterly!BH8*Quarterly!BH28</f>
        <v>3203.3608762645349</v>
      </c>
      <c r="BI28" s="152">
        <f>BI8/Quarterly!BI8*Quarterly!BI28</f>
        <v>3248.2764441935819</v>
      </c>
      <c r="BJ28" s="152">
        <f>BJ8/Quarterly!BJ8*Quarterly!BJ28</f>
        <v>3507.8534922835861</v>
      </c>
      <c r="BK28" s="152">
        <f>BK8/Quarterly!BK8*Quarterly!BK28</f>
        <v>3309.5711516851775</v>
      </c>
      <c r="BL28" s="152">
        <f>BL8/Quarterly!BL8*Quarterly!BL28</f>
        <v>3550.4158490040945</v>
      </c>
      <c r="BM28" s="152">
        <f>BM8/Quarterly!BM8*Quarterly!BM28</f>
        <v>3677.3421669024156</v>
      </c>
      <c r="BN28" s="152">
        <f>BN8/Quarterly!BN8*Quarterly!BN28</f>
        <v>3760.580287684073</v>
      </c>
      <c r="BO28" s="152">
        <f>BO8/Quarterly!BO8*Quarterly!BO28</f>
        <v>3717.3670131099525</v>
      </c>
      <c r="BP28" s="152">
        <f>BP8/Quarterly!BP8*Quarterly!BP28</f>
        <v>3539.3502947160578</v>
      </c>
      <c r="BQ28" s="152">
        <f>BQ8/Quarterly!BQ8*Quarterly!BQ28</f>
        <v>3545.5759359682611</v>
      </c>
    </row>
    <row r="29" spans="1:69" x14ac:dyDescent="0.2">
      <c r="A29" s="169" t="s">
        <v>3</v>
      </c>
      <c r="B29" s="126">
        <f t="shared" ref="B29:Y29" si="31">SUM(B30:B32)</f>
        <v>49820.23079769469</v>
      </c>
      <c r="C29" s="127">
        <f t="shared" si="31"/>
        <v>50344.40254100044</v>
      </c>
      <c r="D29" s="127">
        <f t="shared" si="31"/>
        <v>50688.782253664147</v>
      </c>
      <c r="E29" s="127">
        <f t="shared" si="31"/>
        <v>50349.048171195573</v>
      </c>
      <c r="F29" s="127">
        <f t="shared" si="31"/>
        <v>50903.247095181279</v>
      </c>
      <c r="G29" s="127">
        <f t="shared" si="31"/>
        <v>51046.919990635914</v>
      </c>
      <c r="H29" s="127">
        <f t="shared" si="31"/>
        <v>51618.214196447509</v>
      </c>
      <c r="I29" s="127">
        <f t="shared" si="31"/>
        <v>52188.151329268745</v>
      </c>
      <c r="J29" s="127">
        <f t="shared" si="31"/>
        <v>52448.176613701726</v>
      </c>
      <c r="K29" s="127">
        <f t="shared" si="31"/>
        <v>53314.008513124973</v>
      </c>
      <c r="L29" s="127">
        <f t="shared" si="31"/>
        <v>53182.038441144592</v>
      </c>
      <c r="M29" s="127">
        <f t="shared" si="31"/>
        <v>52979.696370431135</v>
      </c>
      <c r="N29" s="127">
        <f t="shared" si="31"/>
        <v>52464.414525235814</v>
      </c>
      <c r="O29" s="127">
        <f t="shared" si="31"/>
        <v>52264.104876240373</v>
      </c>
      <c r="P29" s="127">
        <f t="shared" si="31"/>
        <v>51602.347389876246</v>
      </c>
      <c r="Q29" s="127">
        <f t="shared" si="31"/>
        <v>51404.659232472113</v>
      </c>
      <c r="R29" s="127">
        <f t="shared" si="31"/>
        <v>51501.860309190044</v>
      </c>
      <c r="S29" s="127">
        <f t="shared" si="31"/>
        <v>51859.183730500656</v>
      </c>
      <c r="T29" s="127">
        <f t="shared" si="31"/>
        <v>52584.860933572985</v>
      </c>
      <c r="U29" s="127">
        <f t="shared" si="31"/>
        <v>53582.453256225315</v>
      </c>
      <c r="V29" s="127">
        <f t="shared" si="31"/>
        <v>55099.660690851</v>
      </c>
      <c r="W29" s="127">
        <f t="shared" si="31"/>
        <v>55980.114814501278</v>
      </c>
      <c r="X29" s="127">
        <f t="shared" si="31"/>
        <v>57100.929039912538</v>
      </c>
      <c r="Y29" s="127">
        <f t="shared" si="31"/>
        <v>58074.141134600817</v>
      </c>
      <c r="Z29" s="127">
        <f>SUM(Z30:Z32)</f>
        <v>59549.609811982395</v>
      </c>
      <c r="AA29" s="127">
        <f t="shared" ref="AA29:BH29" si="32">SUM(AA30:AA32)</f>
        <v>59523.973132810279</v>
      </c>
      <c r="AB29" s="127">
        <f t="shared" si="32"/>
        <v>59010.024125006115</v>
      </c>
      <c r="AC29" s="127">
        <f t="shared" si="32"/>
        <v>59436.819832651425</v>
      </c>
      <c r="AD29" s="127">
        <f t="shared" si="32"/>
        <v>58776.215258195472</v>
      </c>
      <c r="AE29" s="127">
        <f t="shared" si="32"/>
        <v>59825.412143249829</v>
      </c>
      <c r="AF29" s="127">
        <f t="shared" si="32"/>
        <v>60561.119345097315</v>
      </c>
      <c r="AG29" s="127">
        <f t="shared" si="32"/>
        <v>60797.000504140087</v>
      </c>
      <c r="AH29" s="127">
        <f t="shared" si="32"/>
        <v>59761.086836486335</v>
      </c>
      <c r="AI29" s="127">
        <f t="shared" si="32"/>
        <v>59188.095610324373</v>
      </c>
      <c r="AJ29" s="127">
        <f t="shared" si="32"/>
        <v>58778.632650058767</v>
      </c>
      <c r="AK29" s="127">
        <f t="shared" si="32"/>
        <v>58647.24660357536</v>
      </c>
      <c r="AL29" s="127">
        <f t="shared" si="32"/>
        <v>60241.031753697949</v>
      </c>
      <c r="AM29" s="127">
        <f t="shared" si="32"/>
        <v>61696.83526278245</v>
      </c>
      <c r="AN29" s="127">
        <f t="shared" si="32"/>
        <v>63240.937789614167</v>
      </c>
      <c r="AO29" s="127">
        <f t="shared" si="32"/>
        <v>63692.060535645425</v>
      </c>
      <c r="AP29" s="127">
        <f t="shared" si="32"/>
        <v>63950.360957003606</v>
      </c>
      <c r="AQ29" s="127">
        <f t="shared" si="32"/>
        <v>66212.766974389888</v>
      </c>
      <c r="AR29" s="127">
        <f t="shared" si="32"/>
        <v>67693.643812895592</v>
      </c>
      <c r="AS29" s="127">
        <f t="shared" si="32"/>
        <v>67930.369736078035</v>
      </c>
      <c r="AT29" s="127">
        <f t="shared" si="32"/>
        <v>68469.015879486265</v>
      </c>
      <c r="AU29" s="127">
        <f t="shared" si="32"/>
        <v>69729.837307838316</v>
      </c>
      <c r="AV29" s="127">
        <f t="shared" si="32"/>
        <v>71036.709988380855</v>
      </c>
      <c r="AW29" s="127">
        <f t="shared" si="32"/>
        <v>72329.987908268988</v>
      </c>
      <c r="AX29" s="127">
        <f t="shared" si="32"/>
        <v>73635.039027963867</v>
      </c>
      <c r="AY29" s="127">
        <f t="shared" si="32"/>
        <v>74186.692670620178</v>
      </c>
      <c r="AZ29" s="127">
        <f t="shared" si="32"/>
        <v>74375.043326486353</v>
      </c>
      <c r="BA29" s="127">
        <f t="shared" si="32"/>
        <v>76078.524339389798</v>
      </c>
      <c r="BB29" s="127">
        <f t="shared" si="32"/>
        <v>75617.434097447331</v>
      </c>
      <c r="BC29" s="127">
        <f t="shared" si="32"/>
        <v>78230.860046075206</v>
      </c>
      <c r="BD29" s="127">
        <f t="shared" si="32"/>
        <v>77524.175953984115</v>
      </c>
      <c r="BE29" s="127">
        <f t="shared" si="32"/>
        <v>74333.247444997483</v>
      </c>
      <c r="BF29" s="127">
        <f t="shared" si="32"/>
        <v>70539.56656580024</v>
      </c>
      <c r="BG29" s="127">
        <f t="shared" si="32"/>
        <v>69169.670800325097</v>
      </c>
      <c r="BH29" s="127">
        <f t="shared" si="32"/>
        <v>70580.905020197504</v>
      </c>
      <c r="BI29" s="127">
        <f t="shared" ref="BI29:BO29" si="33">SUM(BI30:BI32)</f>
        <v>72191.04385751838</v>
      </c>
      <c r="BJ29" s="127">
        <f t="shared" si="33"/>
        <v>73577.628189086681</v>
      </c>
      <c r="BK29" s="127">
        <f t="shared" si="33"/>
        <v>74642.999897318412</v>
      </c>
      <c r="BL29" s="127">
        <f t="shared" si="33"/>
        <v>73976.085923490115</v>
      </c>
      <c r="BM29" s="127">
        <f t="shared" si="33"/>
        <v>74853.438262087511</v>
      </c>
      <c r="BN29" s="127">
        <f t="shared" ref="BN29" si="34">SUM(BN30:BN32)</f>
        <v>77173.459168641173</v>
      </c>
      <c r="BO29" s="127">
        <f t="shared" si="33"/>
        <v>75778.085652553273</v>
      </c>
      <c r="BP29" s="127">
        <f t="shared" ref="BP29:BQ29" si="35">SUM(BP30:BP32)</f>
        <v>75669.399867574422</v>
      </c>
      <c r="BQ29" s="127">
        <f t="shared" si="35"/>
        <v>76353.9228367506</v>
      </c>
    </row>
    <row r="30" spans="1:69" x14ac:dyDescent="0.2">
      <c r="A30" s="167" t="s">
        <v>4</v>
      </c>
      <c r="B30" s="148">
        <f>B10/Quarterly!B10*Quarterly!B30</f>
        <v>40724.062596951095</v>
      </c>
      <c r="C30" s="149">
        <f>C10/Quarterly!C10*Quarterly!C30</f>
        <v>41241.766935894884</v>
      </c>
      <c r="D30" s="149">
        <f>D10/Quarterly!D10*Quarterly!D30</f>
        <v>41580.572819861336</v>
      </c>
      <c r="E30" s="149">
        <f>E10/Quarterly!E10*Quarterly!E30</f>
        <v>41279.997647292665</v>
      </c>
      <c r="F30" s="149">
        <f>F10/Quarterly!F10*Quarterly!F30</f>
        <v>41796.673998106569</v>
      </c>
      <c r="G30" s="149">
        <f>G10/Quarterly!G10*Quarterly!G30</f>
        <v>41699.197000048676</v>
      </c>
      <c r="H30" s="149">
        <f>H10/Quarterly!H10*Quarterly!H30</f>
        <v>41952.639096454099</v>
      </c>
      <c r="I30" s="149">
        <f>I10/Quarterly!I10*Quarterly!I30</f>
        <v>42259.03314237728</v>
      </c>
      <c r="J30" s="149">
        <f>J10/Quarterly!J10*Quarterly!J30</f>
        <v>42503.500884620742</v>
      </c>
      <c r="K30" s="149">
        <f>K10/Quarterly!K10*Quarterly!K30</f>
        <v>43296.72951509519</v>
      </c>
      <c r="L30" s="149">
        <f>L10/Quarterly!L10*Quarterly!L30</f>
        <v>43228.856286060603</v>
      </c>
      <c r="M30" s="149">
        <f>M10/Quarterly!M10*Quarterly!M30</f>
        <v>43124.351854491157</v>
      </c>
      <c r="N30" s="149">
        <f>N10/Quarterly!N10*Quarterly!N30</f>
        <v>43202.592647152953</v>
      </c>
      <c r="O30" s="149">
        <f>O10/Quarterly!O10*Quarterly!O30</f>
        <v>43168.933301895653</v>
      </c>
      <c r="P30" s="149">
        <f>P10/Quarterly!P10*Quarterly!P30</f>
        <v>42616.806912589753</v>
      </c>
      <c r="Q30" s="149">
        <f>Q10/Quarterly!Q10*Quarterly!Q30</f>
        <v>42390.135189234934</v>
      </c>
      <c r="R30" s="149">
        <f>R10/Quarterly!R10*Quarterly!R30</f>
        <v>42727.926218138382</v>
      </c>
      <c r="S30" s="149">
        <f>S10/Quarterly!S10*Quarterly!S30</f>
        <v>43040.343452630026</v>
      </c>
      <c r="T30" s="149">
        <f>T10/Quarterly!T10*Quarterly!T30</f>
        <v>43729.733854030586</v>
      </c>
      <c r="U30" s="149">
        <f>U10/Quarterly!U10*Quarterly!U30</f>
        <v>44628.031894192391</v>
      </c>
      <c r="V30" s="149">
        <f>V10/Quarterly!V10*Quarterly!V30</f>
        <v>45980.502967402579</v>
      </c>
      <c r="W30" s="149">
        <f>W10/Quarterly!W10*Quarterly!W30</f>
        <v>46732.796729910486</v>
      </c>
      <c r="X30" s="149">
        <f>X10/Quarterly!X10*Quarterly!X30</f>
        <v>47709.947798527777</v>
      </c>
      <c r="Y30" s="149">
        <f>Y10/Quarterly!Y10*Quarterly!Y30</f>
        <v>48660.126864164326</v>
      </c>
      <c r="Z30" s="149">
        <f>Z10/Quarterly!Z10*Quarterly!Z30</f>
        <v>48837.392021305292</v>
      </c>
      <c r="AA30" s="149">
        <f>AA10/Quarterly!AA10*Quarterly!AA30</f>
        <v>48837.731088920387</v>
      </c>
      <c r="AB30" s="149">
        <f>AB10/Quarterly!AB10*Quarterly!AB30</f>
        <v>48315.829739093344</v>
      </c>
      <c r="AC30" s="149">
        <f>AC10/Quarterly!AC10*Quarterly!AC30</f>
        <v>48719.77794232317</v>
      </c>
      <c r="AD30" s="149">
        <f>AD10/Quarterly!AD10*Quarterly!AD30</f>
        <v>49034.725206734998</v>
      </c>
      <c r="AE30" s="149">
        <f>AE10/Quarterly!AE10*Quarterly!AE30</f>
        <v>49891.575276041433</v>
      </c>
      <c r="AF30" s="149">
        <f>AF10/Quarterly!AF10*Quarterly!AF30</f>
        <v>50451.834790961519</v>
      </c>
      <c r="AG30" s="149">
        <f>AG10/Quarterly!AG10*Quarterly!AG30</f>
        <v>50464.402545941222</v>
      </c>
      <c r="AH30" s="149">
        <f>AH10/Quarterly!AH10*Quarterly!AH30</f>
        <v>50292.52579063442</v>
      </c>
      <c r="AI30" s="149">
        <f>AI10/Quarterly!AI10*Quarterly!AI30</f>
        <v>49657.831427389872</v>
      </c>
      <c r="AJ30" s="149">
        <f>AJ10/Quarterly!AJ10*Quarterly!AJ30</f>
        <v>49168.763450239203</v>
      </c>
      <c r="AK30" s="149">
        <f>AK10/Quarterly!AK10*Quarterly!AK30</f>
        <v>48892.75015370817</v>
      </c>
      <c r="AL30" s="149">
        <f>AL10/Quarterly!AL10*Quarterly!AL30</f>
        <v>50249.511649132372</v>
      </c>
      <c r="AM30" s="149">
        <f>AM10/Quarterly!AM10*Quarterly!AM30</f>
        <v>51470.233570671619</v>
      </c>
      <c r="AN30" s="149">
        <f>AN10/Quarterly!AN10*Quarterly!AN30</f>
        <v>52699.665829625272</v>
      </c>
      <c r="AO30" s="149">
        <f>AO10/Quarterly!AO10*Quarterly!AO30</f>
        <v>52899.366248394304</v>
      </c>
      <c r="AP30" s="149">
        <f>AP10/Quarterly!AP10*Quarterly!AP30</f>
        <v>52872.503974017323</v>
      </c>
      <c r="AQ30" s="149">
        <f>AQ10/Quarterly!AQ10*Quarterly!AQ30</f>
        <v>54921.446025771394</v>
      </c>
      <c r="AR30" s="149">
        <f>AR10/Quarterly!AR10*Quarterly!AR30</f>
        <v>56180.072452330613</v>
      </c>
      <c r="AS30" s="149">
        <f>AS10/Quarterly!AS10*Quarterly!AS30</f>
        <v>56133.795674126763</v>
      </c>
      <c r="AT30" s="149">
        <f>AT10/Quarterly!AT10*Quarterly!AT30</f>
        <v>56694.717889131214</v>
      </c>
      <c r="AU30" s="149">
        <f>AU10/Quarterly!AU10*Quarterly!AU30</f>
        <v>57778.188243288452</v>
      </c>
      <c r="AV30" s="149">
        <f>AV10/Quarterly!AV10*Quarterly!AV30</f>
        <v>58908.416447136908</v>
      </c>
      <c r="AW30" s="149">
        <f>AW10/Quarterly!AW10*Quarterly!AW30</f>
        <v>60012.197903422471</v>
      </c>
      <c r="AX30" s="149">
        <f>AX10/Quarterly!AX10*Quarterly!AX30</f>
        <v>60920.766538469143</v>
      </c>
      <c r="AY30" s="149">
        <f>AY10/Quarterly!AY10*Quarterly!AY30</f>
        <v>61180.239452820337</v>
      </c>
      <c r="AZ30" s="149">
        <f>AZ10/Quarterly!AZ10*Quarterly!AZ30</f>
        <v>61162.246226045027</v>
      </c>
      <c r="BA30" s="149">
        <f>BA10/Quarterly!BA10*Quarterly!BA30</f>
        <v>62499.672188003729</v>
      </c>
      <c r="BB30" s="149">
        <f>BB10/Quarterly!BB10*Quarterly!BB30</f>
        <v>62417.716662513238</v>
      </c>
      <c r="BC30" s="149">
        <f>BC10/Quarterly!BC10*Quarterly!BC30</f>
        <v>64950.519997553201</v>
      </c>
      <c r="BD30" s="149">
        <f>BD10/Quarterly!BD10*Quarterly!BD30</f>
        <v>63848.706126508463</v>
      </c>
      <c r="BE30" s="149">
        <f>BE10/Quarterly!BE10*Quarterly!BE30</f>
        <v>60826.87333712195</v>
      </c>
      <c r="BF30" s="149">
        <f>BF10/Quarterly!BF10*Quarterly!BF30</f>
        <v>56793.657173661202</v>
      </c>
      <c r="BG30" s="149">
        <f>BG10/Quarterly!BG10*Quarterly!BG30</f>
        <v>55377.271696714684</v>
      </c>
      <c r="BH30" s="149">
        <f>BH10/Quarterly!BH10*Quarterly!BH30</f>
        <v>56578.263502850416</v>
      </c>
      <c r="BI30" s="149">
        <f>BI10/Quarterly!BI10*Quarterly!BI30</f>
        <v>58102.979354239702</v>
      </c>
      <c r="BJ30" s="149">
        <f>BJ10/Quarterly!BJ10*Quarterly!BJ30</f>
        <v>59450.367775751489</v>
      </c>
      <c r="BK30" s="149">
        <f>BK10/Quarterly!BK10*Quarterly!BK30</f>
        <v>60551.818823498434</v>
      </c>
      <c r="BL30" s="149">
        <f>BL10/Quarterly!BL10*Quarterly!BL30</f>
        <v>59933.072651856797</v>
      </c>
      <c r="BM30" s="149">
        <f>BM10/Quarterly!BM10*Quarterly!BM30</f>
        <v>60717.223081699311</v>
      </c>
      <c r="BN30" s="149">
        <f>BN10/Quarterly!BN10*Quarterly!BN30</f>
        <v>62939.801115640388</v>
      </c>
      <c r="BO30" s="149">
        <f>BO10/Quarterly!BO10*Quarterly!BO30</f>
        <v>61512.162974850442</v>
      </c>
      <c r="BP30" s="149">
        <f>BP10/Quarterly!BP10*Quarterly!BP30</f>
        <v>61403.878616019116</v>
      </c>
      <c r="BQ30" s="149">
        <f>BQ10/Quarterly!BQ10*Quarterly!BQ30</f>
        <v>62031.713472767835</v>
      </c>
    </row>
    <row r="31" spans="1:69" x14ac:dyDescent="0.2">
      <c r="A31" s="167" t="s">
        <v>5</v>
      </c>
      <c r="B31" s="148">
        <f>B11/Quarterly!B11*Quarterly!B31</f>
        <v>4522.2190889434496</v>
      </c>
      <c r="C31" s="149">
        <f>C11/Quarterly!C11*Quarterly!C31</f>
        <v>4524.0208496078112</v>
      </c>
      <c r="D31" s="149">
        <f>D11/Quarterly!D11*Quarterly!D31</f>
        <v>4496.3603016843535</v>
      </c>
      <c r="E31" s="149">
        <f>E11/Quarterly!E11*Quarterly!E31</f>
        <v>4438.5424211993213</v>
      </c>
      <c r="F31" s="149">
        <f>F11/Quarterly!F11*Quarterly!F31</f>
        <v>4638.5357682298163</v>
      </c>
      <c r="G31" s="149">
        <f>G11/Quarterly!G11*Quarterly!G31</f>
        <v>4833.0657429028261</v>
      </c>
      <c r="H31" s="149">
        <f>H11/Quarterly!H11*Quarterly!H31</f>
        <v>5124.2384684601593</v>
      </c>
      <c r="I31" s="149">
        <f>I11/Quarterly!I11*Quarterly!I31</f>
        <v>5376.548404672686</v>
      </c>
      <c r="J31" s="149">
        <f>J11/Quarterly!J11*Quarterly!J31</f>
        <v>5239.399476136492</v>
      </c>
      <c r="K31" s="149">
        <f>K11/Quarterly!K11*Quarterly!K31</f>
        <v>5253.1657463952952</v>
      </c>
      <c r="L31" s="149">
        <f>L11/Quarterly!L11*Quarterly!L31</f>
        <v>5146.876722082794</v>
      </c>
      <c r="M31" s="149">
        <f>M11/Quarterly!M11*Quarterly!M31</f>
        <v>5020.6265110529912</v>
      </c>
      <c r="N31" s="149">
        <f>N11/Quarterly!N11*Quarterly!N31</f>
        <v>4935.4807661286441</v>
      </c>
      <c r="O31" s="149">
        <f>O11/Quarterly!O11*Quarterly!O31</f>
        <v>4869.283365305796</v>
      </c>
      <c r="P31" s="149">
        <f>P11/Quarterly!P11*Quarterly!P31</f>
        <v>4798.1580153303166</v>
      </c>
      <c r="Q31" s="149">
        <f>Q11/Quarterly!Q11*Quarterly!Q31</f>
        <v>4794.4949315818685</v>
      </c>
      <c r="R31" s="149">
        <f>R11/Quarterly!R11*Quarterly!R31</f>
        <v>4784.3589655167416</v>
      </c>
      <c r="S31" s="149">
        <f>S11/Quarterly!S11*Quarterly!S31</f>
        <v>4832.665633318149</v>
      </c>
      <c r="T31" s="149">
        <f>T11/Quarterly!T11*Quarterly!T31</f>
        <v>4856.3485826185297</v>
      </c>
      <c r="U31" s="149">
        <f>U11/Quarterly!U11*Quarterly!U31</f>
        <v>4935.4367144735488</v>
      </c>
      <c r="V31" s="149">
        <f>V11/Quarterly!V11*Quarterly!V31</f>
        <v>5119.4879095408696</v>
      </c>
      <c r="W31" s="149">
        <f>W11/Quarterly!W11*Quarterly!W31</f>
        <v>5156.7107770270286</v>
      </c>
      <c r="X31" s="149">
        <f>X11/Quarterly!X11*Quarterly!X31</f>
        <v>5176.5652483292433</v>
      </c>
      <c r="Y31" s="149">
        <f>Y11/Quarterly!Y11*Quarterly!Y31</f>
        <v>5094.8822325393539</v>
      </c>
      <c r="Z31" s="149">
        <f>Z11/Quarterly!Z11*Quarterly!Z31</f>
        <v>5195.575809714308</v>
      </c>
      <c r="AA31" s="149">
        <f>AA11/Quarterly!AA11*Quarterly!AA31</f>
        <v>5122.8075772745624</v>
      </c>
      <c r="AB31" s="149">
        <f>AB11/Quarterly!AB11*Quarterly!AB31</f>
        <v>5113.651950977629</v>
      </c>
      <c r="AC31" s="149">
        <f>AC11/Quarterly!AC11*Quarterly!AC31</f>
        <v>5083.6670886137908</v>
      </c>
      <c r="AD31" s="149">
        <f>AD11/Quarterly!AD11*Quarterly!AD31</f>
        <v>5472.3005054417772</v>
      </c>
      <c r="AE31" s="149">
        <f>AE11/Quarterly!AE11*Quarterly!AE31</f>
        <v>5599.630471392783</v>
      </c>
      <c r="AF31" s="149">
        <f>AF11/Quarterly!AF11*Quarterly!AF31</f>
        <v>5669.5196238923891</v>
      </c>
      <c r="AG31" s="149">
        <f>AG11/Quarterly!AG11*Quarterly!AG31</f>
        <v>5765.051644174443</v>
      </c>
      <c r="AH31" s="149">
        <f>AH11/Quarterly!AH11*Quarterly!AH31</f>
        <v>4952.8748213869421</v>
      </c>
      <c r="AI31" s="149">
        <f>AI11/Quarterly!AI11*Quarterly!AI31</f>
        <v>4954.401915370926</v>
      </c>
      <c r="AJ31" s="149">
        <f>AJ11/Quarterly!AJ11*Quarterly!AJ31</f>
        <v>4976.4599395840232</v>
      </c>
      <c r="AK31" s="149">
        <f>AK11/Quarterly!AK11*Quarterly!AK31</f>
        <v>5032.2837085540905</v>
      </c>
      <c r="AL31" s="149">
        <f>AL11/Quarterly!AL11*Quarterly!AL31</f>
        <v>5152.914091702095</v>
      </c>
      <c r="AM31" s="149">
        <f>AM11/Quarterly!AM11*Quarterly!AM31</f>
        <v>5252.8415408296833</v>
      </c>
      <c r="AN31" s="149">
        <f>AN11/Quarterly!AN11*Quarterly!AN31</f>
        <v>5431.0398076186384</v>
      </c>
      <c r="AO31" s="149">
        <f>AO11/Quarterly!AO11*Quarterly!AO31</f>
        <v>5536.7650950915131</v>
      </c>
      <c r="AP31" s="149">
        <f>AP11/Quarterly!AP11*Quarterly!AP31</f>
        <v>5599.850162112175</v>
      </c>
      <c r="AQ31" s="149">
        <f>AQ11/Quarterly!AQ11*Quarterly!AQ31</f>
        <v>5652.2618266452118</v>
      </c>
      <c r="AR31" s="149">
        <f>AR11/Quarterly!AR11*Quarterly!AR31</f>
        <v>5696.2255584081222</v>
      </c>
      <c r="AS31" s="149">
        <f>AS11/Quarterly!AS11*Quarterly!AS31</f>
        <v>5816.3930918934084</v>
      </c>
      <c r="AT31" s="149">
        <f>AT11/Quarterly!AT11*Quarterly!AT31</f>
        <v>5851.6598823983004</v>
      </c>
      <c r="AU31" s="149">
        <f>AU11/Quarterly!AU11*Quarterly!AU31</f>
        <v>5868.1924274617286</v>
      </c>
      <c r="AV31" s="149">
        <f>AV11/Quarterly!AV11*Quarterly!AV31</f>
        <v>5879.3863381817591</v>
      </c>
      <c r="AW31" s="149">
        <f>AW11/Quarterly!AW11*Quarterly!AW31</f>
        <v>5917.6178486409353</v>
      </c>
      <c r="AX31" s="149">
        <f>AX11/Quarterly!AX11*Quarterly!AX31</f>
        <v>6004.5737170856974</v>
      </c>
      <c r="AY31" s="149">
        <f>AY11/Quarterly!AY11*Quarterly!AY31</f>
        <v>6057.2457938385751</v>
      </c>
      <c r="AZ31" s="149">
        <f>AZ11/Quarterly!AZ11*Quarterly!AZ31</f>
        <v>6116.9752403524608</v>
      </c>
      <c r="BA31" s="149">
        <f>BA11/Quarterly!BA11*Quarterly!BA31</f>
        <v>6121.9670384760993</v>
      </c>
      <c r="BB31" s="149">
        <f>BB11/Quarterly!BB11*Quarterly!BB31</f>
        <v>5809.5289441962459</v>
      </c>
      <c r="BC31" s="149">
        <f>BC11/Quarterly!BC11*Quarterly!BC31</f>
        <v>5782.1090766364905</v>
      </c>
      <c r="BD31" s="149">
        <f>BD11/Quarterly!BD11*Quarterly!BD31</f>
        <v>5970.145539678264</v>
      </c>
      <c r="BE31" s="149">
        <f>BE11/Quarterly!BE11*Quarterly!BE31</f>
        <v>5759.5169772591653</v>
      </c>
      <c r="BF31" s="149">
        <f>BF11/Quarterly!BF11*Quarterly!BF31</f>
        <v>5696.4562430544547</v>
      </c>
      <c r="BG31" s="149">
        <f>BG11/Quarterly!BG11*Quarterly!BG31</f>
        <v>5581.1936637442295</v>
      </c>
      <c r="BH31" s="149">
        <f>BH11/Quarterly!BH11*Quarterly!BH31</f>
        <v>5629.4419811523931</v>
      </c>
      <c r="BI31" s="149">
        <f>BI11/Quarterly!BI11*Quarterly!BI31</f>
        <v>5646.6187959115914</v>
      </c>
      <c r="BJ31" s="149">
        <f>BJ11/Quarterly!BJ11*Quarterly!BJ31</f>
        <v>5665.5573661179269</v>
      </c>
      <c r="BK31" s="149">
        <f>BK11/Quarterly!BK11*Quarterly!BK31</f>
        <v>5639.2758348213201</v>
      </c>
      <c r="BL31" s="149">
        <f>BL11/Quarterly!BL11*Quarterly!BL31</f>
        <v>5608.6563458619994</v>
      </c>
      <c r="BM31" s="149">
        <f>BM11/Quarterly!BM11*Quarterly!BM31</f>
        <v>5685.3335929944724</v>
      </c>
      <c r="BN31" s="149">
        <f>BN11/Quarterly!BN11*Quarterly!BN31</f>
        <v>5680.4738816088884</v>
      </c>
      <c r="BO31" s="149">
        <f>BO11/Quarterly!BO11*Quarterly!BO31</f>
        <v>5695.1770149483045</v>
      </c>
      <c r="BP31" s="149">
        <f>BP11/Quarterly!BP11*Quarterly!BP31</f>
        <v>5657.4389727104717</v>
      </c>
      <c r="BQ31" s="149">
        <f>BQ11/Quarterly!BQ11*Quarterly!BQ31</f>
        <v>5674.4292601249062</v>
      </c>
    </row>
    <row r="32" spans="1:69" x14ac:dyDescent="0.2">
      <c r="A32" s="168" t="s">
        <v>6</v>
      </c>
      <c r="B32" s="151">
        <f>B12/Quarterly!B12*Quarterly!B32</f>
        <v>4573.949111800147</v>
      </c>
      <c r="C32" s="152">
        <f>C12/Quarterly!C12*Quarterly!C32</f>
        <v>4578.6147554977415</v>
      </c>
      <c r="D32" s="152">
        <f>D12/Quarterly!D12*Quarterly!D32</f>
        <v>4611.8491321184574</v>
      </c>
      <c r="E32" s="152">
        <f>E12/Quarterly!E12*Quarterly!E32</f>
        <v>4630.508102703584</v>
      </c>
      <c r="F32" s="152">
        <f>F12/Quarterly!F12*Quarterly!F32</f>
        <v>4468.0373288448964</v>
      </c>
      <c r="G32" s="152">
        <f>G12/Quarterly!G12*Quarterly!G32</f>
        <v>4514.6572476844094</v>
      </c>
      <c r="H32" s="152">
        <f>H12/Quarterly!H12*Quarterly!H32</f>
        <v>4541.3366315332514</v>
      </c>
      <c r="I32" s="152">
        <f>I12/Quarterly!I12*Quarterly!I32</f>
        <v>4552.5697822187785</v>
      </c>
      <c r="J32" s="152">
        <f>J12/Quarterly!J12*Quarterly!J32</f>
        <v>4705.2762529444872</v>
      </c>
      <c r="K32" s="152">
        <f>K12/Quarterly!K12*Quarterly!K32</f>
        <v>4764.1132516344851</v>
      </c>
      <c r="L32" s="152">
        <f>L12/Quarterly!L12*Quarterly!L32</f>
        <v>4806.3054330011946</v>
      </c>
      <c r="M32" s="152">
        <f>M12/Quarterly!M12*Quarterly!M32</f>
        <v>4834.7180048869841</v>
      </c>
      <c r="N32" s="152">
        <f>N12/Quarterly!N12*Quarterly!N32</f>
        <v>4326.3411119542106</v>
      </c>
      <c r="O32" s="152">
        <f>O12/Quarterly!O12*Quarterly!O32</f>
        <v>4225.8882090389243</v>
      </c>
      <c r="P32" s="152">
        <f>P12/Quarterly!P12*Quarterly!P32</f>
        <v>4187.3824619561765</v>
      </c>
      <c r="Q32" s="152">
        <f>Q12/Quarterly!Q12*Quarterly!Q32</f>
        <v>4220.0291116553144</v>
      </c>
      <c r="R32" s="152">
        <f>R12/Quarterly!R12*Quarterly!R32</f>
        <v>3989.5751255349173</v>
      </c>
      <c r="S32" s="152">
        <f>S12/Quarterly!S12*Quarterly!S32</f>
        <v>3986.1746445524836</v>
      </c>
      <c r="T32" s="152">
        <f>T12/Quarterly!T12*Quarterly!T32</f>
        <v>3998.7784969238714</v>
      </c>
      <c r="U32" s="152">
        <f>U12/Quarterly!U12*Quarterly!U32</f>
        <v>4018.9846475593727</v>
      </c>
      <c r="V32" s="152">
        <f>V12/Quarterly!V12*Quarterly!V32</f>
        <v>3999.6698139075543</v>
      </c>
      <c r="W32" s="152">
        <f>W12/Quarterly!W12*Quarterly!W32</f>
        <v>4090.6073075637601</v>
      </c>
      <c r="X32" s="152">
        <f>X12/Quarterly!X12*Quarterly!X32</f>
        <v>4214.4159930555161</v>
      </c>
      <c r="Y32" s="152">
        <f>Y12/Quarterly!Y12*Quarterly!Y32</f>
        <v>4319.1320378971332</v>
      </c>
      <c r="Z32" s="152">
        <f>Z12/Quarterly!Z12*Quarterly!Z32</f>
        <v>5516.6419809627896</v>
      </c>
      <c r="AA32" s="152">
        <f>AA12/Quarterly!AA12*Quarterly!AA32</f>
        <v>5563.4344666153302</v>
      </c>
      <c r="AB32" s="152">
        <f>AB12/Quarterly!AB12*Quarterly!AB32</f>
        <v>5580.5424349351451</v>
      </c>
      <c r="AC32" s="152">
        <f>AC12/Quarterly!AC12*Quarterly!AC32</f>
        <v>5633.374801714468</v>
      </c>
      <c r="AD32" s="152">
        <f>AD12/Quarterly!AD12*Quarterly!AD32</f>
        <v>4269.1895460186897</v>
      </c>
      <c r="AE32" s="152">
        <f>AE12/Quarterly!AE12*Quarterly!AE32</f>
        <v>4334.2063958156123</v>
      </c>
      <c r="AF32" s="152">
        <f>AF12/Quarterly!AF12*Quarterly!AF32</f>
        <v>4439.7649302434102</v>
      </c>
      <c r="AG32" s="152">
        <f>AG12/Quarterly!AG12*Quarterly!AG32</f>
        <v>4567.5463140244283</v>
      </c>
      <c r="AH32" s="152">
        <f>AH12/Quarterly!AH12*Quarterly!AH32</f>
        <v>4515.6862244649756</v>
      </c>
      <c r="AI32" s="152">
        <f>AI12/Quarterly!AI12*Quarterly!AI32</f>
        <v>4575.8622675635788</v>
      </c>
      <c r="AJ32" s="152">
        <f>AJ12/Quarterly!AJ12*Quarterly!AJ32</f>
        <v>4633.4092602355468</v>
      </c>
      <c r="AK32" s="152">
        <f>AK12/Quarterly!AK12*Quarterly!AK32</f>
        <v>4722.2127413130993</v>
      </c>
      <c r="AL32" s="152">
        <f>AL12/Quarterly!AL12*Quarterly!AL32</f>
        <v>4838.6060128634881</v>
      </c>
      <c r="AM32" s="152">
        <f>AM12/Quarterly!AM12*Quarterly!AM32</f>
        <v>4973.7601512811425</v>
      </c>
      <c r="AN32" s="152">
        <f>AN12/Quarterly!AN12*Quarterly!AN32</f>
        <v>5110.2321523702585</v>
      </c>
      <c r="AO32" s="152">
        <f>AO12/Quarterly!AO12*Quarterly!AO32</f>
        <v>5255.9291921596068</v>
      </c>
      <c r="AP32" s="152">
        <f>AP12/Quarterly!AP12*Quarterly!AP32</f>
        <v>5478.0068208741059</v>
      </c>
      <c r="AQ32" s="152">
        <f>AQ12/Quarterly!AQ12*Quarterly!AQ32</f>
        <v>5639.059121973276</v>
      </c>
      <c r="AR32" s="152">
        <f>AR12/Quarterly!AR12*Quarterly!AR32</f>
        <v>5817.3458021568595</v>
      </c>
      <c r="AS32" s="152">
        <f>AS12/Quarterly!AS12*Quarterly!AS32</f>
        <v>5980.1809700578669</v>
      </c>
      <c r="AT32" s="152">
        <f>AT12/Quarterly!AT12*Quarterly!AT32</f>
        <v>5922.6381079567464</v>
      </c>
      <c r="AU32" s="152">
        <f>AU12/Quarterly!AU12*Quarterly!AU32</f>
        <v>6083.4566370881348</v>
      </c>
      <c r="AV32" s="152">
        <f>AV12/Quarterly!AV12*Quarterly!AV32</f>
        <v>6248.9072030621937</v>
      </c>
      <c r="AW32" s="152">
        <f>AW12/Quarterly!AW12*Quarterly!AW32</f>
        <v>6400.17215620558</v>
      </c>
      <c r="AX32" s="152">
        <f>AX12/Quarterly!AX12*Quarterly!AX32</f>
        <v>6709.6987724090241</v>
      </c>
      <c r="AY32" s="152">
        <f>AY12/Quarterly!AY12*Quarterly!AY32</f>
        <v>6949.2074239612748</v>
      </c>
      <c r="AZ32" s="152">
        <f>AZ12/Quarterly!AZ12*Quarterly!AZ32</f>
        <v>7095.8218600888695</v>
      </c>
      <c r="BA32" s="152">
        <f>BA12/Quarterly!BA12*Quarterly!BA32</f>
        <v>7456.8851129099694</v>
      </c>
      <c r="BB32" s="152">
        <f>BB12/Quarterly!BB12*Quarterly!BB32</f>
        <v>7390.1884907378362</v>
      </c>
      <c r="BC32" s="152">
        <f>BC12/Quarterly!BC12*Quarterly!BC32</f>
        <v>7498.2309718855149</v>
      </c>
      <c r="BD32" s="152">
        <f>BD12/Quarterly!BD12*Quarterly!BD32</f>
        <v>7705.3242877973826</v>
      </c>
      <c r="BE32" s="152">
        <f>BE12/Quarterly!BE12*Quarterly!BE32</f>
        <v>7746.8571306163722</v>
      </c>
      <c r="BF32" s="152">
        <f>BF12/Quarterly!BF12*Quarterly!BF32</f>
        <v>8049.4531490845884</v>
      </c>
      <c r="BG32" s="152">
        <f>BG12/Quarterly!BG12*Quarterly!BG32</f>
        <v>8211.2054398661894</v>
      </c>
      <c r="BH32" s="152">
        <f>BH12/Quarterly!BH12*Quarterly!BH32</f>
        <v>8373.1995361946974</v>
      </c>
      <c r="BI32" s="152">
        <f>BI12/Quarterly!BI12*Quarterly!BI32</f>
        <v>8441.4457073670856</v>
      </c>
      <c r="BJ32" s="152">
        <f>BJ12/Quarterly!BJ12*Quarterly!BJ32</f>
        <v>8461.7030472172555</v>
      </c>
      <c r="BK32" s="152">
        <f>BK12/Quarterly!BK12*Quarterly!BK32</f>
        <v>8451.9052389986591</v>
      </c>
      <c r="BL32" s="152">
        <f>BL12/Quarterly!BL12*Quarterly!BL32</f>
        <v>8434.3569257713225</v>
      </c>
      <c r="BM32" s="152">
        <f>BM12/Quarterly!BM12*Quarterly!BM32</f>
        <v>8450.8815873937292</v>
      </c>
      <c r="BN32" s="152">
        <f>BN12/Quarterly!BN12*Quarterly!BN32</f>
        <v>8553.1841713919021</v>
      </c>
      <c r="BO32" s="152">
        <f>BO12/Quarterly!BO12*Quarterly!BO32</f>
        <v>8570.7456627545398</v>
      </c>
      <c r="BP32" s="152">
        <f>BP12/Quarterly!BP12*Quarterly!BP32</f>
        <v>8608.0822788448495</v>
      </c>
      <c r="BQ32" s="152">
        <f>BQ12/Quarterly!BQ12*Quarterly!BQ32</f>
        <v>8647.7801038578673</v>
      </c>
    </row>
    <row r="33" spans="1:69" x14ac:dyDescent="0.2">
      <c r="A33" s="169" t="s">
        <v>7</v>
      </c>
      <c r="B33" s="126">
        <f t="shared" ref="B33:Y33" si="36">SUM(B34:B38)</f>
        <v>98056.641810831992</v>
      </c>
      <c r="C33" s="127">
        <f t="shared" si="36"/>
        <v>99254.920456210166</v>
      </c>
      <c r="D33" s="127">
        <f t="shared" si="36"/>
        <v>100435.1529007894</v>
      </c>
      <c r="E33" s="127">
        <f t="shared" si="36"/>
        <v>101345.1059361767</v>
      </c>
      <c r="F33" s="127">
        <f t="shared" si="36"/>
        <v>102322.65979398138</v>
      </c>
      <c r="G33" s="127">
        <f t="shared" si="36"/>
        <v>103335.10643941298</v>
      </c>
      <c r="H33" s="127">
        <f t="shared" si="36"/>
        <v>104529.89650827576</v>
      </c>
      <c r="I33" s="127">
        <f t="shared" si="36"/>
        <v>105662.78195651231</v>
      </c>
      <c r="J33" s="127">
        <f t="shared" si="36"/>
        <v>105031.49292610676</v>
      </c>
      <c r="K33" s="127">
        <f t="shared" si="36"/>
        <v>105412.20895749064</v>
      </c>
      <c r="L33" s="127">
        <f t="shared" si="36"/>
        <v>105787.06017867159</v>
      </c>
      <c r="M33" s="127">
        <f t="shared" si="36"/>
        <v>105918.63471194121</v>
      </c>
      <c r="N33" s="127">
        <f t="shared" si="36"/>
        <v>107527.20814115416</v>
      </c>
      <c r="O33" s="127">
        <f t="shared" si="36"/>
        <v>108431.61014206862</v>
      </c>
      <c r="P33" s="127">
        <f t="shared" si="36"/>
        <v>108744.74372257157</v>
      </c>
      <c r="Q33" s="127">
        <f t="shared" si="36"/>
        <v>109041.27295649458</v>
      </c>
      <c r="R33" s="127">
        <f t="shared" si="36"/>
        <v>109938.5080645679</v>
      </c>
      <c r="S33" s="127">
        <f t="shared" si="36"/>
        <v>111273.72543030721</v>
      </c>
      <c r="T33" s="127">
        <f t="shared" si="36"/>
        <v>112652.59946547092</v>
      </c>
      <c r="U33" s="127">
        <f t="shared" si="36"/>
        <v>113782.03035103143</v>
      </c>
      <c r="V33" s="127">
        <f t="shared" si="36"/>
        <v>114387.92233756818</v>
      </c>
      <c r="W33" s="127">
        <f t="shared" si="36"/>
        <v>115562.39353502313</v>
      </c>
      <c r="X33" s="127">
        <f t="shared" si="36"/>
        <v>116671.38199493079</v>
      </c>
      <c r="Y33" s="127">
        <f t="shared" si="36"/>
        <v>117565.98167868375</v>
      </c>
      <c r="Z33" s="127">
        <f>SUM(Z34:Z38)</f>
        <v>119731.96138863834</v>
      </c>
      <c r="AA33" s="127">
        <f t="shared" ref="AA33:BH33" si="37">SUM(AA34:AA38)</f>
        <v>120679.67838472375</v>
      </c>
      <c r="AB33" s="127">
        <f t="shared" si="37"/>
        <v>121647.07406873188</v>
      </c>
      <c r="AC33" s="127">
        <f t="shared" si="37"/>
        <v>122917.43475724634</v>
      </c>
      <c r="AD33" s="127">
        <f t="shared" si="37"/>
        <v>124358.43740792842</v>
      </c>
      <c r="AE33" s="127">
        <f t="shared" si="37"/>
        <v>125805.68375493686</v>
      </c>
      <c r="AF33" s="127">
        <f t="shared" si="37"/>
        <v>126517.3916609196</v>
      </c>
      <c r="AG33" s="127">
        <f t="shared" si="37"/>
        <v>127713.67210090229</v>
      </c>
      <c r="AH33" s="127">
        <f t="shared" si="37"/>
        <v>130111.05553515143</v>
      </c>
      <c r="AI33" s="127">
        <f t="shared" si="37"/>
        <v>131375.46332649543</v>
      </c>
      <c r="AJ33" s="127">
        <f t="shared" si="37"/>
        <v>132698.31589568671</v>
      </c>
      <c r="AK33" s="127">
        <f t="shared" si="37"/>
        <v>133841.79935028142</v>
      </c>
      <c r="AL33" s="127">
        <f t="shared" si="37"/>
        <v>135338.70282490551</v>
      </c>
      <c r="AM33" s="127">
        <f t="shared" si="37"/>
        <v>137038.79108534643</v>
      </c>
      <c r="AN33" s="127">
        <f t="shared" si="37"/>
        <v>138661.78874823279</v>
      </c>
      <c r="AO33" s="127">
        <f t="shared" si="37"/>
        <v>140766.58442397063</v>
      </c>
      <c r="AP33" s="127">
        <f t="shared" si="37"/>
        <v>144277.49258085442</v>
      </c>
      <c r="AQ33" s="127">
        <f t="shared" si="37"/>
        <v>146500.11953284757</v>
      </c>
      <c r="AR33" s="127">
        <f t="shared" si="37"/>
        <v>148468.69005802384</v>
      </c>
      <c r="AS33" s="127">
        <f t="shared" si="37"/>
        <v>149939.20895277339</v>
      </c>
      <c r="AT33" s="127">
        <f t="shared" si="37"/>
        <v>152406.06981288764</v>
      </c>
      <c r="AU33" s="127">
        <f t="shared" si="37"/>
        <v>154780.59621640758</v>
      </c>
      <c r="AV33" s="127">
        <f t="shared" si="37"/>
        <v>157006.44732810711</v>
      </c>
      <c r="AW33" s="127">
        <f t="shared" si="37"/>
        <v>158895.25378204553</v>
      </c>
      <c r="AX33" s="127">
        <f t="shared" si="37"/>
        <v>161945.70175288778</v>
      </c>
      <c r="AY33" s="127">
        <f t="shared" si="37"/>
        <v>163978.96790100937</v>
      </c>
      <c r="AZ33" s="127">
        <f t="shared" si="37"/>
        <v>166738.13253220604</v>
      </c>
      <c r="BA33" s="127">
        <f t="shared" si="37"/>
        <v>169256.34329216438</v>
      </c>
      <c r="BB33" s="127">
        <f t="shared" si="37"/>
        <v>171879.10110305736</v>
      </c>
      <c r="BC33" s="127">
        <f t="shared" si="37"/>
        <v>172303.36379132044</v>
      </c>
      <c r="BD33" s="127">
        <f t="shared" si="37"/>
        <v>173632.84426894001</v>
      </c>
      <c r="BE33" s="127">
        <f t="shared" si="37"/>
        <v>174853.21843763828</v>
      </c>
      <c r="BF33" s="127">
        <f t="shared" si="37"/>
        <v>174627.90107669847</v>
      </c>
      <c r="BG33" s="127">
        <f t="shared" si="37"/>
        <v>175236.72843707522</v>
      </c>
      <c r="BH33" s="127">
        <f t="shared" si="37"/>
        <v>175604.39099655097</v>
      </c>
      <c r="BI33" s="127">
        <f t="shared" ref="BI33:BO33" si="38">SUM(BI34:BI38)</f>
        <v>176278.86217910214</v>
      </c>
      <c r="BJ33" s="127">
        <f t="shared" si="38"/>
        <v>177171.36647449527</v>
      </c>
      <c r="BK33" s="127">
        <f t="shared" si="38"/>
        <v>178972.96646674688</v>
      </c>
      <c r="BL33" s="127">
        <f t="shared" si="38"/>
        <v>180128.95868978772</v>
      </c>
      <c r="BM33" s="127">
        <f t="shared" si="38"/>
        <v>181590.7076741434</v>
      </c>
      <c r="BN33" s="127">
        <f t="shared" ref="BN33" si="39">SUM(BN34:BN38)</f>
        <v>183036.98964197663</v>
      </c>
      <c r="BO33" s="127">
        <f t="shared" si="38"/>
        <v>184865.6117865275</v>
      </c>
      <c r="BP33" s="127">
        <f t="shared" ref="BP33:BQ33" si="40">SUM(BP34:BP38)</f>
        <v>186751.68414713853</v>
      </c>
      <c r="BQ33" s="127">
        <f t="shared" si="40"/>
        <v>188376.60441350815</v>
      </c>
    </row>
    <row r="34" spans="1:69" x14ac:dyDescent="0.2">
      <c r="A34" s="170" t="s">
        <v>8</v>
      </c>
      <c r="B34" s="148">
        <f>B14/Quarterly!B14*Quarterly!B34</f>
        <v>20751.667105267599</v>
      </c>
      <c r="C34" s="149">
        <f>C14/Quarterly!C14*Quarterly!C34</f>
        <v>21151.53049029196</v>
      </c>
      <c r="D34" s="149">
        <f>D14/Quarterly!D14*Quarterly!D34</f>
        <v>21594.056784144475</v>
      </c>
      <c r="E34" s="149">
        <f>E14/Quarterly!E14*Quarterly!E34</f>
        <v>21926.113720917238</v>
      </c>
      <c r="F34" s="149">
        <f>F14/Quarterly!F14*Quarterly!F34</f>
        <v>21584.56206786996</v>
      </c>
      <c r="G34" s="149">
        <f>G14/Quarterly!G14*Quarterly!G34</f>
        <v>21719.554389427496</v>
      </c>
      <c r="H34" s="149">
        <f>H14/Quarterly!H14*Quarterly!H34</f>
        <v>21900.610441563902</v>
      </c>
      <c r="I34" s="149">
        <f>I14/Quarterly!I14*Quarterly!I34</f>
        <v>22138.126552361224</v>
      </c>
      <c r="J34" s="149">
        <f>J14/Quarterly!J14*Quarterly!J34</f>
        <v>22235.420997390353</v>
      </c>
      <c r="K34" s="149">
        <f>K14/Quarterly!K14*Quarterly!K34</f>
        <v>22090.289580443834</v>
      </c>
      <c r="L34" s="149">
        <f>L14/Quarterly!L14*Quarterly!L34</f>
        <v>21957.973299651534</v>
      </c>
      <c r="M34" s="149">
        <f>M14/Quarterly!M14*Quarterly!M34</f>
        <v>21543.243455860647</v>
      </c>
      <c r="N34" s="149">
        <f>N14/Quarterly!N14*Quarterly!N34</f>
        <v>21965.763157081765</v>
      </c>
      <c r="O34" s="149">
        <f>O14/Quarterly!O14*Quarterly!O34</f>
        <v>22153.608837448952</v>
      </c>
      <c r="P34" s="149">
        <f>P14/Quarterly!P14*Quarterly!P34</f>
        <v>22237.519792569161</v>
      </c>
      <c r="Q34" s="149">
        <f>Q14/Quarterly!Q14*Quarterly!Q34</f>
        <v>22243.74132726439</v>
      </c>
      <c r="R34" s="149">
        <f>R14/Quarterly!R14*Quarterly!R34</f>
        <v>22891.206243641383</v>
      </c>
      <c r="S34" s="149">
        <f>S14/Quarterly!S14*Quarterly!S34</f>
        <v>23422.658709311247</v>
      </c>
      <c r="T34" s="149">
        <f>T14/Quarterly!T14*Quarterly!T34</f>
        <v>24029.04436493219</v>
      </c>
      <c r="U34" s="149">
        <f>U14/Quarterly!U14*Quarterly!U34</f>
        <v>24595.713904780212</v>
      </c>
      <c r="V34" s="149">
        <f>V14/Quarterly!V14*Quarterly!V34</f>
        <v>25128.110809114874</v>
      </c>
      <c r="W34" s="149">
        <f>W14/Quarterly!W14*Quarterly!W34</f>
        <v>25604.8630786834</v>
      </c>
      <c r="X34" s="149">
        <f>X14/Quarterly!X14*Quarterly!X34</f>
        <v>25936.537463652749</v>
      </c>
      <c r="Y34" s="149">
        <f>Y14/Quarterly!Y14*Quarterly!Y34</f>
        <v>26096.083341868281</v>
      </c>
      <c r="Z34" s="149">
        <f>Z14/Quarterly!Z14*Quarterly!Z34</f>
        <v>27661.77722109593</v>
      </c>
      <c r="AA34" s="149">
        <f>AA14/Quarterly!AA14*Quarterly!AA34</f>
        <v>27690.730346486303</v>
      </c>
      <c r="AB34" s="149">
        <f>AB14/Quarterly!AB14*Quarterly!AB34</f>
        <v>27687.250892328953</v>
      </c>
      <c r="AC34" s="149">
        <f>AC14/Quarterly!AC14*Quarterly!AC34</f>
        <v>27753.827699878493</v>
      </c>
      <c r="AD34" s="149">
        <f>AD14/Quarterly!AD14*Quarterly!AD34</f>
        <v>28003.515361245889</v>
      </c>
      <c r="AE34" s="149">
        <f>AE14/Quarterly!AE14*Quarterly!AE34</f>
        <v>28235.190155785149</v>
      </c>
      <c r="AF34" s="149">
        <f>AF14/Quarterly!AF14*Quarterly!AF34</f>
        <v>28403.758654318597</v>
      </c>
      <c r="AG34" s="149">
        <f>AG14/Quarterly!AG14*Quarterly!AG34</f>
        <v>28865.102456071218</v>
      </c>
      <c r="AH34" s="149">
        <f>AH14/Quarterly!AH14*Quarterly!AH34</f>
        <v>29129.583466470711</v>
      </c>
      <c r="AI34" s="149">
        <f>AI14/Quarterly!AI14*Quarterly!AI34</f>
        <v>29251.549859030434</v>
      </c>
      <c r="AJ34" s="149">
        <f>AJ14/Quarterly!AJ14*Quarterly!AJ34</f>
        <v>29446.050582541404</v>
      </c>
      <c r="AK34" s="149">
        <f>AK14/Quarterly!AK14*Quarterly!AK34</f>
        <v>29617.41506278409</v>
      </c>
      <c r="AL34" s="149">
        <f>AL14/Quarterly!AL14*Quarterly!AL34</f>
        <v>30028.238542321866</v>
      </c>
      <c r="AM34" s="149">
        <f>AM14/Quarterly!AM14*Quarterly!AM34</f>
        <v>30592.923793478501</v>
      </c>
      <c r="AN34" s="149">
        <f>AN14/Quarterly!AN14*Quarterly!AN34</f>
        <v>31230.000232415074</v>
      </c>
      <c r="AO34" s="149">
        <f>AO14/Quarterly!AO14*Quarterly!AO34</f>
        <v>31978.552303238117</v>
      </c>
      <c r="AP34" s="149">
        <f>AP14/Quarterly!AP14*Quarterly!AP34</f>
        <v>32197.701515400437</v>
      </c>
      <c r="AQ34" s="149">
        <f>AQ14/Quarterly!AQ14*Quarterly!AQ34</f>
        <v>32685.67147031545</v>
      </c>
      <c r="AR34" s="149">
        <f>AR14/Quarterly!AR14*Quarterly!AR34</f>
        <v>33152.810399151705</v>
      </c>
      <c r="AS34" s="149">
        <f>AS14/Quarterly!AS14*Quarterly!AS34</f>
        <v>33803.845457196803</v>
      </c>
      <c r="AT34" s="149">
        <f>AT14/Quarterly!AT14*Quarterly!AT34</f>
        <v>34315.659202864947</v>
      </c>
      <c r="AU34" s="149">
        <f>AU14/Quarterly!AU14*Quarterly!AU34</f>
        <v>34821.421269346742</v>
      </c>
      <c r="AV34" s="149">
        <f>AV14/Quarterly!AV14*Quarterly!AV34</f>
        <v>35322.60092784364</v>
      </c>
      <c r="AW34" s="149">
        <f>AW14/Quarterly!AW14*Quarterly!AW34</f>
        <v>35820.386210055418</v>
      </c>
      <c r="AX34" s="149">
        <f>AX14/Quarterly!AX14*Quarterly!AX34</f>
        <v>36399.328146479718</v>
      </c>
      <c r="AY34" s="149">
        <f>AY14/Quarterly!AY14*Quarterly!AY34</f>
        <v>36840.590911605526</v>
      </c>
      <c r="AZ34" s="149">
        <f>AZ14/Quarterly!AZ14*Quarterly!AZ34</f>
        <v>37263.134469572135</v>
      </c>
      <c r="BA34" s="149">
        <f>BA14/Quarterly!BA14*Quarterly!BA34</f>
        <v>37621.692373976344</v>
      </c>
      <c r="BB34" s="149">
        <f>BB14/Quarterly!BB14*Quarterly!BB34</f>
        <v>38030.78088975868</v>
      </c>
      <c r="BC34" s="149">
        <f>BC14/Quarterly!BC14*Quarterly!BC34</f>
        <v>37683.978163673833</v>
      </c>
      <c r="BD34" s="149">
        <f>BD14/Quarterly!BD14*Quarterly!BD34</f>
        <v>37141.469331366578</v>
      </c>
      <c r="BE34" s="149">
        <f>BE14/Quarterly!BE14*Quarterly!BE34</f>
        <v>37102.359356618173</v>
      </c>
      <c r="BF34" s="149">
        <f>BF14/Quarterly!BF14*Quarterly!BF34</f>
        <v>37048.42322570119</v>
      </c>
      <c r="BG34" s="149">
        <f>BG14/Quarterly!BG14*Quarterly!BG34</f>
        <v>37274.444873974113</v>
      </c>
      <c r="BH34" s="149">
        <f>BH14/Quarterly!BH14*Quarterly!BH34</f>
        <v>37438.803105422121</v>
      </c>
      <c r="BI34" s="149">
        <f>BI14/Quarterly!BI14*Quarterly!BI34</f>
        <v>37613.434167644948</v>
      </c>
      <c r="BJ34" s="149">
        <f>BJ14/Quarterly!BJ14*Quarterly!BJ34</f>
        <v>37987.6842456296</v>
      </c>
      <c r="BK34" s="149">
        <f>BK14/Quarterly!BK14*Quarterly!BK34</f>
        <v>38596.440312085768</v>
      </c>
      <c r="BL34" s="149">
        <f>BL14/Quarterly!BL14*Quarterly!BL34</f>
        <v>39011.473512666707</v>
      </c>
      <c r="BM34" s="149">
        <f>BM14/Quarterly!BM14*Quarterly!BM34</f>
        <v>39445.525280382019</v>
      </c>
      <c r="BN34" s="149">
        <f>BN14/Quarterly!BN14*Quarterly!BN34</f>
        <v>39681.007977973466</v>
      </c>
      <c r="BO34" s="149">
        <f>BO14/Quarterly!BO14*Quarterly!BO34</f>
        <v>40182.633014684376</v>
      </c>
      <c r="BP34" s="149">
        <f>BP14/Quarterly!BP14*Quarterly!BP34</f>
        <v>40780.545210144774</v>
      </c>
      <c r="BQ34" s="149">
        <f>BQ14/Quarterly!BQ14*Quarterly!BQ34</f>
        <v>41304.602739037466</v>
      </c>
    </row>
    <row r="35" spans="1:69" x14ac:dyDescent="0.2">
      <c r="A35" s="170" t="s">
        <v>9</v>
      </c>
      <c r="B35" s="148">
        <f>B15/Quarterly!B15*Quarterly!B35</f>
        <v>16815.872520401274</v>
      </c>
      <c r="C35" s="149">
        <f>C15/Quarterly!C15*Quarterly!C35</f>
        <v>17270.526194385788</v>
      </c>
      <c r="D35" s="149">
        <f>D15/Quarterly!D15*Quarterly!D35</f>
        <v>17702.60707159897</v>
      </c>
      <c r="E35" s="149">
        <f>E15/Quarterly!E15*Quarterly!E35</f>
        <v>18079.087808795713</v>
      </c>
      <c r="F35" s="149">
        <f>F15/Quarterly!F15*Quarterly!F35</f>
        <v>17895.904451324703</v>
      </c>
      <c r="G35" s="149">
        <f>G15/Quarterly!G15*Quarterly!G35</f>
        <v>18134.607033274355</v>
      </c>
      <c r="H35" s="149">
        <f>H15/Quarterly!H15*Quarterly!H35</f>
        <v>18422.225525573671</v>
      </c>
      <c r="I35" s="149">
        <f>I15/Quarterly!I15*Quarterly!I35</f>
        <v>18536.498982536159</v>
      </c>
      <c r="J35" s="149">
        <f>J15/Quarterly!J15*Quarterly!J35</f>
        <v>18642.116137775993</v>
      </c>
      <c r="K35" s="149">
        <f>K15/Quarterly!K15*Quarterly!K35</f>
        <v>19031.040961458508</v>
      </c>
      <c r="L35" s="149">
        <f>L15/Quarterly!L15*Quarterly!L35</f>
        <v>19460.336370026373</v>
      </c>
      <c r="M35" s="149">
        <f>M15/Quarterly!M15*Quarterly!M35</f>
        <v>19913.862015354851</v>
      </c>
      <c r="N35" s="149">
        <f>N15/Quarterly!N15*Quarterly!N35</f>
        <v>20011.397476613369</v>
      </c>
      <c r="O35" s="149">
        <f>O15/Quarterly!O15*Quarterly!O35</f>
        <v>20178.056283212529</v>
      </c>
      <c r="P35" s="149">
        <f>P15/Quarterly!P15*Quarterly!P35</f>
        <v>20082.932278475626</v>
      </c>
      <c r="Q35" s="149">
        <f>Q15/Quarterly!Q15*Quarterly!Q35</f>
        <v>20264.172356624389</v>
      </c>
      <c r="R35" s="149">
        <f>R15/Quarterly!R15*Quarterly!R35</f>
        <v>20183.411304299487</v>
      </c>
      <c r="S35" s="149">
        <f>S15/Quarterly!S15*Quarterly!S35</f>
        <v>20639.091239347938</v>
      </c>
      <c r="T35" s="149">
        <f>T15/Quarterly!T15*Quarterly!T35</f>
        <v>21084.06154194014</v>
      </c>
      <c r="U35" s="149">
        <f>U15/Quarterly!U15*Quarterly!U35</f>
        <v>21490.26855637916</v>
      </c>
      <c r="V35" s="149">
        <f>V15/Quarterly!V15*Quarterly!V35</f>
        <v>21623.244268163173</v>
      </c>
      <c r="W35" s="149">
        <f>W15/Quarterly!W15*Quarterly!W35</f>
        <v>22104.892734716119</v>
      </c>
      <c r="X35" s="149">
        <f>X15/Quarterly!X15*Quarterly!X35</f>
        <v>22430.382809549046</v>
      </c>
      <c r="Y35" s="149">
        <f>Y15/Quarterly!Y15*Quarterly!Y35</f>
        <v>22621.121091175424</v>
      </c>
      <c r="Z35" s="149">
        <f>Z15/Quarterly!Z15*Quarterly!Z35</f>
        <v>22508.581930563356</v>
      </c>
      <c r="AA35" s="149">
        <f>AA15/Quarterly!AA15*Quarterly!AA35</f>
        <v>22847.389857829759</v>
      </c>
      <c r="AB35" s="149">
        <f>AB15/Quarterly!AB15*Quarterly!AB35</f>
        <v>23331.573624072709</v>
      </c>
      <c r="AC35" s="149">
        <f>AC15/Quarterly!AC15*Quarterly!AC35</f>
        <v>23921.866642878966</v>
      </c>
      <c r="AD35" s="149">
        <f>AD15/Quarterly!AD15*Quarterly!AD35</f>
        <v>24583.018801431368</v>
      </c>
      <c r="AE35" s="149">
        <f>AE15/Quarterly!AE15*Quarterly!AE35</f>
        <v>25144.183424323979</v>
      </c>
      <c r="AF35" s="149">
        <f>AF15/Quarterly!AF15*Quarterly!AF35</f>
        <v>25574.395421312089</v>
      </c>
      <c r="AG35" s="149">
        <f>AG15/Quarterly!AG15*Quarterly!AG35</f>
        <v>25971.560109581224</v>
      </c>
      <c r="AH35" s="149">
        <f>AH15/Quarterly!AH15*Quarterly!AH35</f>
        <v>26598.603702181223</v>
      </c>
      <c r="AI35" s="149">
        <f>AI15/Quarterly!AI15*Quarterly!AI35</f>
        <v>26905.979263495577</v>
      </c>
      <c r="AJ35" s="149">
        <f>AJ15/Quarterly!AJ15*Quarterly!AJ35</f>
        <v>27190.832540135823</v>
      </c>
      <c r="AK35" s="149">
        <f>AK15/Quarterly!AK15*Quarterly!AK35</f>
        <v>27657.794575712483</v>
      </c>
      <c r="AL35" s="149">
        <f>AL15/Quarterly!AL15*Quarterly!AL35</f>
        <v>27808.855349636167</v>
      </c>
      <c r="AM35" s="149">
        <f>AM15/Quarterly!AM15*Quarterly!AM35</f>
        <v>28078.711475169894</v>
      </c>
      <c r="AN35" s="149">
        <f>AN15/Quarterly!AN15*Quarterly!AN35</f>
        <v>28472.919354512498</v>
      </c>
      <c r="AO35" s="149">
        <f>AO15/Quarterly!AO15*Quarterly!AO35</f>
        <v>28845.760953131932</v>
      </c>
      <c r="AP35" s="149">
        <f>AP15/Quarterly!AP15*Quarterly!AP35</f>
        <v>29352.985731890589</v>
      </c>
      <c r="AQ35" s="149">
        <f>AQ15/Quarterly!AQ15*Quarterly!AQ35</f>
        <v>29785.40978752726</v>
      </c>
      <c r="AR35" s="149">
        <f>AR15/Quarterly!AR15*Quarterly!AR35</f>
        <v>30188.389461641942</v>
      </c>
      <c r="AS35" s="149">
        <f>AS15/Quarterly!AS15*Quarterly!AS35</f>
        <v>30575.464871284905</v>
      </c>
      <c r="AT35" s="149">
        <f>AT15/Quarterly!AT15*Quarterly!AT35</f>
        <v>31030.170343546881</v>
      </c>
      <c r="AU35" s="149">
        <f>AU15/Quarterly!AU15*Quarterly!AU35</f>
        <v>31417.988321458011</v>
      </c>
      <c r="AV35" s="149">
        <f>AV15/Quarterly!AV15*Quarterly!AV35</f>
        <v>31727.511377594514</v>
      </c>
      <c r="AW35" s="149">
        <f>AW15/Quarterly!AW15*Quarterly!AW35</f>
        <v>31962.611238857327</v>
      </c>
      <c r="AX35" s="149">
        <f>AX15/Quarterly!AX15*Quarterly!AX35</f>
        <v>32853.992410285849</v>
      </c>
      <c r="AY35" s="149">
        <f>AY15/Quarterly!AY15*Quarterly!AY35</f>
        <v>33632.823203863372</v>
      </c>
      <c r="AZ35" s="149">
        <f>AZ15/Quarterly!AZ15*Quarterly!AZ35</f>
        <v>34137.344733757876</v>
      </c>
      <c r="BA35" s="149">
        <f>BA15/Quarterly!BA15*Quarterly!BA35</f>
        <v>34510.656079999455</v>
      </c>
      <c r="BB35" s="149">
        <f>BB15/Quarterly!BB15*Quarterly!BB35</f>
        <v>34998.056599292715</v>
      </c>
      <c r="BC35" s="149">
        <f>BC15/Quarterly!BC15*Quarterly!BC35</f>
        <v>35268.067896744091</v>
      </c>
      <c r="BD35" s="149">
        <f>BD15/Quarterly!BD15*Quarterly!BD35</f>
        <v>35556.498310844843</v>
      </c>
      <c r="BE35" s="149">
        <f>BE15/Quarterly!BE15*Quarterly!BE35</f>
        <v>35712.984791771873</v>
      </c>
      <c r="BF35" s="149">
        <f>BF15/Quarterly!BF15*Quarterly!BF35</f>
        <v>35565.486618827184</v>
      </c>
      <c r="BG35" s="149">
        <f>BG15/Quarterly!BG15*Quarterly!BG35</f>
        <v>35585.920911804904</v>
      </c>
      <c r="BH35" s="149">
        <f>BH15/Quarterly!BH15*Quarterly!BH35</f>
        <v>35790.053992294881</v>
      </c>
      <c r="BI35" s="149">
        <f>BI15/Quarterly!BI15*Quarterly!BI35</f>
        <v>36042.223718676862</v>
      </c>
      <c r="BJ35" s="149">
        <f>BJ15/Quarterly!BJ15*Quarterly!BJ35</f>
        <v>36394.479315918397</v>
      </c>
      <c r="BK35" s="149">
        <f>BK15/Quarterly!BK15*Quarterly!BK35</f>
        <v>36658.559635087317</v>
      </c>
      <c r="BL35" s="149">
        <f>BL15/Quarterly!BL15*Quarterly!BL35</f>
        <v>36859.046611479185</v>
      </c>
      <c r="BM35" s="149">
        <f>BM15/Quarterly!BM15*Quarterly!BM35</f>
        <v>37100.635328569915</v>
      </c>
      <c r="BN35" s="149">
        <f>BN15/Quarterly!BN15*Quarterly!BN35</f>
        <v>37756.118984813547</v>
      </c>
      <c r="BO35" s="149">
        <f>BO15/Quarterly!BO15*Quarterly!BO35</f>
        <v>38160.115966176396</v>
      </c>
      <c r="BP35" s="149">
        <f>BP15/Quarterly!BP15*Quarterly!BP35</f>
        <v>38378.606388425775</v>
      </c>
      <c r="BQ35" s="149">
        <f>BQ15/Quarterly!BQ15*Quarterly!BQ35</f>
        <v>38655.538017842176</v>
      </c>
    </row>
    <row r="36" spans="1:69" x14ac:dyDescent="0.2">
      <c r="A36" s="170" t="s">
        <v>10</v>
      </c>
      <c r="B36" s="148">
        <f>B16/Quarterly!B16*Quarterly!B36</f>
        <v>24152.345586045172</v>
      </c>
      <c r="C36" s="149">
        <f>C16/Quarterly!C16*Quarterly!C36</f>
        <v>24300.821289084623</v>
      </c>
      <c r="D36" s="149">
        <f>D16/Quarterly!D16*Quarterly!D36</f>
        <v>24500.362133289822</v>
      </c>
      <c r="E36" s="149">
        <f>E16/Quarterly!E16*Quarterly!E36</f>
        <v>24635.767841215493</v>
      </c>
      <c r="F36" s="149">
        <f>F16/Quarterly!F16*Quarterly!F36</f>
        <v>25161.249692848894</v>
      </c>
      <c r="G36" s="149">
        <f>G16/Quarterly!G16*Quarterly!G36</f>
        <v>25756.939636962401</v>
      </c>
      <c r="H36" s="149">
        <f>H16/Quarterly!H16*Quarterly!H36</f>
        <v>26371.672769785615</v>
      </c>
      <c r="I36" s="149">
        <f>I16/Quarterly!I16*Quarterly!I36</f>
        <v>26979.85325733748</v>
      </c>
      <c r="J36" s="149">
        <f>J16/Quarterly!J16*Quarterly!J36</f>
        <v>26993.65663851034</v>
      </c>
      <c r="K36" s="149">
        <f>K16/Quarterly!K16*Quarterly!K36</f>
        <v>27139.50957620698</v>
      </c>
      <c r="L36" s="149">
        <f>L16/Quarterly!L16*Quarterly!L36</f>
        <v>27223.507849213845</v>
      </c>
      <c r="M36" s="149">
        <f>M16/Quarterly!M16*Quarterly!M36</f>
        <v>27333.836430351519</v>
      </c>
      <c r="N36" s="149">
        <f>N16/Quarterly!N16*Quarterly!N36</f>
        <v>27437.402100295792</v>
      </c>
      <c r="O36" s="149">
        <f>O16/Quarterly!O16*Quarterly!O36</f>
        <v>27823.95363598418</v>
      </c>
      <c r="P36" s="149">
        <f>P16/Quarterly!P16*Quarterly!P36</f>
        <v>28027.959596509427</v>
      </c>
      <c r="Q36" s="149">
        <f>Q16/Quarterly!Q16*Quarterly!Q36</f>
        <v>28038.97527776927</v>
      </c>
      <c r="R36" s="149">
        <f>R16/Quarterly!R16*Quarterly!R36</f>
        <v>29073.303027703714</v>
      </c>
      <c r="S36" s="149">
        <f>S16/Quarterly!S16*Quarterly!S36</f>
        <v>29394.20432142316</v>
      </c>
      <c r="T36" s="149">
        <f>T16/Quarterly!T16*Quarterly!T36</f>
        <v>29719.996717552138</v>
      </c>
      <c r="U36" s="149">
        <f>U16/Quarterly!U16*Quarterly!U36</f>
        <v>29911.030809363394</v>
      </c>
      <c r="V36" s="149">
        <f>V16/Quarterly!V16*Quarterly!V36</f>
        <v>29486.707081770328</v>
      </c>
      <c r="W36" s="149">
        <f>W16/Quarterly!W16*Quarterly!W36</f>
        <v>29597.223624450882</v>
      </c>
      <c r="X36" s="149">
        <f>X16/Quarterly!X16*Quarterly!X36</f>
        <v>29955.160427913284</v>
      </c>
      <c r="Y36" s="149">
        <f>Y16/Quarterly!Y16*Quarterly!Y36</f>
        <v>30468.746140854873</v>
      </c>
      <c r="Z36" s="149">
        <f>Z16/Quarterly!Z16*Quarterly!Z36</f>
        <v>30597.737016218416</v>
      </c>
      <c r="AA36" s="149">
        <f>AA16/Quarterly!AA16*Quarterly!AA36</f>
        <v>31286.178690691217</v>
      </c>
      <c r="AB36" s="149">
        <f>AB16/Quarterly!AB16*Quarterly!AB36</f>
        <v>31902.139350678823</v>
      </c>
      <c r="AC36" s="149">
        <f>AC16/Quarterly!AC16*Quarterly!AC36</f>
        <v>32533.81927175252</v>
      </c>
      <c r="AD36" s="149">
        <f>AD16/Quarterly!AD16*Quarterly!AD36</f>
        <v>32890.529343091446</v>
      </c>
      <c r="AE36" s="149">
        <f>AE16/Quarterly!AE16*Quarterly!AE36</f>
        <v>33320.869482258357</v>
      </c>
      <c r="AF36" s="149">
        <f>AF16/Quarterly!AF16*Quarterly!AF36</f>
        <v>33200.102617708733</v>
      </c>
      <c r="AG36" s="149">
        <f>AG16/Quarterly!AG16*Quarterly!AG36</f>
        <v>33293.573774173819</v>
      </c>
      <c r="AH36" s="149">
        <f>AH16/Quarterly!AH16*Quarterly!AH36</f>
        <v>34341.820148970663</v>
      </c>
      <c r="AI36" s="149">
        <f>AI16/Quarterly!AI16*Quarterly!AI36</f>
        <v>34807.601098766267</v>
      </c>
      <c r="AJ36" s="149">
        <f>AJ16/Quarterly!AJ16*Quarterly!AJ36</f>
        <v>35332.812048780608</v>
      </c>
      <c r="AK36" s="149">
        <f>AK16/Quarterly!AK16*Quarterly!AK36</f>
        <v>35640.023562326656</v>
      </c>
      <c r="AL36" s="149">
        <f>AL16/Quarterly!AL16*Quarterly!AL36</f>
        <v>36705.582255696303</v>
      </c>
      <c r="AM36" s="149">
        <f>AM16/Quarterly!AM16*Quarterly!AM36</f>
        <v>37414.102260361069</v>
      </c>
      <c r="AN36" s="149">
        <f>AN16/Quarterly!AN16*Quarterly!AN36</f>
        <v>37790.062619369601</v>
      </c>
      <c r="AO36" s="149">
        <f>AO16/Quarterly!AO16*Quarterly!AO36</f>
        <v>38336.804113581798</v>
      </c>
      <c r="AP36" s="149">
        <f>AP16/Quarterly!AP16*Quarterly!AP36</f>
        <v>40505.874505735112</v>
      </c>
      <c r="AQ36" s="149">
        <f>AQ16/Quarterly!AQ16*Quarterly!AQ36</f>
        <v>41279.568797303677</v>
      </c>
      <c r="AR36" s="149">
        <f>AR16/Quarterly!AR16*Quarterly!AR36</f>
        <v>42036.452814325203</v>
      </c>
      <c r="AS36" s="149">
        <f>AS16/Quarterly!AS16*Quarterly!AS36</f>
        <v>42315.171664047339</v>
      </c>
      <c r="AT36" s="149">
        <f>AT16/Quarterly!AT16*Quarterly!AT36</f>
        <v>43168.127390289221</v>
      </c>
      <c r="AU36" s="149">
        <f>AU16/Quarterly!AU16*Quarterly!AU36</f>
        <v>44287.615010562011</v>
      </c>
      <c r="AV36" s="149">
        <f>AV16/Quarterly!AV16*Quarterly!AV36</f>
        <v>45400.199883145353</v>
      </c>
      <c r="AW36" s="149">
        <f>AW16/Quarterly!AW16*Quarterly!AW36</f>
        <v>46064.382265822911</v>
      </c>
      <c r="AX36" s="149">
        <f>AX16/Quarterly!AX16*Quarterly!AX36</f>
        <v>46872.929150512726</v>
      </c>
      <c r="AY36" s="149">
        <f>AY16/Quarterly!AY16*Quarterly!AY36</f>
        <v>47446.100932516223</v>
      </c>
      <c r="AZ36" s="149">
        <f>AZ16/Quarterly!AZ16*Quarterly!AZ36</f>
        <v>48711.60244157882</v>
      </c>
      <c r="BA36" s="149">
        <f>BA16/Quarterly!BA16*Quarterly!BA36</f>
        <v>49774.094118324494</v>
      </c>
      <c r="BB36" s="149">
        <f>BB16/Quarterly!BB16*Quarterly!BB36</f>
        <v>50909.221839144819</v>
      </c>
      <c r="BC36" s="149">
        <f>BC16/Quarterly!BC16*Quarterly!BC36</f>
        <v>51179.585777562861</v>
      </c>
      <c r="BD36" s="149">
        <f>BD16/Quarterly!BD16*Quarterly!BD36</f>
        <v>52157.809154544557</v>
      </c>
      <c r="BE36" s="149">
        <f>BE16/Quarterly!BE16*Quarterly!BE36</f>
        <v>52922.805229404796</v>
      </c>
      <c r="BF36" s="149">
        <f>BF16/Quarterly!BF16*Quarterly!BF36</f>
        <v>52640.06582679179</v>
      </c>
      <c r="BG36" s="149">
        <f>BG16/Quarterly!BG16*Quarterly!BG36</f>
        <v>52350.645472226315</v>
      </c>
      <c r="BH36" s="149">
        <f>BH16/Quarterly!BH16*Quarterly!BH36</f>
        <v>52431.980166145499</v>
      </c>
      <c r="BI36" s="149">
        <f>BI16/Quarterly!BI16*Quarterly!BI36</f>
        <v>52691.397588789965</v>
      </c>
      <c r="BJ36" s="149">
        <f>BJ16/Quarterly!BJ16*Quarterly!BJ36</f>
        <v>52490.081189079261</v>
      </c>
      <c r="BK36" s="149">
        <f>BK16/Quarterly!BK16*Quarterly!BK36</f>
        <v>52972.899052656241</v>
      </c>
      <c r="BL36" s="149">
        <f>BL16/Quarterly!BL16*Quarterly!BL36</f>
        <v>53207.104819387088</v>
      </c>
      <c r="BM36" s="149">
        <f>BM16/Quarterly!BM16*Quarterly!BM36</f>
        <v>53580.434574088125</v>
      </c>
      <c r="BN36" s="149">
        <f>BN16/Quarterly!BN16*Quarterly!BN36</f>
        <v>53645.913182474244</v>
      </c>
      <c r="BO36" s="149">
        <f>BO16/Quarterly!BO16*Quarterly!BO36</f>
        <v>54010.9749845603</v>
      </c>
      <c r="BP36" s="149">
        <f>BP16/Quarterly!BP16*Quarterly!BP36</f>
        <v>54607.658464938693</v>
      </c>
      <c r="BQ36" s="149">
        <f>BQ16/Quarterly!BQ16*Quarterly!BQ36</f>
        <v>54918.476314263069</v>
      </c>
    </row>
    <row r="37" spans="1:69" x14ac:dyDescent="0.2">
      <c r="A37" s="170" t="s">
        <v>11</v>
      </c>
      <c r="B37" s="148">
        <f>B17/Quarterly!B17*Quarterly!B37</f>
        <v>10277.60636926008</v>
      </c>
      <c r="C37" s="149">
        <f>C17/Quarterly!C17*Quarterly!C37</f>
        <v>10449.401114021257</v>
      </c>
      <c r="D37" s="149">
        <f>D17/Quarterly!D17*Quarterly!D37</f>
        <v>10536.774578306848</v>
      </c>
      <c r="E37" s="149">
        <f>E17/Quarterly!E17*Quarterly!E37</f>
        <v>10584.346419550309</v>
      </c>
      <c r="F37" s="149">
        <f>F17/Quarterly!F17*Quarterly!F37</f>
        <v>10875.558629859335</v>
      </c>
      <c r="G37" s="149">
        <f>G17/Quarterly!G17*Quarterly!G37</f>
        <v>10707.250335452216</v>
      </c>
      <c r="H37" s="149">
        <f>H17/Quarterly!H17*Quarterly!H37</f>
        <v>10650.357102981685</v>
      </c>
      <c r="I37" s="149">
        <f>I17/Quarterly!I17*Quarterly!I37</f>
        <v>10702.763731488049</v>
      </c>
      <c r="J37" s="149">
        <f>J17/Quarterly!J17*Quarterly!J37</f>
        <v>10677.282808544041</v>
      </c>
      <c r="K37" s="149">
        <f>K17/Quarterly!K17*Quarterly!K37</f>
        <v>10706.184126023316</v>
      </c>
      <c r="L37" s="149">
        <f>L17/Quarterly!L17*Quarterly!L37</f>
        <v>10749.333322067485</v>
      </c>
      <c r="M37" s="149">
        <f>M17/Quarterly!M17*Quarterly!M37</f>
        <v>10760.190840128935</v>
      </c>
      <c r="N37" s="149">
        <f>N17/Quarterly!N17*Quarterly!N37</f>
        <v>11075.751346167715</v>
      </c>
      <c r="O37" s="149">
        <f>O17/Quarterly!O17*Quarterly!O37</f>
        <v>11307.116146117905</v>
      </c>
      <c r="P37" s="149">
        <f>P17/Quarterly!P17*Quarterly!P37</f>
        <v>11514.830586664277</v>
      </c>
      <c r="Q37" s="149">
        <f>Q17/Quarterly!Q17*Quarterly!Q37</f>
        <v>11662.514146375446</v>
      </c>
      <c r="R37" s="149">
        <f>R17/Quarterly!R17*Quarterly!R37</f>
        <v>11687.443924450641</v>
      </c>
      <c r="S37" s="149">
        <f>S17/Quarterly!S17*Quarterly!S37</f>
        <v>11760.924738935802</v>
      </c>
      <c r="T37" s="149">
        <f>T17/Quarterly!T17*Quarterly!T37</f>
        <v>11852.956765909164</v>
      </c>
      <c r="U37" s="149">
        <f>U17/Quarterly!U17*Quarterly!U37</f>
        <v>11942.698700599534</v>
      </c>
      <c r="V37" s="149">
        <f>V17/Quarterly!V17*Quarterly!V37</f>
        <v>12128.089855836737</v>
      </c>
      <c r="W37" s="149">
        <f>W17/Quarterly!W17*Quarterly!W37</f>
        <v>12280.646930324023</v>
      </c>
      <c r="X37" s="149">
        <f>X17/Quarterly!X17*Quarterly!X37</f>
        <v>12459.730902426081</v>
      </c>
      <c r="Y37" s="149">
        <f>Y17/Quarterly!Y17*Quarterly!Y37</f>
        <v>12599.676478031331</v>
      </c>
      <c r="Z37" s="149">
        <f>Z17/Quarterly!Z17*Quarterly!Z37</f>
        <v>12622.452961366402</v>
      </c>
      <c r="AA37" s="149">
        <f>AA17/Quarterly!AA17*Quarterly!AA37</f>
        <v>12627.540515717221</v>
      </c>
      <c r="AB37" s="149">
        <f>AB17/Quarterly!AB17*Quarterly!AB37</f>
        <v>12659.868210881225</v>
      </c>
      <c r="AC37" s="149">
        <f>AC17/Quarterly!AC17*Quarterly!AC37</f>
        <v>12711.368713478296</v>
      </c>
      <c r="AD37" s="149">
        <f>AD17/Quarterly!AD17*Quarterly!AD37</f>
        <v>12765.584260987576</v>
      </c>
      <c r="AE37" s="149">
        <f>AE17/Quarterly!AE17*Quarterly!AE37</f>
        <v>12874.352589132983</v>
      </c>
      <c r="AF37" s="149">
        <f>AF17/Quarterly!AF17*Quarterly!AF37</f>
        <v>13008.708570880317</v>
      </c>
      <c r="AG37" s="149">
        <f>AG17/Quarterly!AG17*Quarterly!AG37</f>
        <v>13193.296318287041</v>
      </c>
      <c r="AH37" s="149">
        <f>AH17/Quarterly!AH17*Quarterly!AH37</f>
        <v>13439.975236828313</v>
      </c>
      <c r="AI37" s="149">
        <f>AI17/Quarterly!AI17*Quarterly!AI37</f>
        <v>13646.301751932226</v>
      </c>
      <c r="AJ37" s="149">
        <f>AJ17/Quarterly!AJ17*Quarterly!AJ37</f>
        <v>13796.431654846316</v>
      </c>
      <c r="AK37" s="149">
        <f>AK17/Quarterly!AK17*Quarterly!AK37</f>
        <v>13847.564037449267</v>
      </c>
      <c r="AL37" s="149">
        <f>AL17/Quarterly!AL17*Quarterly!AL37</f>
        <v>13880.888064876635</v>
      </c>
      <c r="AM37" s="149">
        <f>AM17/Quarterly!AM17*Quarterly!AM37</f>
        <v>13849.189078571591</v>
      </c>
      <c r="AN37" s="149">
        <f>AN17/Quarterly!AN17*Quarterly!AN37</f>
        <v>13931.867877903303</v>
      </c>
      <c r="AO37" s="149">
        <f>AO17/Quarterly!AO17*Quarterly!AO37</f>
        <v>14036.115059669375</v>
      </c>
      <c r="AP37" s="149">
        <f>AP17/Quarterly!AP17*Quarterly!AP37</f>
        <v>14117.53220605816</v>
      </c>
      <c r="AQ37" s="149">
        <f>AQ17/Quarterly!AQ17*Quarterly!AQ37</f>
        <v>14318.350008643343</v>
      </c>
      <c r="AR37" s="149">
        <f>AR17/Quarterly!AR17*Quarterly!AR37</f>
        <v>14496.057490203306</v>
      </c>
      <c r="AS37" s="149">
        <f>AS17/Quarterly!AS17*Quarterly!AS37</f>
        <v>14647.565897178025</v>
      </c>
      <c r="AT37" s="149">
        <f>AT17/Quarterly!AT17*Quarterly!AT37</f>
        <v>14922.63666041151</v>
      </c>
      <c r="AU37" s="149">
        <f>AU17/Quarterly!AU17*Quarterly!AU37</f>
        <v>15095.437942776545</v>
      </c>
      <c r="AV37" s="149">
        <f>AV17/Quarterly!AV17*Quarterly!AV37</f>
        <v>15252.115448558983</v>
      </c>
      <c r="AW37" s="149">
        <f>AW17/Quarterly!AW17*Quarterly!AW37</f>
        <v>15363.678953196168</v>
      </c>
      <c r="AX37" s="149">
        <f>AX17/Quarterly!AX17*Quarterly!AX37</f>
        <v>15606.890873215936</v>
      </c>
      <c r="AY37" s="149">
        <f>AY17/Quarterly!AY17*Quarterly!AY37</f>
        <v>15847.02794142631</v>
      </c>
      <c r="AZ37" s="149">
        <f>AZ17/Quarterly!AZ17*Quarterly!AZ37</f>
        <v>16112.898399738569</v>
      </c>
      <c r="BA37" s="149">
        <f>BA17/Quarterly!BA17*Quarterly!BA37</f>
        <v>16406.572900493906</v>
      </c>
      <c r="BB37" s="149">
        <f>BB17/Quarterly!BB17*Quarterly!BB37</f>
        <v>16463.765108181968</v>
      </c>
      <c r="BC37" s="149">
        <f>BC17/Quarterly!BC17*Quarterly!BC37</f>
        <v>16526.667277476601</v>
      </c>
      <c r="BD37" s="149">
        <f>BD17/Quarterly!BD17*Quarterly!BD37</f>
        <v>16656.535063694715</v>
      </c>
      <c r="BE37" s="149">
        <f>BE17/Quarterly!BE17*Quarterly!BE37</f>
        <v>16737.316402556291</v>
      </c>
      <c r="BF37" s="149">
        <f>BF17/Quarterly!BF17*Quarterly!BF37</f>
        <v>16626.957079960317</v>
      </c>
      <c r="BG37" s="149">
        <f>BG17/Quarterly!BG17*Quarterly!BG37</f>
        <v>16708.352824361322</v>
      </c>
      <c r="BH37" s="149">
        <f>BH17/Quarterly!BH17*Quarterly!BH37</f>
        <v>16536.295131543447</v>
      </c>
      <c r="BI37" s="149">
        <f>BI17/Quarterly!BI17*Quarterly!BI37</f>
        <v>16358.642360568962</v>
      </c>
      <c r="BJ37" s="149">
        <f>BJ17/Quarterly!BJ17*Quarterly!BJ37</f>
        <v>16411.456927367777</v>
      </c>
      <c r="BK37" s="149">
        <f>BK17/Quarterly!BK17*Quarterly!BK37</f>
        <v>16502.732211433296</v>
      </c>
      <c r="BL37" s="149">
        <f>BL17/Quarterly!BL17*Quarterly!BL37</f>
        <v>16575.266654624211</v>
      </c>
      <c r="BM37" s="149">
        <f>BM17/Quarterly!BM17*Quarterly!BM37</f>
        <v>16665.680463027616</v>
      </c>
      <c r="BN37" s="149">
        <f>BN17/Quarterly!BN17*Quarterly!BN37</f>
        <v>16736.560744023467</v>
      </c>
      <c r="BO37" s="149">
        <f>BO17/Quarterly!BO17*Quarterly!BO37</f>
        <v>16851.888045855198</v>
      </c>
      <c r="BP37" s="149">
        <f>BP17/Quarterly!BP17*Quarterly!BP37</f>
        <v>16954.36783836599</v>
      </c>
      <c r="BQ37" s="149">
        <f>BQ17/Quarterly!BQ17*Quarterly!BQ37</f>
        <v>17081.444415772206</v>
      </c>
    </row>
    <row r="38" spans="1:69" x14ac:dyDescent="0.2">
      <c r="A38" s="168" t="s">
        <v>12</v>
      </c>
      <c r="B38" s="151">
        <f>B18/Quarterly!B18*Quarterly!B38</f>
        <v>26059.150229857863</v>
      </c>
      <c r="C38" s="152">
        <f>C18/Quarterly!C18*Quarterly!C38</f>
        <v>26082.641368426543</v>
      </c>
      <c r="D38" s="152">
        <f>D18/Quarterly!D18*Quarterly!D38</f>
        <v>26101.352333449271</v>
      </c>
      <c r="E38" s="152">
        <f>E18/Quarterly!E18*Quarterly!E38</f>
        <v>26119.790145697949</v>
      </c>
      <c r="F38" s="152">
        <f>F18/Quarterly!F18*Quarterly!F38</f>
        <v>26805.384952078493</v>
      </c>
      <c r="G38" s="152">
        <f>G18/Quarterly!G18*Quarterly!G38</f>
        <v>27016.755044296522</v>
      </c>
      <c r="H38" s="152">
        <f>H18/Quarterly!H18*Quarterly!H38</f>
        <v>27185.030668370884</v>
      </c>
      <c r="I38" s="152">
        <f>I18/Quarterly!I18*Quarterly!I38</f>
        <v>27305.539432789406</v>
      </c>
      <c r="J38" s="152">
        <f>J18/Quarterly!J18*Quarterly!J38</f>
        <v>26483.016343886036</v>
      </c>
      <c r="K38" s="152">
        <f>K18/Quarterly!K18*Quarterly!K38</f>
        <v>26445.184713357998</v>
      </c>
      <c r="L38" s="152">
        <f>L18/Quarterly!L18*Quarterly!L38</f>
        <v>26395.909337712354</v>
      </c>
      <c r="M38" s="152">
        <f>M18/Quarterly!M18*Quarterly!M38</f>
        <v>26367.501970245263</v>
      </c>
      <c r="N38" s="152">
        <f>N18/Quarterly!N18*Quarterly!N38</f>
        <v>27036.894060995513</v>
      </c>
      <c r="O38" s="152">
        <f>O18/Quarterly!O18*Quarterly!O38</f>
        <v>26968.875239305064</v>
      </c>
      <c r="P38" s="152">
        <f>P18/Quarterly!P18*Quarterly!P38</f>
        <v>26881.501468353094</v>
      </c>
      <c r="Q38" s="152">
        <f>Q18/Quarterly!Q18*Quarterly!Q38</f>
        <v>26831.86984846108</v>
      </c>
      <c r="R38" s="152">
        <f>R18/Quarterly!R18*Quarterly!R38</f>
        <v>26103.143564472673</v>
      </c>
      <c r="S38" s="152">
        <f>S18/Quarterly!S18*Quarterly!S38</f>
        <v>26056.84642128905</v>
      </c>
      <c r="T38" s="152">
        <f>T18/Quarterly!T18*Quarterly!T38</f>
        <v>25966.54007513728</v>
      </c>
      <c r="U38" s="152">
        <f>U18/Quarterly!U18*Quarterly!U38</f>
        <v>25842.318379909131</v>
      </c>
      <c r="V38" s="152">
        <f>V18/Quarterly!V18*Quarterly!V38</f>
        <v>26021.770322683074</v>
      </c>
      <c r="W38" s="152">
        <f>W18/Quarterly!W18*Quarterly!W38</f>
        <v>25974.767166848716</v>
      </c>
      <c r="X38" s="152">
        <f>X18/Quarterly!X18*Quarterly!X38</f>
        <v>25889.57039138964</v>
      </c>
      <c r="Y38" s="152">
        <f>Y18/Quarterly!Y18*Quarterly!Y38</f>
        <v>25780.354626753837</v>
      </c>
      <c r="Z38" s="152">
        <f>Z18/Quarterly!Z18*Quarterly!Z38</f>
        <v>26341.412259394248</v>
      </c>
      <c r="AA38" s="152">
        <f>AA18/Quarterly!AA18*Quarterly!AA38</f>
        <v>26227.838973999256</v>
      </c>
      <c r="AB38" s="152">
        <f>AB18/Quarterly!AB18*Quarterly!AB38</f>
        <v>26066.241990770173</v>
      </c>
      <c r="AC38" s="152">
        <f>AC18/Quarterly!AC18*Quarterly!AC38</f>
        <v>25996.552429258059</v>
      </c>
      <c r="AD38" s="152">
        <f>AD18/Quarterly!AD18*Quarterly!AD38</f>
        <v>26115.789641172149</v>
      </c>
      <c r="AE38" s="152">
        <f>AE18/Quarterly!AE18*Quarterly!AE38</f>
        <v>26231.088103436399</v>
      </c>
      <c r="AF38" s="152">
        <f>AF18/Quarterly!AF18*Quarterly!AF38</f>
        <v>26330.426396699873</v>
      </c>
      <c r="AG38" s="152">
        <f>AG18/Quarterly!AG18*Quarterly!AG38</f>
        <v>26390.13944278899</v>
      </c>
      <c r="AH38" s="152">
        <f>AH18/Quarterly!AH18*Quarterly!AH38</f>
        <v>26601.072980700523</v>
      </c>
      <c r="AI38" s="152">
        <f>AI18/Quarterly!AI18*Quarterly!AI38</f>
        <v>26764.031353270901</v>
      </c>
      <c r="AJ38" s="152">
        <f>AJ18/Quarterly!AJ18*Quarterly!AJ38</f>
        <v>26932.189069382559</v>
      </c>
      <c r="AK38" s="152">
        <f>AK18/Quarterly!AK18*Quarterly!AK38</f>
        <v>27079.002112008933</v>
      </c>
      <c r="AL38" s="152">
        <f>AL18/Quarterly!AL18*Quarterly!AL38</f>
        <v>26915.138612374554</v>
      </c>
      <c r="AM38" s="152">
        <f>AM18/Quarterly!AM18*Quarterly!AM38</f>
        <v>27103.864477765379</v>
      </c>
      <c r="AN38" s="152">
        <f>AN18/Quarterly!AN18*Quarterly!AN38</f>
        <v>27236.93866403231</v>
      </c>
      <c r="AO38" s="152">
        <f>AO18/Quarterly!AO18*Quarterly!AO38</f>
        <v>27569.351994349392</v>
      </c>
      <c r="AP38" s="152">
        <f>AP18/Quarterly!AP18*Quarterly!AP38</f>
        <v>28103.398621770109</v>
      </c>
      <c r="AQ38" s="152">
        <f>AQ18/Quarterly!AQ18*Quarterly!AQ38</f>
        <v>28431.11946905783</v>
      </c>
      <c r="AR38" s="152">
        <f>AR18/Quarterly!AR18*Quarterly!AR38</f>
        <v>28594.979892701693</v>
      </c>
      <c r="AS38" s="152">
        <f>AS18/Quarterly!AS18*Quarterly!AS38</f>
        <v>28597.161063066334</v>
      </c>
      <c r="AT38" s="152">
        <f>AT18/Quarterly!AT18*Quarterly!AT38</f>
        <v>28969.476215775052</v>
      </c>
      <c r="AU38" s="152">
        <f>AU18/Quarterly!AU18*Quarterly!AU38</f>
        <v>29158.133672264292</v>
      </c>
      <c r="AV38" s="152">
        <f>AV18/Quarterly!AV18*Quarterly!AV38</f>
        <v>29304.019690964633</v>
      </c>
      <c r="AW38" s="152">
        <f>AW18/Quarterly!AW18*Quarterly!AW38</f>
        <v>29684.195114113707</v>
      </c>
      <c r="AX38" s="152">
        <f>AX18/Quarterly!AX18*Quarterly!AX38</f>
        <v>30212.56117239354</v>
      </c>
      <c r="AY38" s="152">
        <f>AY18/Quarterly!AY18*Quarterly!AY38</f>
        <v>30212.424911597907</v>
      </c>
      <c r="AZ38" s="152">
        <f>AZ18/Quarterly!AZ18*Quarterly!AZ38</f>
        <v>30513.152487558651</v>
      </c>
      <c r="BA38" s="152">
        <f>BA18/Quarterly!BA18*Quarterly!BA38</f>
        <v>30943.327819370199</v>
      </c>
      <c r="BB38" s="152">
        <f>BB18/Quarterly!BB18*Quarterly!BB38</f>
        <v>31477.276666679154</v>
      </c>
      <c r="BC38" s="152">
        <f>BC18/Quarterly!BC18*Quarterly!BC38</f>
        <v>31645.064675863057</v>
      </c>
      <c r="BD38" s="152">
        <f>BD18/Quarterly!BD18*Quarterly!BD38</f>
        <v>32120.532408489329</v>
      </c>
      <c r="BE38" s="152">
        <f>BE18/Quarterly!BE18*Quarterly!BE38</f>
        <v>32377.75265728715</v>
      </c>
      <c r="BF38" s="152">
        <f>BF18/Quarterly!BF18*Quarterly!BF38</f>
        <v>32746.968325417991</v>
      </c>
      <c r="BG38" s="152">
        <f>BG18/Quarterly!BG18*Quarterly!BG38</f>
        <v>33317.364354708538</v>
      </c>
      <c r="BH38" s="152">
        <f>BH18/Quarterly!BH18*Quarterly!BH38</f>
        <v>33407.258601144997</v>
      </c>
      <c r="BI38" s="152">
        <f>BI18/Quarterly!BI18*Quarterly!BI38</f>
        <v>33573.164343421449</v>
      </c>
      <c r="BJ38" s="152">
        <f>BJ18/Quarterly!BJ18*Quarterly!BJ38</f>
        <v>33887.664796500241</v>
      </c>
      <c r="BK38" s="152">
        <f>BK18/Quarterly!BK18*Quarterly!BK38</f>
        <v>34242.335255484235</v>
      </c>
      <c r="BL38" s="152">
        <f>BL18/Quarterly!BL18*Quarterly!BL38</f>
        <v>34476.067091630546</v>
      </c>
      <c r="BM38" s="152">
        <f>BM18/Quarterly!BM18*Quarterly!BM38</f>
        <v>34798.432028075702</v>
      </c>
      <c r="BN38" s="152">
        <f>BN18/Quarterly!BN18*Quarterly!BN38</f>
        <v>35217.388752691921</v>
      </c>
      <c r="BO38" s="152">
        <f>BO18/Quarterly!BO18*Quarterly!BO38</f>
        <v>35659.999775251235</v>
      </c>
      <c r="BP38" s="152">
        <f>BP18/Quarterly!BP18*Quarterly!BP38</f>
        <v>36030.506245263292</v>
      </c>
      <c r="BQ38" s="152">
        <f>BQ18/Quarterly!BQ18*Quarterly!BQ38</f>
        <v>36416.542926593218</v>
      </c>
    </row>
    <row r="39" spans="1:69" x14ac:dyDescent="0.2">
      <c r="A39" s="169" t="s">
        <v>13</v>
      </c>
      <c r="B39" s="126">
        <f t="shared" ref="B39:Y39" si="41">B33+B29+B26</f>
        <v>162105.58308114932</v>
      </c>
      <c r="C39" s="127">
        <f t="shared" si="41"/>
        <v>162259.94405720138</v>
      </c>
      <c r="D39" s="127">
        <f t="shared" si="41"/>
        <v>162985.69984655868</v>
      </c>
      <c r="E39" s="127">
        <f t="shared" si="41"/>
        <v>163532.78948265762</v>
      </c>
      <c r="F39" s="127">
        <f t="shared" si="41"/>
        <v>167693.80961440687</v>
      </c>
      <c r="G39" s="127">
        <f t="shared" si="41"/>
        <v>170095.55011694325</v>
      </c>
      <c r="H39" s="127">
        <f t="shared" si="41"/>
        <v>172439.26959230276</v>
      </c>
      <c r="I39" s="127">
        <f t="shared" si="41"/>
        <v>174275.1280068293</v>
      </c>
      <c r="J39" s="127">
        <f t="shared" si="41"/>
        <v>173163.99622885612</v>
      </c>
      <c r="K39" s="127">
        <f t="shared" si="41"/>
        <v>174517.52876413547</v>
      </c>
      <c r="L39" s="127">
        <f t="shared" si="41"/>
        <v>174782.80999303411</v>
      </c>
      <c r="M39" s="127">
        <f t="shared" si="41"/>
        <v>174639.57748632136</v>
      </c>
      <c r="N39" s="127">
        <f t="shared" si="41"/>
        <v>175961.06260214571</v>
      </c>
      <c r="O39" s="127">
        <f t="shared" si="41"/>
        <v>176376.65793324</v>
      </c>
      <c r="P39" s="127">
        <f t="shared" si="41"/>
        <v>175946.03152371626</v>
      </c>
      <c r="Q39" s="127">
        <f t="shared" si="41"/>
        <v>176238.60533843061</v>
      </c>
      <c r="R39" s="127">
        <f t="shared" si="41"/>
        <v>175048.7746979385</v>
      </c>
      <c r="S39" s="127">
        <f t="shared" si="41"/>
        <v>176830.17961594628</v>
      </c>
      <c r="T39" s="127">
        <f t="shared" si="41"/>
        <v>179098.90681514607</v>
      </c>
      <c r="U39" s="127">
        <f t="shared" si="41"/>
        <v>181484.30971823534</v>
      </c>
      <c r="V39" s="127">
        <f t="shared" si="41"/>
        <v>183548.39783130493</v>
      </c>
      <c r="W39" s="127">
        <f t="shared" si="41"/>
        <v>185658.86551720137</v>
      </c>
      <c r="X39" s="127">
        <f t="shared" si="41"/>
        <v>187865.27985681625</v>
      </c>
      <c r="Y39" s="127">
        <f t="shared" si="41"/>
        <v>189609.37106647296</v>
      </c>
      <c r="Z39" s="127">
        <f>Z33+Z29+Z26</f>
        <v>193151.79487480674</v>
      </c>
      <c r="AA39" s="127">
        <f t="shared" ref="AA39:BH39" si="42">AA33+AA29+AA26</f>
        <v>194034.11683880282</v>
      </c>
      <c r="AB39" s="127">
        <f t="shared" si="42"/>
        <v>194433.94150266322</v>
      </c>
      <c r="AC39" s="127">
        <f t="shared" si="42"/>
        <v>196094.87686099391</v>
      </c>
      <c r="AD39" s="127">
        <f t="shared" si="42"/>
        <v>196526.9474221686</v>
      </c>
      <c r="AE39" s="127">
        <f t="shared" si="42"/>
        <v>199374.35645682109</v>
      </c>
      <c r="AF39" s="127">
        <f t="shared" si="42"/>
        <v>201068.4134501385</v>
      </c>
      <c r="AG39" s="127">
        <f t="shared" si="42"/>
        <v>202662.24238890686</v>
      </c>
      <c r="AH39" s="127">
        <f t="shared" si="42"/>
        <v>204613.72268364378</v>
      </c>
      <c r="AI39" s="127">
        <f t="shared" si="42"/>
        <v>205253.10519683856</v>
      </c>
      <c r="AJ39" s="127">
        <f t="shared" si="42"/>
        <v>205907.34655092761</v>
      </c>
      <c r="AK39" s="127">
        <f t="shared" si="42"/>
        <v>206870.82973275578</v>
      </c>
      <c r="AL39" s="127">
        <f t="shared" si="42"/>
        <v>209999.7701023219</v>
      </c>
      <c r="AM39" s="127">
        <f t="shared" si="42"/>
        <v>213205.74987574236</v>
      </c>
      <c r="AN39" s="127">
        <f t="shared" si="42"/>
        <v>216708.45954334459</v>
      </c>
      <c r="AO39" s="127">
        <f t="shared" si="42"/>
        <v>219446.1943456991</v>
      </c>
      <c r="AP39" s="127">
        <f t="shared" si="42"/>
        <v>222058.19258962548</v>
      </c>
      <c r="AQ39" s="127">
        <f t="shared" si="42"/>
        <v>226495.90628268963</v>
      </c>
      <c r="AR39" s="127">
        <f t="shared" si="42"/>
        <v>229941.76180957677</v>
      </c>
      <c r="AS39" s="127">
        <f t="shared" si="42"/>
        <v>231663.90139191167</v>
      </c>
      <c r="AT39" s="127">
        <f t="shared" si="42"/>
        <v>234874.33474785413</v>
      </c>
      <c r="AU39" s="127">
        <f t="shared" si="42"/>
        <v>238217.10801986064</v>
      </c>
      <c r="AV39" s="127">
        <f t="shared" si="42"/>
        <v>241624.76955689161</v>
      </c>
      <c r="AW39" s="127">
        <f t="shared" si="42"/>
        <v>244845.69022270609</v>
      </c>
      <c r="AX39" s="127">
        <f t="shared" si="42"/>
        <v>249584.30122748078</v>
      </c>
      <c r="AY39" s="127">
        <f t="shared" si="42"/>
        <v>252305.35843147108</v>
      </c>
      <c r="AZ39" s="127">
        <f t="shared" si="42"/>
        <v>255358.3999206709</v>
      </c>
      <c r="BA39" s="127">
        <f t="shared" si="42"/>
        <v>259868.00852662232</v>
      </c>
      <c r="BB39" s="127">
        <f t="shared" si="42"/>
        <v>262291.73593122902</v>
      </c>
      <c r="BC39" s="127">
        <f t="shared" si="42"/>
        <v>265763.58486305166</v>
      </c>
      <c r="BD39" s="127">
        <f t="shared" si="42"/>
        <v>267049.41886753216</v>
      </c>
      <c r="BE39" s="127">
        <f t="shared" si="42"/>
        <v>265363.90800910653</v>
      </c>
      <c r="BF39" s="127">
        <f t="shared" si="42"/>
        <v>260927.08334372554</v>
      </c>
      <c r="BG39" s="127">
        <f t="shared" si="42"/>
        <v>259561.90756945335</v>
      </c>
      <c r="BH39" s="127">
        <f t="shared" si="42"/>
        <v>260900.78928838458</v>
      </c>
      <c r="BI39" s="127">
        <f t="shared" ref="BI39:BO39" si="43">BI33+BI29+BI26</f>
        <v>262954.71388562332</v>
      </c>
      <c r="BJ39" s="127">
        <f t="shared" si="43"/>
        <v>265806.98778937972</v>
      </c>
      <c r="BK39" s="127">
        <f t="shared" si="43"/>
        <v>268775.92137881159</v>
      </c>
      <c r="BL39" s="127">
        <f t="shared" si="43"/>
        <v>269912.44527467608</v>
      </c>
      <c r="BM39" s="127">
        <f t="shared" si="43"/>
        <v>272651.20841154398</v>
      </c>
      <c r="BN39" s="127">
        <f t="shared" ref="BN39" si="44">BN33+BN29+BN26</f>
        <v>276569.63947312644</v>
      </c>
      <c r="BO39" s="127">
        <f t="shared" si="43"/>
        <v>276650.01755787077</v>
      </c>
      <c r="BP39" s="127">
        <f t="shared" ref="BP39:BQ39" si="45">BP33+BP29+BP26</f>
        <v>278032.95080533664</v>
      </c>
      <c r="BQ39" s="127">
        <f t="shared" si="45"/>
        <v>280194.23215478333</v>
      </c>
    </row>
    <row r="40" spans="1:69" x14ac:dyDescent="0.2">
      <c r="A40" s="154" t="s">
        <v>14</v>
      </c>
      <c r="B40" s="148">
        <f>B20/Quarterly!B20*Quarterly!B40</f>
        <v>21413.03517240904</v>
      </c>
      <c r="C40" s="149">
        <f>C20/Quarterly!C20*Quarterly!C40</f>
        <v>21415.740687930389</v>
      </c>
      <c r="D40" s="149">
        <f>D20/Quarterly!D20*Quarterly!D40</f>
        <v>21603.35801643235</v>
      </c>
      <c r="E40" s="149">
        <f>E20/Quarterly!E20*Quarterly!E40</f>
        <v>21690.747636690063</v>
      </c>
      <c r="F40" s="149">
        <f>F20/Quarterly!F20*Quarterly!F40</f>
        <v>21977.695490906695</v>
      </c>
      <c r="G40" s="149">
        <f>G20/Quarterly!G20*Quarterly!G40</f>
        <v>22632.725327128886</v>
      </c>
      <c r="H40" s="149">
        <f>H20/Quarterly!H20*Quarterly!H40</f>
        <v>22878.549345953539</v>
      </c>
      <c r="I40" s="149">
        <f>I20/Quarterly!I20*Quarterly!I40</f>
        <v>23157.890867140559</v>
      </c>
      <c r="J40" s="149">
        <f>J20/Quarterly!J20*Quarterly!J40</f>
        <v>23200.687521357057</v>
      </c>
      <c r="K40" s="149">
        <f>K20/Quarterly!K20*Quarterly!K40</f>
        <v>23273.836704764573</v>
      </c>
      <c r="L40" s="149">
        <f>L20/Quarterly!L20*Quarterly!L40</f>
        <v>23318.537734659607</v>
      </c>
      <c r="M40" s="149">
        <f>M20/Quarterly!M20*Quarterly!M40</f>
        <v>23355.015897442336</v>
      </c>
      <c r="N40" s="149">
        <f>N20/Quarterly!N20*Quarterly!N40</f>
        <v>23366.862333719688</v>
      </c>
      <c r="O40" s="149">
        <f>O20/Quarterly!O20*Quarterly!O40</f>
        <v>23156.284193714109</v>
      </c>
      <c r="P40" s="149">
        <f>P20/Quarterly!P20*Quarterly!P40</f>
        <v>23049.265082472535</v>
      </c>
      <c r="Q40" s="149">
        <f>Q20/Quarterly!Q20*Quarterly!Q40</f>
        <v>23053.860989947396</v>
      </c>
      <c r="R40" s="149">
        <f>R20/Quarterly!R20*Quarterly!R40</f>
        <v>22600.745556679994</v>
      </c>
      <c r="S40" s="149">
        <f>S20/Quarterly!S20*Quarterly!S40</f>
        <v>22581.496451244155</v>
      </c>
      <c r="T40" s="149">
        <f>T20/Quarterly!T20*Quarterly!T40</f>
        <v>22737.964764396907</v>
      </c>
      <c r="U40" s="149">
        <f>U20/Quarterly!U20*Quarterly!U40</f>
        <v>22888.678512169561</v>
      </c>
      <c r="V40" s="149">
        <f>V20/Quarterly!V20*Quarterly!V40</f>
        <v>23110.972703145919</v>
      </c>
      <c r="W40" s="149">
        <f>W20/Quarterly!W20*Quarterly!W40</f>
        <v>23168.679906753245</v>
      </c>
      <c r="X40" s="149">
        <f>X20/Quarterly!X20*Quarterly!X40</f>
        <v>23350.481059874877</v>
      </c>
      <c r="Y40" s="149">
        <f>Y20/Quarterly!Y20*Quarterly!Y40</f>
        <v>23492.71862935038</v>
      </c>
      <c r="Z40" s="149">
        <f>Z20/Quarterly!Z20*Quarterly!Z40</f>
        <v>24595.424110455173</v>
      </c>
      <c r="AA40" s="149">
        <f>AA20/Quarterly!AA20*Quarterly!AA40</f>
        <v>24641.127486077141</v>
      </c>
      <c r="AB40" s="149">
        <f>AB20/Quarterly!AB20*Quarterly!AB40</f>
        <v>24749.973005994205</v>
      </c>
      <c r="AC40" s="149">
        <f>AC20/Quarterly!AC20*Quarterly!AC40</f>
        <v>24936.143728651907</v>
      </c>
      <c r="AD40" s="149">
        <f>AD20/Quarterly!AD20*Quarterly!AD40</f>
        <v>24334.391009837749</v>
      </c>
      <c r="AE40" s="149">
        <f>AE20/Quarterly!AE20*Quarterly!AE40</f>
        <v>24464.707277294936</v>
      </c>
      <c r="AF40" s="149">
        <f>AF20/Quarterly!AF20*Quarterly!AF40</f>
        <v>24843.198172337241</v>
      </c>
      <c r="AG40" s="149">
        <f>AG20/Quarterly!AG20*Quarterly!AG40</f>
        <v>24817.790598178923</v>
      </c>
      <c r="AH40" s="149">
        <f>AH20/Quarterly!AH20*Quarterly!AH40</f>
        <v>24831.813234437072</v>
      </c>
      <c r="AI40" s="149">
        <f>AI20/Quarterly!AI20*Quarterly!AI40</f>
        <v>24927.066192206708</v>
      </c>
      <c r="AJ40" s="149">
        <f>AJ20/Quarterly!AJ20*Quarterly!AJ40</f>
        <v>25041.142562414643</v>
      </c>
      <c r="AK40" s="149">
        <f>AK20/Quarterly!AK20*Quarterly!AK40</f>
        <v>25284.061945346752</v>
      </c>
      <c r="AL40" s="149">
        <f>AL20/Quarterly!AL20*Quarterly!AL40</f>
        <v>25518.517069416528</v>
      </c>
      <c r="AM40" s="149">
        <f>AM20/Quarterly!AM20*Quarterly!AM40</f>
        <v>26014.366454284245</v>
      </c>
      <c r="AN40" s="149">
        <f>AN20/Quarterly!AN20*Quarterly!AN40</f>
        <v>26503.254845502172</v>
      </c>
      <c r="AO40" s="149">
        <f>AO20/Quarterly!AO20*Quarterly!AO40</f>
        <v>26825.565039844849</v>
      </c>
      <c r="AP40" s="149">
        <f>AP20/Quarterly!AP20*Quarterly!AP40</f>
        <v>26759.435071115</v>
      </c>
      <c r="AQ40" s="149">
        <f>AQ20/Quarterly!AQ20*Quarterly!AQ40</f>
        <v>27311.075304304206</v>
      </c>
      <c r="AR40" s="149">
        <f>AR20/Quarterly!AR20*Quarterly!AR40</f>
        <v>27687.691390146207</v>
      </c>
      <c r="AS40" s="149">
        <f>AS20/Quarterly!AS20*Quarterly!AS40</f>
        <v>27835.952750426324</v>
      </c>
      <c r="AT40" s="149">
        <f>AT20/Quarterly!AT20*Quarterly!AT40</f>
        <v>28260.34477318381</v>
      </c>
      <c r="AU40" s="149">
        <f>AU20/Quarterly!AU20*Quarterly!AU40</f>
        <v>28991.673538367777</v>
      </c>
      <c r="AV40" s="149">
        <f>AV20/Quarterly!AV20*Quarterly!AV40</f>
        <v>29240.560970703616</v>
      </c>
      <c r="AW40" s="149">
        <f>AW20/Quarterly!AW20*Quarterly!AW40</f>
        <v>30126.193487711873</v>
      </c>
      <c r="AX40" s="149">
        <f>AX20/Quarterly!AX20*Quarterly!AX40</f>
        <v>30272.730473728021</v>
      </c>
      <c r="AY40" s="149">
        <f>AY20/Quarterly!AY20*Quarterly!AY40</f>
        <v>30314.703788292929</v>
      </c>
      <c r="AZ40" s="149">
        <f>AZ20/Quarterly!AZ20*Quarterly!AZ40</f>
        <v>30698.735493967313</v>
      </c>
      <c r="BA40" s="149">
        <f>BA20/Quarterly!BA20*Quarterly!BA40</f>
        <v>30992.227061327336</v>
      </c>
      <c r="BB40" s="149">
        <f>BB20/Quarterly!BB20*Quarterly!BB40</f>
        <v>31192.90872403733</v>
      </c>
      <c r="BC40" s="149">
        <f>BC20/Quarterly!BC20*Quarterly!BC40</f>
        <v>31371.053682906822</v>
      </c>
      <c r="BD40" s="149">
        <f>BD20/Quarterly!BD20*Quarterly!BD40</f>
        <v>31566.256785986039</v>
      </c>
      <c r="BE40" s="149">
        <f>BE20/Quarterly!BE20*Quarterly!BE40</f>
        <v>31259.371116099748</v>
      </c>
      <c r="BF40" s="149">
        <f>BF20/Quarterly!BF20*Quarterly!BF40</f>
        <v>30628.219780339907</v>
      </c>
      <c r="BG40" s="149">
        <f>BG20/Quarterly!BG20*Quarterly!BG40</f>
        <v>30107.817817365645</v>
      </c>
      <c r="BH40" s="149">
        <f>BH20/Quarterly!BH20*Quarterly!BH40</f>
        <v>30337.628748971423</v>
      </c>
      <c r="BI40" s="149">
        <f>BI20/Quarterly!BI20*Quarterly!BI40</f>
        <v>30829.73443584879</v>
      </c>
      <c r="BJ40" s="149">
        <f>BJ20/Quarterly!BJ20*Quarterly!BJ40</f>
        <v>31091.309016265688</v>
      </c>
      <c r="BK40" s="149">
        <f>BK20/Quarterly!BK20*Quarterly!BK40</f>
        <v>31237.988256221754</v>
      </c>
      <c r="BL40" s="149">
        <f>BL20/Quarterly!BL20*Quarterly!BL40</f>
        <v>31529.729544954655</v>
      </c>
      <c r="BM40" s="149">
        <f>BM20/Quarterly!BM20*Quarterly!BM40</f>
        <v>31913.812450021524</v>
      </c>
      <c r="BN40" s="149">
        <f>BN20/Quarterly!BN20*Quarterly!BN40</f>
        <v>32396.505383558451</v>
      </c>
      <c r="BO40" s="149">
        <f>BO20/Quarterly!BO20*Quarterly!BO40</f>
        <v>32693.134591359278</v>
      </c>
      <c r="BP40" s="149">
        <f>BP20/Quarterly!BP20*Quarterly!BP40</f>
        <v>32997.531503456026</v>
      </c>
      <c r="BQ40" s="149">
        <f>BQ20/Quarterly!BQ20*Quarterly!BQ40</f>
        <v>33280.243574393309</v>
      </c>
    </row>
    <row r="41" spans="1:69" ht="13.5" thickBot="1" x14ac:dyDescent="0.25">
      <c r="A41" s="174" t="s">
        <v>282</v>
      </c>
      <c r="B41" s="107">
        <f t="shared" ref="B41:Y41" si="46">B39+B40</f>
        <v>183518.61825355835</v>
      </c>
      <c r="C41" s="108">
        <f t="shared" si="46"/>
        <v>183675.68474513176</v>
      </c>
      <c r="D41" s="108">
        <f t="shared" si="46"/>
        <v>184589.05786299103</v>
      </c>
      <c r="E41" s="108">
        <f t="shared" si="46"/>
        <v>185223.53711934769</v>
      </c>
      <c r="F41" s="108">
        <f t="shared" si="46"/>
        <v>189671.50510531355</v>
      </c>
      <c r="G41" s="108">
        <f t="shared" si="46"/>
        <v>192728.27544407215</v>
      </c>
      <c r="H41" s="108">
        <f t="shared" si="46"/>
        <v>195317.8189382563</v>
      </c>
      <c r="I41" s="108">
        <f t="shared" si="46"/>
        <v>197433.01887396985</v>
      </c>
      <c r="J41" s="108">
        <f t="shared" si="46"/>
        <v>196364.68375021318</v>
      </c>
      <c r="K41" s="108">
        <f t="shared" si="46"/>
        <v>197791.36546890004</v>
      </c>
      <c r="L41" s="108">
        <f t="shared" si="46"/>
        <v>198101.34772769373</v>
      </c>
      <c r="M41" s="108">
        <f t="shared" si="46"/>
        <v>197994.59338376368</v>
      </c>
      <c r="N41" s="108">
        <f t="shared" si="46"/>
        <v>199327.92493586539</v>
      </c>
      <c r="O41" s="108">
        <f t="shared" si="46"/>
        <v>199532.94212695412</v>
      </c>
      <c r="P41" s="108">
        <f t="shared" si="46"/>
        <v>198995.29660618879</v>
      </c>
      <c r="Q41" s="108">
        <f t="shared" si="46"/>
        <v>199292.46632837801</v>
      </c>
      <c r="R41" s="108">
        <f t="shared" si="46"/>
        <v>197649.52025461849</v>
      </c>
      <c r="S41" s="108">
        <f t="shared" si="46"/>
        <v>199411.67606719045</v>
      </c>
      <c r="T41" s="108">
        <f t="shared" si="46"/>
        <v>201836.87157954299</v>
      </c>
      <c r="U41" s="108">
        <f t="shared" si="46"/>
        <v>204372.98823040491</v>
      </c>
      <c r="V41" s="108">
        <f t="shared" si="46"/>
        <v>206659.37053445086</v>
      </c>
      <c r="W41" s="108">
        <f t="shared" si="46"/>
        <v>208827.54542395461</v>
      </c>
      <c r="X41" s="108">
        <f t="shared" si="46"/>
        <v>211215.76091669113</v>
      </c>
      <c r="Y41" s="108">
        <f t="shared" si="46"/>
        <v>213102.08969582335</v>
      </c>
      <c r="Z41" s="108">
        <f>Z39+Z40</f>
        <v>217747.21898526192</v>
      </c>
      <c r="AA41" s="108">
        <f t="shared" ref="AA41:BH41" si="47">AA39+AA40</f>
        <v>218675.24432487995</v>
      </c>
      <c r="AB41" s="108">
        <f t="shared" si="47"/>
        <v>219183.91450865741</v>
      </c>
      <c r="AC41" s="108">
        <f t="shared" si="47"/>
        <v>221031.02058964584</v>
      </c>
      <c r="AD41" s="108">
        <f t="shared" si="47"/>
        <v>220861.33843200633</v>
      </c>
      <c r="AE41" s="108">
        <f t="shared" si="47"/>
        <v>223839.06373411603</v>
      </c>
      <c r="AF41" s="108">
        <f t="shared" si="47"/>
        <v>225911.61162247573</v>
      </c>
      <c r="AG41" s="108">
        <f t="shared" si="47"/>
        <v>227480.03298708578</v>
      </c>
      <c r="AH41" s="108">
        <f t="shared" si="47"/>
        <v>229445.53591808086</v>
      </c>
      <c r="AI41" s="108">
        <f t="shared" si="47"/>
        <v>230180.17138904525</v>
      </c>
      <c r="AJ41" s="108">
        <f t="shared" si="47"/>
        <v>230948.48911334225</v>
      </c>
      <c r="AK41" s="108">
        <f t="shared" si="47"/>
        <v>232154.89167810255</v>
      </c>
      <c r="AL41" s="108">
        <f t="shared" si="47"/>
        <v>235518.28717173843</v>
      </c>
      <c r="AM41" s="108">
        <f t="shared" si="47"/>
        <v>239220.11633002659</v>
      </c>
      <c r="AN41" s="108">
        <f t="shared" si="47"/>
        <v>243211.71438884677</v>
      </c>
      <c r="AO41" s="108">
        <f t="shared" si="47"/>
        <v>246271.75938554393</v>
      </c>
      <c r="AP41" s="108">
        <f t="shared" si="47"/>
        <v>248817.62766074049</v>
      </c>
      <c r="AQ41" s="108">
        <f t="shared" si="47"/>
        <v>253806.98158699385</v>
      </c>
      <c r="AR41" s="108">
        <f t="shared" si="47"/>
        <v>257629.45319972298</v>
      </c>
      <c r="AS41" s="108">
        <f t="shared" si="47"/>
        <v>259499.85414233798</v>
      </c>
      <c r="AT41" s="108">
        <f t="shared" si="47"/>
        <v>263134.67952103796</v>
      </c>
      <c r="AU41" s="108">
        <f t="shared" si="47"/>
        <v>267208.78155822842</v>
      </c>
      <c r="AV41" s="108">
        <f t="shared" si="47"/>
        <v>270865.33052759524</v>
      </c>
      <c r="AW41" s="108">
        <f t="shared" si="47"/>
        <v>274971.88371041795</v>
      </c>
      <c r="AX41" s="108">
        <f t="shared" si="47"/>
        <v>279857.03170120879</v>
      </c>
      <c r="AY41" s="108">
        <f t="shared" si="47"/>
        <v>282620.06221976399</v>
      </c>
      <c r="AZ41" s="108">
        <f t="shared" si="47"/>
        <v>286057.13541463821</v>
      </c>
      <c r="BA41" s="108">
        <f t="shared" si="47"/>
        <v>290860.23558794963</v>
      </c>
      <c r="BB41" s="108">
        <f t="shared" si="47"/>
        <v>293484.64465526637</v>
      </c>
      <c r="BC41" s="108">
        <f t="shared" si="47"/>
        <v>297134.6385459585</v>
      </c>
      <c r="BD41" s="108">
        <f t="shared" si="47"/>
        <v>298615.67565351818</v>
      </c>
      <c r="BE41" s="108">
        <f t="shared" si="47"/>
        <v>296623.27912520629</v>
      </c>
      <c r="BF41" s="108">
        <f t="shared" si="47"/>
        <v>291555.30312406545</v>
      </c>
      <c r="BG41" s="108">
        <f t="shared" si="47"/>
        <v>289669.72538681899</v>
      </c>
      <c r="BH41" s="108">
        <f t="shared" si="47"/>
        <v>291238.41803735599</v>
      </c>
      <c r="BI41" s="108">
        <f t="shared" ref="BI41:BO41" si="48">BI39+BI40</f>
        <v>293784.4483214721</v>
      </c>
      <c r="BJ41" s="108">
        <f t="shared" si="48"/>
        <v>296898.2968056454</v>
      </c>
      <c r="BK41" s="108">
        <f t="shared" si="48"/>
        <v>300013.90963503334</v>
      </c>
      <c r="BL41" s="108">
        <f t="shared" si="48"/>
        <v>301442.17481963075</v>
      </c>
      <c r="BM41" s="108">
        <f t="shared" si="48"/>
        <v>304565.02086156548</v>
      </c>
      <c r="BN41" s="108">
        <f t="shared" ref="BN41" si="49">BN39+BN40</f>
        <v>308966.1448566849</v>
      </c>
      <c r="BO41" s="108">
        <f t="shared" si="48"/>
        <v>309343.15214923007</v>
      </c>
      <c r="BP41" s="108">
        <f>BP39+BP40</f>
        <v>311030.48230879265</v>
      </c>
      <c r="BQ41" s="108">
        <f>BQ39+BQ40</f>
        <v>313474.47572917666</v>
      </c>
    </row>
    <row r="42" spans="1:69" x14ac:dyDescent="0.2">
      <c r="BD42" s="268">
        <f>BD41-BD27</f>
        <v>286131.94134792255</v>
      </c>
      <c r="BE42" s="268">
        <f>BE41-BE27</f>
        <v>283851.9121733004</v>
      </c>
      <c r="BF42" s="268">
        <f>BF41-BF27</f>
        <v>278980.29844970477</v>
      </c>
      <c r="BG42" s="268">
        <f>BG41-BG27</f>
        <v>277761.83059314132</v>
      </c>
      <c r="BH42" s="268">
        <f>BH41-BH27</f>
        <v>279726.28564198443</v>
      </c>
      <c r="BI42" s="269">
        <f>(BH42-BD42)/BD42*100</f>
        <v>-2.2387069670593505</v>
      </c>
      <c r="BJ42" s="269">
        <f>(BH42-BD42)/BD42*100</f>
        <v>-2.2387069670593505</v>
      </c>
      <c r="BK42" s="269">
        <f>(BI42-BE42)/BE42*100</f>
        <v>-100.00078868835158</v>
      </c>
      <c r="BL42" s="269">
        <f>(BJ42-BF42)/BF42*100</f>
        <v>-100.00080246059649</v>
      </c>
      <c r="BM42" s="269">
        <f>(BK42-BG42)/BG42*100</f>
        <v>-100.03600235081791</v>
      </c>
      <c r="BN42" s="269">
        <f>(BK42-BG42)/BG42*100</f>
        <v>-100.03600235081791</v>
      </c>
      <c r="BO42" s="269">
        <f>(BL42-BH42)/BH42*100</f>
        <v>-100.03574951929566</v>
      </c>
      <c r="BP42" s="269">
        <f>(BM42-BI42)/BI42*100</f>
        <v>4368.472373685423</v>
      </c>
      <c r="BQ42" s="269">
        <f>(BN42-BJ42)/BJ42*100</f>
        <v>4368.472373685423</v>
      </c>
    </row>
    <row r="43" spans="1:69" ht="18" x14ac:dyDescent="0.25">
      <c r="A43" s="399" t="s">
        <v>211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</row>
    <row r="44" spans="1:69" ht="13.5" thickBot="1" x14ac:dyDescent="0.25">
      <c r="A44" s="1" t="s">
        <v>172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69" ht="13.5" thickBot="1" x14ac:dyDescent="0.25">
      <c r="A45" s="109" t="s">
        <v>166</v>
      </c>
      <c r="B45" s="250" t="s">
        <v>285</v>
      </c>
      <c r="C45" s="249" t="s">
        <v>286</v>
      </c>
      <c r="D45" s="249" t="s">
        <v>287</v>
      </c>
      <c r="E45" s="249" t="s">
        <v>288</v>
      </c>
      <c r="F45" s="249" t="s">
        <v>284</v>
      </c>
      <c r="G45" s="249" t="s">
        <v>289</v>
      </c>
      <c r="H45" s="249" t="s">
        <v>290</v>
      </c>
      <c r="I45" s="249" t="s">
        <v>291</v>
      </c>
      <c r="J45" s="249" t="s">
        <v>292</v>
      </c>
      <c r="K45" s="249" t="s">
        <v>293</v>
      </c>
      <c r="L45" s="249" t="s">
        <v>294</v>
      </c>
      <c r="M45" s="249" t="s">
        <v>295</v>
      </c>
      <c r="N45" s="249" t="s">
        <v>296</v>
      </c>
      <c r="O45" s="249" t="s">
        <v>297</v>
      </c>
      <c r="P45" s="249" t="s">
        <v>298</v>
      </c>
      <c r="Q45" s="249" t="s">
        <v>299</v>
      </c>
      <c r="R45" s="249" t="s">
        <v>300</v>
      </c>
      <c r="S45" s="249" t="s">
        <v>301</v>
      </c>
      <c r="T45" s="249" t="s">
        <v>302</v>
      </c>
      <c r="U45" s="249" t="s">
        <v>303</v>
      </c>
      <c r="V45" s="249" t="s">
        <v>332</v>
      </c>
      <c r="W45" s="249" t="s">
        <v>333</v>
      </c>
      <c r="X45" s="249" t="s">
        <v>334</v>
      </c>
      <c r="Y45" s="249" t="s">
        <v>335</v>
      </c>
      <c r="Z45" s="249" t="s">
        <v>304</v>
      </c>
      <c r="AA45" s="249" t="s">
        <v>305</v>
      </c>
      <c r="AB45" s="249" t="s">
        <v>306</v>
      </c>
      <c r="AC45" s="249" t="s">
        <v>307</v>
      </c>
      <c r="AD45" s="249" t="s">
        <v>308</v>
      </c>
      <c r="AE45" s="249" t="s">
        <v>309</v>
      </c>
      <c r="AF45" s="249" t="s">
        <v>310</v>
      </c>
      <c r="AG45" s="249" t="s">
        <v>311</v>
      </c>
      <c r="AH45" s="249" t="s">
        <v>312</v>
      </c>
      <c r="AI45" s="249" t="s">
        <v>313</v>
      </c>
      <c r="AJ45" s="249" t="s">
        <v>314</v>
      </c>
      <c r="AK45" s="249" t="s">
        <v>315</v>
      </c>
      <c r="AL45" s="249" t="s">
        <v>316</v>
      </c>
      <c r="AM45" s="249" t="s">
        <v>317</v>
      </c>
      <c r="AN45" s="249" t="s">
        <v>318</v>
      </c>
      <c r="AO45" s="249" t="s">
        <v>319</v>
      </c>
      <c r="AP45" s="249" t="s">
        <v>320</v>
      </c>
      <c r="AQ45" s="249" t="s">
        <v>321</v>
      </c>
      <c r="AR45" s="249" t="s">
        <v>322</v>
      </c>
      <c r="AS45" s="249" t="s">
        <v>323</v>
      </c>
      <c r="AT45" s="249" t="s">
        <v>324</v>
      </c>
      <c r="AU45" s="249" t="s">
        <v>325</v>
      </c>
      <c r="AV45" s="249" t="s">
        <v>326</v>
      </c>
      <c r="AW45" s="249" t="s">
        <v>327</v>
      </c>
      <c r="AX45" s="249" t="s">
        <v>328</v>
      </c>
      <c r="AY45" s="249" t="s">
        <v>329</v>
      </c>
      <c r="AZ45" s="249" t="s">
        <v>330</v>
      </c>
      <c r="BA45" s="249" t="s">
        <v>331</v>
      </c>
      <c r="BB45" s="249" t="s">
        <v>227</v>
      </c>
      <c r="BC45" s="249" t="s">
        <v>228</v>
      </c>
      <c r="BD45" s="249" t="s">
        <v>229</v>
      </c>
      <c r="BE45" s="249" t="s">
        <v>230</v>
      </c>
      <c r="BF45" s="249" t="s">
        <v>224</v>
      </c>
      <c r="BG45" s="249" t="s">
        <v>225</v>
      </c>
      <c r="BH45" s="249" t="s">
        <v>226</v>
      </c>
      <c r="BI45" s="249" t="s">
        <v>346</v>
      </c>
      <c r="BJ45" s="249" t="str">
        <f t="shared" ref="BJ45:BO45" si="50">BJ25</f>
        <v>2010q1</v>
      </c>
      <c r="BK45" s="249" t="str">
        <f t="shared" si="50"/>
        <v>2010q2</v>
      </c>
      <c r="BL45" s="249" t="str">
        <f t="shared" si="50"/>
        <v>2010q3</v>
      </c>
      <c r="BM45" s="249" t="str">
        <f t="shared" si="50"/>
        <v>2010q4</v>
      </c>
      <c r="BN45" s="249" t="str">
        <f t="shared" si="50"/>
        <v>2011q1</v>
      </c>
      <c r="BO45" s="249" t="str">
        <f t="shared" si="50"/>
        <v>2011q2</v>
      </c>
      <c r="BP45" s="249" t="str">
        <f t="shared" ref="BP45:BQ45" si="51">BP25</f>
        <v>2011q3</v>
      </c>
      <c r="BQ45" s="249" t="str">
        <f t="shared" si="51"/>
        <v>2011q4</v>
      </c>
    </row>
    <row r="46" spans="1:69" ht="13.5" thickTop="1" x14ac:dyDescent="0.2">
      <c r="A46" s="2" t="s">
        <v>0</v>
      </c>
      <c r="B46" s="252"/>
      <c r="C46" s="155">
        <f t="shared" ref="C46:Z56" si="52">(C6-B6)/B6*100</f>
        <v>-4.6397696685236118</v>
      </c>
      <c r="D46" s="155">
        <f t="shared" si="52"/>
        <v>-2.1559180027802065</v>
      </c>
      <c r="E46" s="155">
        <f t="shared" si="52"/>
        <v>-0.49556904859099687</v>
      </c>
      <c r="F46" s="155">
        <f t="shared" si="52"/>
        <v>4.2910985648421454</v>
      </c>
      <c r="G46" s="155">
        <f t="shared" si="52"/>
        <v>2.4688012042781473</v>
      </c>
      <c r="H46" s="155">
        <f t="shared" si="52"/>
        <v>1.57635054765515</v>
      </c>
      <c r="I46" s="155">
        <f t="shared" si="52"/>
        <v>0.48733853493410334</v>
      </c>
      <c r="J46" s="155">
        <f t="shared" si="52"/>
        <v>-1.233563931862854</v>
      </c>
      <c r="K46" s="155">
        <f t="shared" si="52"/>
        <v>1.0173711704655788</v>
      </c>
      <c r="L46" s="155">
        <f t="shared" si="52"/>
        <v>0.51723124634163231</v>
      </c>
      <c r="M46" s="155">
        <f t="shared" si="52"/>
        <v>-0.10913437680453188</v>
      </c>
      <c r="N46" s="155">
        <f t="shared" si="52"/>
        <v>-0.54618675486773371</v>
      </c>
      <c r="O46" s="155">
        <f t="shared" si="52"/>
        <v>-1.2833396212632482</v>
      </c>
      <c r="P46" s="155">
        <f t="shared" si="52"/>
        <v>-0.74903457464827516</v>
      </c>
      <c r="Q46" s="155">
        <f t="shared" si="52"/>
        <v>0.31006168013520852</v>
      </c>
      <c r="R46" s="155">
        <f t="shared" si="52"/>
        <v>0.57160778990748062</v>
      </c>
      <c r="S46" s="155">
        <f t="shared" si="52"/>
        <v>-0.2234597643113416</v>
      </c>
      <c r="T46" s="155">
        <f t="shared" si="52"/>
        <v>0.46607205652572647</v>
      </c>
      <c r="U46" s="155">
        <f t="shared" si="52"/>
        <v>0.89324499782801203</v>
      </c>
      <c r="V46" s="155">
        <f t="shared" si="52"/>
        <v>-0.14405492269548342</v>
      </c>
      <c r="W46" s="155">
        <f t="shared" si="52"/>
        <v>-5.2221638011511834E-2</v>
      </c>
      <c r="X46" s="155">
        <f t="shared" si="52"/>
        <v>-0.58606682469699434</v>
      </c>
      <c r="Y46" s="155">
        <f t="shared" si="52"/>
        <v>-8.5851746119174802E-2</v>
      </c>
      <c r="Z46" s="155">
        <f t="shared" si="52"/>
        <v>-0.28487618709971768</v>
      </c>
      <c r="AA46" s="155">
        <f t="shared" ref="AA46:BH53" si="53">(AA6-Z6)/Z6*100</f>
        <v>0.2025871903232162</v>
      </c>
      <c r="AB46" s="155">
        <f t="shared" si="53"/>
        <v>-0.56884402590693717</v>
      </c>
      <c r="AC46" s="155">
        <f t="shared" si="53"/>
        <v>-0.5836010240680144</v>
      </c>
      <c r="AD46" s="155">
        <f t="shared" si="53"/>
        <v>1.1567213526961055</v>
      </c>
      <c r="AE46" s="155">
        <f t="shared" si="53"/>
        <v>1.40844911862731</v>
      </c>
      <c r="AF46" s="155">
        <f t="shared" si="53"/>
        <v>1.236702108960412</v>
      </c>
      <c r="AG46" s="155">
        <f t="shared" si="53"/>
        <v>0.8808587576040432</v>
      </c>
      <c r="AH46" s="155">
        <f t="shared" si="53"/>
        <v>0.45480910206635927</v>
      </c>
      <c r="AI46" s="155">
        <f t="shared" si="53"/>
        <v>0.58676930759143009</v>
      </c>
      <c r="AJ46" s="155">
        <f t="shared" si="53"/>
        <v>0.18503224007488497</v>
      </c>
      <c r="AK46" s="155">
        <f t="shared" si="53"/>
        <v>0.1832731108666949</v>
      </c>
      <c r="AL46" s="155">
        <f t="shared" si="53"/>
        <v>0.51709484828708019</v>
      </c>
      <c r="AM46" s="155">
        <f t="shared" si="53"/>
        <v>-0.67875215437805303</v>
      </c>
      <c r="AN46" s="155">
        <f t="shared" si="53"/>
        <v>2.5487548027981832</v>
      </c>
      <c r="AO46" s="155">
        <f t="shared" si="53"/>
        <v>-1.2339762044848124</v>
      </c>
      <c r="AP46" s="155">
        <f t="shared" si="53"/>
        <v>2.1446944044730785</v>
      </c>
      <c r="AQ46" s="155">
        <f t="shared" si="53"/>
        <v>-0.63425461989447596</v>
      </c>
      <c r="AR46" s="155">
        <f t="shared" si="53"/>
        <v>-0.48740764938843073</v>
      </c>
      <c r="AS46" s="155">
        <f t="shared" si="53"/>
        <v>-0.32249533335385794</v>
      </c>
      <c r="AT46" s="155">
        <f t="shared" si="53"/>
        <v>-2.090479661926115</v>
      </c>
      <c r="AU46" s="155">
        <f t="shared" si="53"/>
        <v>0.33694890938052929</v>
      </c>
      <c r="AV46" s="155">
        <f t="shared" si="53"/>
        <v>0.64586310374393519</v>
      </c>
      <c r="AW46" s="155">
        <f t="shared" si="53"/>
        <v>1.2175861886593304</v>
      </c>
      <c r="AX46" s="155">
        <f t="shared" si="53"/>
        <v>0.37042809012178457</v>
      </c>
      <c r="AY46" s="155">
        <f t="shared" si="53"/>
        <v>-1.3717544680809874</v>
      </c>
      <c r="AZ46" s="155">
        <f t="shared" si="53"/>
        <v>0.14665856213976058</v>
      </c>
      <c r="BA46" s="155">
        <f t="shared" si="53"/>
        <v>-0.28793608157294703</v>
      </c>
      <c r="BB46" s="155">
        <f t="shared" si="53"/>
        <v>-1.6977872414467439</v>
      </c>
      <c r="BC46" s="155">
        <f t="shared" si="53"/>
        <v>2.6230405893906572</v>
      </c>
      <c r="BD46" s="155">
        <f t="shared" si="53"/>
        <v>4.2497305544245578E-2</v>
      </c>
      <c r="BE46" s="155">
        <f t="shared" si="53"/>
        <v>0.65199765673403354</v>
      </c>
      <c r="BF46" s="155">
        <f t="shared" si="53"/>
        <v>-4.9586560870784995</v>
      </c>
      <c r="BG46" s="155">
        <f t="shared" si="53"/>
        <v>0.72416114899670803</v>
      </c>
      <c r="BH46" s="155">
        <f t="shared" si="53"/>
        <v>-1.963135578678632</v>
      </c>
      <c r="BI46" s="155">
        <f t="shared" ref="BI46:BL61" si="54">(BI6-BH6)/BH6*100</f>
        <v>0.25572810276402785</v>
      </c>
      <c r="BJ46" s="155">
        <f t="shared" si="54"/>
        <v>3.2624834959377402</v>
      </c>
      <c r="BK46" s="155">
        <f>(BK6-BJ6)/BJ6*100</f>
        <v>-3.2807653689744996</v>
      </c>
      <c r="BL46" s="155">
        <f t="shared" si="54"/>
        <v>6.1045805505280351</v>
      </c>
      <c r="BM46" s="155">
        <f t="shared" ref="BM46:BM61" si="55">(BM6-BL6)/BL6*100</f>
        <v>3.1737910870886834</v>
      </c>
      <c r="BN46" s="155">
        <f t="shared" ref="BN46:BN61" si="56">(BN6-BM6)/BM6*100</f>
        <v>-1.1932605437384025</v>
      </c>
      <c r="BO46" s="155">
        <f t="shared" ref="BO46:BQ61" si="57">(BO6-BN6)/BN6*100</f>
        <v>-1.5343915343915344</v>
      </c>
      <c r="BP46" s="155">
        <f t="shared" si="57"/>
        <v>-3.9058738145250773</v>
      </c>
      <c r="BQ46" s="155">
        <f t="shared" si="57"/>
        <v>-0.25780682643427738</v>
      </c>
    </row>
    <row r="47" spans="1:69" x14ac:dyDescent="0.2">
      <c r="A47" s="3" t="s">
        <v>1</v>
      </c>
      <c r="B47" s="253"/>
      <c r="C47" s="157">
        <f t="shared" si="52"/>
        <v>-15.445704661738723</v>
      </c>
      <c r="D47" s="157">
        <f t="shared" si="52"/>
        <v>-9.5586178745020369</v>
      </c>
      <c r="E47" s="157">
        <f t="shared" si="52"/>
        <v>5.9342716726291031E-2</v>
      </c>
      <c r="F47" s="157">
        <f t="shared" si="52"/>
        <v>18.07208787537067</v>
      </c>
      <c r="G47" s="157">
        <f t="shared" si="52"/>
        <v>16.041032897064035</v>
      </c>
      <c r="H47" s="157">
        <f t="shared" si="52"/>
        <v>5.919865385553333</v>
      </c>
      <c r="I47" s="157">
        <f t="shared" si="52"/>
        <v>1.1540631079696546</v>
      </c>
      <c r="J47" s="157">
        <f t="shared" si="52"/>
        <v>-5.9087624260978009</v>
      </c>
      <c r="K47" s="157">
        <f t="shared" si="52"/>
        <v>0.32079465392639023</v>
      </c>
      <c r="L47" s="157">
        <f t="shared" si="52"/>
        <v>-0.2655145463330163</v>
      </c>
      <c r="M47" s="157">
        <f t="shared" si="52"/>
        <v>-0.84006769621324673</v>
      </c>
      <c r="N47" s="157">
        <f t="shared" si="52"/>
        <v>-3.3310139913315697</v>
      </c>
      <c r="O47" s="157">
        <f t="shared" si="52"/>
        <v>-2.3456330441082729</v>
      </c>
      <c r="P47" s="157">
        <f t="shared" si="52"/>
        <v>-0.28746597964104603</v>
      </c>
      <c r="Q47" s="157">
        <f t="shared" si="52"/>
        <v>2.208057876526706</v>
      </c>
      <c r="R47" s="157">
        <f t="shared" si="52"/>
        <v>2.6451023885054705</v>
      </c>
      <c r="S47" s="157">
        <f t="shared" si="52"/>
        <v>1.321091290661063</v>
      </c>
      <c r="T47" s="157">
        <f t="shared" si="52"/>
        <v>1.7484585772916776</v>
      </c>
      <c r="U47" s="157">
        <f t="shared" si="52"/>
        <v>2.5835167440624018</v>
      </c>
      <c r="V47" s="157">
        <f t="shared" si="52"/>
        <v>1.2750429858628112</v>
      </c>
      <c r="W47" s="157">
        <f t="shared" si="52"/>
        <v>0.71418280313508109</v>
      </c>
      <c r="X47" s="157">
        <f t="shared" si="52"/>
        <v>0.13203879050751663</v>
      </c>
      <c r="Y47" s="157">
        <f t="shared" si="52"/>
        <v>-1.4347962740728084</v>
      </c>
      <c r="Z47" s="157">
        <f t="shared" si="52"/>
        <v>-1.8920246928253639</v>
      </c>
      <c r="AA47" s="157">
        <f t="shared" si="53"/>
        <v>-0.60868984533959281</v>
      </c>
      <c r="AB47" s="157">
        <f t="shared" si="53"/>
        <v>-0.26750161577160514</v>
      </c>
      <c r="AC47" s="157">
        <f t="shared" si="53"/>
        <v>-5.0734487528010679E-2</v>
      </c>
      <c r="AD47" s="157">
        <f t="shared" si="53"/>
        <v>2.8155530331182166</v>
      </c>
      <c r="AE47" s="157">
        <f t="shared" si="53"/>
        <v>3.3155190658300229</v>
      </c>
      <c r="AF47" s="157">
        <f t="shared" si="53"/>
        <v>2.1085575412356548</v>
      </c>
      <c r="AG47" s="157">
        <f t="shared" si="53"/>
        <v>1.3088614382050334</v>
      </c>
      <c r="AH47" s="157">
        <f t="shared" si="53"/>
        <v>0.11057353302793424</v>
      </c>
      <c r="AI47" s="157">
        <f t="shared" si="53"/>
        <v>-0.86485021011251195</v>
      </c>
      <c r="AJ47" s="157">
        <f t="shared" si="53"/>
        <v>-2.8414374008641907</v>
      </c>
      <c r="AK47" s="157">
        <f t="shared" si="53"/>
        <v>-0.63332113603738005</v>
      </c>
      <c r="AL47" s="157">
        <f t="shared" si="53"/>
        <v>0.5467112344909637</v>
      </c>
      <c r="AM47" s="157">
        <f t="shared" si="53"/>
        <v>0.94379490069023808</v>
      </c>
      <c r="AN47" s="157">
        <f t="shared" si="53"/>
        <v>2.1881105219090147</v>
      </c>
      <c r="AO47" s="157">
        <f t="shared" si="53"/>
        <v>2.641066258808106</v>
      </c>
      <c r="AP47" s="157">
        <f t="shared" si="53"/>
        <v>-0.55277932998056989</v>
      </c>
      <c r="AQ47" s="157">
        <f t="shared" si="53"/>
        <v>-0.17392114040894477</v>
      </c>
      <c r="AR47" s="157">
        <f t="shared" si="53"/>
        <v>0.23839224879422158</v>
      </c>
      <c r="AS47" s="157">
        <f t="shared" si="53"/>
        <v>0.35312804167158224</v>
      </c>
      <c r="AT47" s="157">
        <f t="shared" si="53"/>
        <v>-2.4727639180735297</v>
      </c>
      <c r="AU47" s="157">
        <f t="shared" si="53"/>
        <v>-3.3332194938697448</v>
      </c>
      <c r="AV47" s="157">
        <f t="shared" si="53"/>
        <v>-1.7410351527998587</v>
      </c>
      <c r="AW47" s="157">
        <f t="shared" si="53"/>
        <v>-0.22148553512487326</v>
      </c>
      <c r="AX47" s="157">
        <f t="shared" si="53"/>
        <v>1.5178050204319906</v>
      </c>
      <c r="AY47" s="157">
        <f t="shared" si="53"/>
        <v>2.2689356022689355</v>
      </c>
      <c r="AZ47" s="157">
        <f t="shared" si="53"/>
        <v>1.0662594148068445</v>
      </c>
      <c r="BA47" s="157">
        <f t="shared" si="53"/>
        <v>3.2419586375531453</v>
      </c>
      <c r="BB47" s="157">
        <f t="shared" si="53"/>
        <v>5.55714485300477</v>
      </c>
      <c r="BC47" s="157">
        <f t="shared" si="53"/>
        <v>3.0832450965562446</v>
      </c>
      <c r="BD47" s="157">
        <f t="shared" si="53"/>
        <v>6.4040695541588146</v>
      </c>
      <c r="BE47" s="157">
        <f t="shared" si="53"/>
        <v>2.304059340491635</v>
      </c>
      <c r="BF47" s="157">
        <f t="shared" si="53"/>
        <v>-1.5375196585037036</v>
      </c>
      <c r="BG47" s="157">
        <f t="shared" si="53"/>
        <v>-4.2262921371388771</v>
      </c>
      <c r="BH47" s="157">
        <f t="shared" si="53"/>
        <v>-3.3235295168731667</v>
      </c>
      <c r="BI47" s="157">
        <f t="shared" si="54"/>
        <v>-2.3940046995387876</v>
      </c>
      <c r="BJ47" s="157">
        <f t="shared" si="54"/>
        <v>0.94590292291338285</v>
      </c>
      <c r="BK47" s="157">
        <f t="shared" si="54"/>
        <v>2.5994857124991686</v>
      </c>
      <c r="BL47" s="157">
        <f t="shared" si="54"/>
        <v>3.4311204939147117</v>
      </c>
      <c r="BM47" s="157">
        <f t="shared" si="55"/>
        <v>2.2251434605740821</v>
      </c>
      <c r="BN47" s="157">
        <f t="shared" si="56"/>
        <v>-1.2232007039023387</v>
      </c>
      <c r="BO47" s="157">
        <f t="shared" si="57"/>
        <v>-2.4578684468512209</v>
      </c>
      <c r="BP47" s="157">
        <f t="shared" si="57"/>
        <v>-1.7612290315633299</v>
      </c>
      <c r="BQ47" s="157">
        <f t="shared" si="57"/>
        <v>-1.2788346771246926</v>
      </c>
    </row>
    <row r="48" spans="1:69" x14ac:dyDescent="0.2">
      <c r="A48" s="171" t="s">
        <v>2</v>
      </c>
      <c r="B48" s="254"/>
      <c r="C48" s="158">
        <f t="shared" si="52"/>
        <v>-1.3274609358545777</v>
      </c>
      <c r="D48" s="158">
        <f t="shared" si="52"/>
        <v>-0.21146266641516179</v>
      </c>
      <c r="E48" s="158">
        <f t="shared" si="52"/>
        <v>-0.62767375688958182</v>
      </c>
      <c r="F48" s="158">
        <f t="shared" si="52"/>
        <v>0.98765456819021424</v>
      </c>
      <c r="G48" s="158">
        <f t="shared" si="52"/>
        <v>-1.3349909189686542</v>
      </c>
      <c r="H48" s="158">
        <f t="shared" si="52"/>
        <v>0.14463993247791673</v>
      </c>
      <c r="I48" s="158">
        <f t="shared" si="52"/>
        <v>0.25489894092274612</v>
      </c>
      <c r="J48" s="158">
        <f t="shared" si="52"/>
        <v>0.410964662083045</v>
      </c>
      <c r="K48" s="158">
        <f t="shared" si="52"/>
        <v>1.2469745336565818</v>
      </c>
      <c r="L48" s="158">
        <f t="shared" si="52"/>
        <v>0.77287728477522077</v>
      </c>
      <c r="M48" s="158">
        <f t="shared" si="52"/>
        <v>0.12712974560570028</v>
      </c>
      <c r="N48" s="158">
        <f t="shared" si="52"/>
        <v>0.34527502975667246</v>
      </c>
      <c r="O48" s="158">
        <f t="shared" si="52"/>
        <v>-0.95574316079722399</v>
      </c>
      <c r="P48" s="158">
        <f t="shared" si="52"/>
        <v>-0.88937840695246539</v>
      </c>
      <c r="Q48" s="158">
        <f t="shared" si="52"/>
        <v>-0.27054492293703353</v>
      </c>
      <c r="R48" s="158">
        <f t="shared" si="52"/>
        <v>-7.8448898721076604E-2</v>
      </c>
      <c r="S48" s="158">
        <f t="shared" si="52"/>
        <v>-0.72088710988764382</v>
      </c>
      <c r="T48" s="158">
        <f t="shared" si="52"/>
        <v>4.4581058686512499E-2</v>
      </c>
      <c r="U48" s="158">
        <f t="shared" si="52"/>
        <v>0.32822976083258282</v>
      </c>
      <c r="V48" s="158">
        <f t="shared" si="52"/>
        <v>-0.62908695565441797</v>
      </c>
      <c r="W48" s="158">
        <f t="shared" si="52"/>
        <v>-0.3191896517510413</v>
      </c>
      <c r="X48" s="158">
        <f t="shared" si="52"/>
        <v>-0.83880370104347213</v>
      </c>
      <c r="Y48" s="158">
        <f t="shared" si="52"/>
        <v>0.39355670218249272</v>
      </c>
      <c r="Z48" s="158">
        <f t="shared" si="52"/>
        <v>0.27589460413434208</v>
      </c>
      <c r="AA48" s="158">
        <f t="shared" si="53"/>
        <v>0.47954035139392931</v>
      </c>
      <c r="AB48" s="158">
        <f t="shared" si="53"/>
        <v>-0.67060193550977787</v>
      </c>
      <c r="AC48" s="158">
        <f t="shared" si="53"/>
        <v>-0.76427069857696983</v>
      </c>
      <c r="AD48" s="158">
        <f t="shared" si="53"/>
        <v>0.59024644609615751</v>
      </c>
      <c r="AE48" s="158">
        <f t="shared" si="53"/>
        <v>0.74279607582870188</v>
      </c>
      <c r="AF48" s="158">
        <f t="shared" si="53"/>
        <v>0.92461391590174125</v>
      </c>
      <c r="AG48" s="158">
        <f t="shared" si="53"/>
        <v>0.72585422629271923</v>
      </c>
      <c r="AH48" s="158">
        <f t="shared" si="53"/>
        <v>0.58019829975117121</v>
      </c>
      <c r="AI48" s="158">
        <f t="shared" si="53"/>
        <v>1.1130587298967713</v>
      </c>
      <c r="AJ48" s="158">
        <f t="shared" si="53"/>
        <v>1.2608249158445544</v>
      </c>
      <c r="AK48" s="158">
        <f t="shared" si="53"/>
        <v>0.46178144610494376</v>
      </c>
      <c r="AL48" s="158">
        <f t="shared" si="53"/>
        <v>0.50710396591672402</v>
      </c>
      <c r="AM48" s="158">
        <f t="shared" si="53"/>
        <v>-1.2263228426897934</v>
      </c>
      <c r="AN48" s="158">
        <f t="shared" si="53"/>
        <v>2.6731376078649358</v>
      </c>
      <c r="AO48" s="158">
        <f t="shared" si="53"/>
        <v>-2.5641282856341938</v>
      </c>
      <c r="AP48" s="158">
        <f t="shared" si="53"/>
        <v>3.1200979658726165</v>
      </c>
      <c r="AQ48" s="158">
        <f t="shared" si="53"/>
        <v>-0.79478195911480298</v>
      </c>
      <c r="AR48" s="158">
        <f t="shared" si="53"/>
        <v>-0.74209234299903126</v>
      </c>
      <c r="AS48" s="158">
        <f t="shared" si="53"/>
        <v>-0.56191486942349234</v>
      </c>
      <c r="AT48" s="158">
        <f t="shared" si="53"/>
        <v>-1.9537636150525493</v>
      </c>
      <c r="AU48" s="158">
        <f t="shared" si="53"/>
        <v>1.6425606922584479</v>
      </c>
      <c r="AV48" s="158">
        <f t="shared" si="53"/>
        <v>1.4534023403416056</v>
      </c>
      <c r="AW48" s="158">
        <f t="shared" si="53"/>
        <v>1.6891253144477729</v>
      </c>
      <c r="AX48" s="158">
        <f t="shared" si="53"/>
        <v>1.5321041156095407E-3</v>
      </c>
      <c r="AY48" s="158">
        <f t="shared" si="53"/>
        <v>-2.5600298252446549</v>
      </c>
      <c r="AZ48" s="158">
        <f t="shared" si="53"/>
        <v>-0.16836231776241573</v>
      </c>
      <c r="BA48" s="158">
        <f t="shared" si="53"/>
        <v>-1.5121004211649638</v>
      </c>
      <c r="BB48" s="158">
        <f t="shared" si="53"/>
        <v>-4.3352399617005188</v>
      </c>
      <c r="BC48" s="158">
        <f t="shared" si="53"/>
        <v>2.438437975014069</v>
      </c>
      <c r="BD48" s="158">
        <f t="shared" si="53"/>
        <v>-2.5253936501350416</v>
      </c>
      <c r="BE48" s="158">
        <f t="shared" si="53"/>
        <v>-7.5958328248345239E-2</v>
      </c>
      <c r="BF48" s="158">
        <f t="shared" si="53"/>
        <v>-6.5020334651612917</v>
      </c>
      <c r="BG48" s="158">
        <f t="shared" si="53"/>
        <v>3.0760419661030438</v>
      </c>
      <c r="BH48" s="158">
        <f t="shared" si="53"/>
        <v>-1.3626209395898667</v>
      </c>
      <c r="BI48" s="158">
        <f t="shared" si="54"/>
        <v>1.4021388680198803</v>
      </c>
      <c r="BJ48" s="158">
        <f t="shared" si="54"/>
        <v>4.2272338846588475</v>
      </c>
      <c r="BK48" s="158">
        <f t="shared" si="54"/>
        <v>-5.652526282371281</v>
      </c>
      <c r="BL48" s="158">
        <f t="shared" si="54"/>
        <v>7.277217690161554</v>
      </c>
      <c r="BM48" s="158">
        <f t="shared" si="55"/>
        <v>3.5749704625142513</v>
      </c>
      <c r="BN48" s="158">
        <f t="shared" si="56"/>
        <v>-1.1807639772765204</v>
      </c>
      <c r="BO48" s="158">
        <f t="shared" si="57"/>
        <v>-1.149111872857588</v>
      </c>
      <c r="BP48" s="158">
        <f t="shared" si="57"/>
        <v>-4.7887851203846008</v>
      </c>
      <c r="BQ48" s="158">
        <f t="shared" si="57"/>
        <v>0.17589785508086128</v>
      </c>
    </row>
    <row r="49" spans="1:69" x14ac:dyDescent="0.2">
      <c r="A49" s="2" t="s">
        <v>3</v>
      </c>
      <c r="B49" s="255"/>
      <c r="C49" s="160">
        <f t="shared" si="52"/>
        <v>1.0204801979176874</v>
      </c>
      <c r="D49" s="160">
        <f t="shared" si="52"/>
        <v>0.66177088281967089</v>
      </c>
      <c r="E49" s="160">
        <f t="shared" si="52"/>
        <v>-0.66571123629471629</v>
      </c>
      <c r="F49" s="160">
        <f t="shared" si="52"/>
        <v>1.1725481027084883</v>
      </c>
      <c r="G49" s="160">
        <f t="shared" si="52"/>
        <v>0.36588689120024065</v>
      </c>
      <c r="H49" s="160">
        <f t="shared" si="52"/>
        <v>1.2010461357493685</v>
      </c>
      <c r="I49" s="160">
        <f t="shared" si="52"/>
        <v>1.1634340672203605</v>
      </c>
      <c r="J49" s="160">
        <f t="shared" si="52"/>
        <v>0.3496506980153028</v>
      </c>
      <c r="K49" s="160">
        <f t="shared" si="52"/>
        <v>1.6165859838085348</v>
      </c>
      <c r="L49" s="160">
        <f t="shared" si="52"/>
        <v>-0.26490925055637599</v>
      </c>
      <c r="M49" s="160">
        <f t="shared" si="52"/>
        <v>-0.40537723430390216</v>
      </c>
      <c r="N49" s="160">
        <f t="shared" si="52"/>
        <v>-0.40128011844044298</v>
      </c>
      <c r="O49" s="160">
        <f t="shared" si="52"/>
        <v>-0.43809826309118127</v>
      </c>
      <c r="P49" s="160">
        <f t="shared" si="52"/>
        <v>-1.2627882619713171</v>
      </c>
      <c r="Q49" s="160">
        <f t="shared" si="52"/>
        <v>-0.35471398067363952</v>
      </c>
      <c r="R49" s="160">
        <f t="shared" si="52"/>
        <v>-0.35011060974237163</v>
      </c>
      <c r="S49" s="160">
        <f t="shared" si="52"/>
        <v>0.68107073757368197</v>
      </c>
      <c r="T49" s="160">
        <f t="shared" si="52"/>
        <v>1.3567385049043958</v>
      </c>
      <c r="U49" s="160">
        <f t="shared" si="52"/>
        <v>1.8595205840666738</v>
      </c>
      <c r="V49" s="160">
        <f t="shared" si="52"/>
        <v>2.2664340430025809</v>
      </c>
      <c r="W49" s="160">
        <f t="shared" si="52"/>
        <v>1.6002299529721236</v>
      </c>
      <c r="X49" s="160">
        <f t="shared" si="52"/>
        <v>2.0012203188770963</v>
      </c>
      <c r="Y49" s="160">
        <f t="shared" si="52"/>
        <v>1.6716446115927401</v>
      </c>
      <c r="Z49" s="160">
        <f t="shared" si="52"/>
        <v>0.29817405897969412</v>
      </c>
      <c r="AA49" s="160">
        <f t="shared" si="53"/>
        <v>-5.4751815099467985E-2</v>
      </c>
      <c r="AB49" s="160">
        <f t="shared" si="53"/>
        <v>-0.84966946581278102</v>
      </c>
      <c r="AC49" s="160">
        <f t="shared" si="53"/>
        <v>0.70899018581226048</v>
      </c>
      <c r="AD49" s="160">
        <f t="shared" si="53"/>
        <v>0.94845465361599657</v>
      </c>
      <c r="AE49" s="160">
        <f t="shared" si="53"/>
        <v>1.7810494479820478</v>
      </c>
      <c r="AF49" s="160">
        <f t="shared" si="53"/>
        <v>1.2643554407732782</v>
      </c>
      <c r="AG49" s="160">
        <f t="shared" si="53"/>
        <v>0.46988151931794131</v>
      </c>
      <c r="AH49" s="160">
        <f t="shared" si="53"/>
        <v>-0.58349975278163169</v>
      </c>
      <c r="AI49" s="160">
        <f t="shared" si="53"/>
        <v>-0.86404208401147653</v>
      </c>
      <c r="AJ49" s="160">
        <f t="shared" si="53"/>
        <v>-0.60366884179846503</v>
      </c>
      <c r="AK49" s="160">
        <f t="shared" si="53"/>
        <v>-0.12319268321744102</v>
      </c>
      <c r="AL49" s="160">
        <f t="shared" si="53"/>
        <v>2.7719975454486243</v>
      </c>
      <c r="AM49" s="160">
        <f t="shared" si="53"/>
        <v>2.420035424915524</v>
      </c>
      <c r="AN49" s="160">
        <f t="shared" si="53"/>
        <v>2.5286278188142419</v>
      </c>
      <c r="AO49" s="160">
        <f t="shared" si="53"/>
        <v>0.81160580417270201</v>
      </c>
      <c r="AP49" s="160">
        <f t="shared" si="53"/>
        <v>0.29784505440142678</v>
      </c>
      <c r="AQ49" s="160">
        <f t="shared" si="53"/>
        <v>3.4669852257992093</v>
      </c>
      <c r="AR49" s="160">
        <f t="shared" si="53"/>
        <v>2.2412435388596093</v>
      </c>
      <c r="AS49" s="160">
        <f t="shared" si="53"/>
        <v>0.46776994960432189</v>
      </c>
      <c r="AT49" s="160">
        <f t="shared" si="53"/>
        <v>1.3481950733438313</v>
      </c>
      <c r="AU49" s="160">
        <f t="shared" si="53"/>
        <v>1.8456437499234382</v>
      </c>
      <c r="AV49" s="160">
        <f t="shared" si="53"/>
        <v>1.8757728613755169</v>
      </c>
      <c r="AW49" s="160">
        <f t="shared" si="53"/>
        <v>1.8226825591992339</v>
      </c>
      <c r="AX49" s="160">
        <f t="shared" si="53"/>
        <v>1.943010860148731</v>
      </c>
      <c r="AY49" s="160">
        <f t="shared" si="53"/>
        <v>0.86517292463572704</v>
      </c>
      <c r="AZ49" s="160">
        <f t="shared" si="53"/>
        <v>0.3436645797187583</v>
      </c>
      <c r="BA49" s="160">
        <f t="shared" si="53"/>
        <v>2.3690507467312707</v>
      </c>
      <c r="BB49" s="160">
        <f t="shared" si="53"/>
        <v>-0.43209222091820543</v>
      </c>
      <c r="BC49" s="160">
        <f t="shared" si="53"/>
        <v>3.2998047511362754</v>
      </c>
      <c r="BD49" s="160">
        <f t="shared" si="53"/>
        <v>-0.67471210458905118</v>
      </c>
      <c r="BE49" s="160">
        <f t="shared" si="53"/>
        <v>-3.8966866184688831</v>
      </c>
      <c r="BF49" s="160">
        <f t="shared" si="53"/>
        <v>-4.6102272850166433</v>
      </c>
      <c r="BG49" s="160">
        <f t="shared" si="53"/>
        <v>-1.8872232676512639</v>
      </c>
      <c r="BH49" s="160">
        <f t="shared" si="53"/>
        <v>2.0125630147922369</v>
      </c>
      <c r="BI49" s="160">
        <f t="shared" si="54"/>
        <v>2.1662311968337566</v>
      </c>
      <c r="BJ49" s="160">
        <f t="shared" si="54"/>
        <v>1.2915946978220141</v>
      </c>
      <c r="BK49" s="160">
        <f t="shared" si="54"/>
        <v>1.3311720848314179</v>
      </c>
      <c r="BL49" s="160">
        <f t="shared" si="54"/>
        <v>-0.85312747284831714</v>
      </c>
      <c r="BM49" s="160">
        <f t="shared" si="55"/>
        <v>1.1416537321637512</v>
      </c>
      <c r="BN49" s="160">
        <f t="shared" si="56"/>
        <v>2.4265686616954678</v>
      </c>
      <c r="BO49" s="160">
        <f t="shared" si="57"/>
        <v>-1.6696094320376536</v>
      </c>
      <c r="BP49" s="160">
        <f t="shared" si="57"/>
        <v>-0.12716918240484032</v>
      </c>
      <c r="BQ49" s="160">
        <f t="shared" si="57"/>
        <v>0.8702277196922964</v>
      </c>
    </row>
    <row r="50" spans="1:69" x14ac:dyDescent="0.2">
      <c r="A50" s="3" t="s">
        <v>4</v>
      </c>
      <c r="B50" s="253"/>
      <c r="C50" s="157">
        <f t="shared" si="52"/>
        <v>1.2712492465880767</v>
      </c>
      <c r="D50" s="157">
        <f t="shared" si="52"/>
        <v>0.82151156252125535</v>
      </c>
      <c r="E50" s="157">
        <f t="shared" si="52"/>
        <v>-0.72287405435909302</v>
      </c>
      <c r="F50" s="157">
        <f t="shared" si="52"/>
        <v>0.90534955912445569</v>
      </c>
      <c r="G50" s="157">
        <f t="shared" si="52"/>
        <v>-0.23321711689862093</v>
      </c>
      <c r="H50" s="157">
        <f t="shared" si="52"/>
        <v>0.60778651542168394</v>
      </c>
      <c r="I50" s="157">
        <f t="shared" si="52"/>
        <v>0.73033318647425549</v>
      </c>
      <c r="J50" s="157">
        <f t="shared" si="52"/>
        <v>0.62652740182457178</v>
      </c>
      <c r="K50" s="157">
        <f t="shared" si="52"/>
        <v>1.8662665756115808</v>
      </c>
      <c r="L50" s="157">
        <f t="shared" si="52"/>
        <v>-0.15676294675081387</v>
      </c>
      <c r="M50" s="157">
        <f t="shared" si="52"/>
        <v>-0.24174692681642754</v>
      </c>
      <c r="N50" s="157">
        <f t="shared" si="52"/>
        <v>0.43318046205922617</v>
      </c>
      <c r="O50" s="157">
        <f t="shared" si="52"/>
        <v>-7.7910475262907952E-2</v>
      </c>
      <c r="P50" s="157">
        <f t="shared" si="52"/>
        <v>-1.2789901141283262</v>
      </c>
      <c r="Q50" s="157">
        <f t="shared" si="52"/>
        <v>-0.53188340416899982</v>
      </c>
      <c r="R50" s="157">
        <f t="shared" si="52"/>
        <v>-0.19839202229939376</v>
      </c>
      <c r="S50" s="157">
        <f t="shared" si="52"/>
        <v>0.73117808923530281</v>
      </c>
      <c r="T50" s="157">
        <f t="shared" si="52"/>
        <v>1.6017307161112648</v>
      </c>
      <c r="U50" s="157">
        <f t="shared" si="52"/>
        <v>2.0542042244307068</v>
      </c>
      <c r="V50" s="157">
        <f t="shared" si="52"/>
        <v>2.5656759415411843</v>
      </c>
      <c r="W50" s="157">
        <f t="shared" si="52"/>
        <v>1.6361146876562866</v>
      </c>
      <c r="X50" s="157">
        <f t="shared" si="52"/>
        <v>2.0909321440030104</v>
      </c>
      <c r="Y50" s="157">
        <f t="shared" si="52"/>
        <v>1.9915743141221047</v>
      </c>
      <c r="Z50" s="157">
        <f t="shared" si="52"/>
        <v>0.58248850822537235</v>
      </c>
      <c r="AA50" s="157">
        <f t="shared" si="53"/>
        <v>6.9427870951197445E-4</v>
      </c>
      <c r="AB50" s="157">
        <f t="shared" si="53"/>
        <v>-1.0686437272788061</v>
      </c>
      <c r="AC50" s="157">
        <f t="shared" si="53"/>
        <v>0.83605767594422886</v>
      </c>
      <c r="AD50" s="157">
        <f t="shared" si="53"/>
        <v>0.80765550239233941</v>
      </c>
      <c r="AE50" s="157">
        <f t="shared" si="53"/>
        <v>1.7474352424610702</v>
      </c>
      <c r="AF50" s="157">
        <f t="shared" si="53"/>
        <v>1.122954149714215</v>
      </c>
      <c r="AG50" s="157">
        <f t="shared" si="53"/>
        <v>2.4910402231701205E-2</v>
      </c>
      <c r="AH50" s="157">
        <f t="shared" si="53"/>
        <v>-0.93218846692437096</v>
      </c>
      <c r="AI50" s="157">
        <f t="shared" si="53"/>
        <v>-1.2620053442667631</v>
      </c>
      <c r="AJ50" s="157">
        <f t="shared" si="53"/>
        <v>-0.98487582540892937</v>
      </c>
      <c r="AK50" s="157">
        <f t="shared" si="53"/>
        <v>-0.56135903602774784</v>
      </c>
      <c r="AL50" s="157">
        <f t="shared" si="53"/>
        <v>2.9658618978381814</v>
      </c>
      <c r="AM50" s="157">
        <f t="shared" si="53"/>
        <v>2.4293209654711725</v>
      </c>
      <c r="AN50" s="157">
        <f t="shared" si="53"/>
        <v>2.388627705109525</v>
      </c>
      <c r="AO50" s="157">
        <f t="shared" si="53"/>
        <v>0.37894057889220351</v>
      </c>
      <c r="AP50" s="157">
        <f t="shared" si="53"/>
        <v>-1.734939759036612E-2</v>
      </c>
      <c r="AQ50" s="157">
        <f t="shared" si="53"/>
        <v>3.8752506458951967</v>
      </c>
      <c r="AR50" s="157">
        <f t="shared" si="53"/>
        <v>2.2916847928013717</v>
      </c>
      <c r="AS50" s="157">
        <f t="shared" si="53"/>
        <v>-8.237222948246245E-2</v>
      </c>
      <c r="AT50" s="157">
        <f t="shared" si="53"/>
        <v>1.3822248621899125</v>
      </c>
      <c r="AU50" s="157">
        <f t="shared" si="53"/>
        <v>1.9110604911660567</v>
      </c>
      <c r="AV50" s="157">
        <f t="shared" si="53"/>
        <v>1.9561503020644671</v>
      </c>
      <c r="AW50" s="157">
        <f t="shared" si="53"/>
        <v>1.873724542020347</v>
      </c>
      <c r="AX50" s="157">
        <f t="shared" si="53"/>
        <v>1.4607236333688629</v>
      </c>
      <c r="AY50" s="157">
        <f t="shared" si="53"/>
        <v>0.42591866303480158</v>
      </c>
      <c r="AZ50" s="157">
        <f t="shared" si="53"/>
        <v>-2.9410193448488428E-2</v>
      </c>
      <c r="BA50" s="157">
        <f t="shared" si="53"/>
        <v>2.1866854873442896</v>
      </c>
      <c r="BB50" s="157">
        <f t="shared" si="53"/>
        <v>-5.5695467857510887E-2</v>
      </c>
      <c r="BC50" s="157">
        <f t="shared" si="53"/>
        <v>4.0578276016320771</v>
      </c>
      <c r="BD50" s="157">
        <f t="shared" si="53"/>
        <v>-1.6963896071751992</v>
      </c>
      <c r="BE50" s="157">
        <f t="shared" si="53"/>
        <v>-4.7328019198997069</v>
      </c>
      <c r="BF50" s="157">
        <f t="shared" si="53"/>
        <v>-6.6306484982507188</v>
      </c>
      <c r="BG50" s="157">
        <f t="shared" si="53"/>
        <v>-2.6841795737650007</v>
      </c>
      <c r="BH50" s="157">
        <f t="shared" si="53"/>
        <v>2.1687449911097585</v>
      </c>
      <c r="BI50" s="157">
        <f t="shared" si="54"/>
        <v>2.6948791938665102</v>
      </c>
      <c r="BJ50" s="157">
        <f t="shared" si="54"/>
        <v>1.7224544384277629</v>
      </c>
      <c r="BK50" s="157">
        <f t="shared" si="54"/>
        <v>1.8527236902917947</v>
      </c>
      <c r="BL50" s="157">
        <f t="shared" si="54"/>
        <v>-1.0218457243129431</v>
      </c>
      <c r="BM50" s="157">
        <f t="shared" si="55"/>
        <v>1.3083768195859664</v>
      </c>
      <c r="BN50" s="157">
        <f t="shared" si="56"/>
        <v>3.0597094791825894</v>
      </c>
      <c r="BO50" s="157">
        <f t="shared" si="57"/>
        <v>-2.2682596949534797</v>
      </c>
      <c r="BP50" s="157">
        <f t="shared" si="57"/>
        <v>-0.1760373129385682</v>
      </c>
      <c r="BQ50" s="157">
        <f t="shared" si="57"/>
        <v>1.0224677510598326</v>
      </c>
    </row>
    <row r="51" spans="1:69" x14ac:dyDescent="0.2">
      <c r="A51" s="3" t="s">
        <v>5</v>
      </c>
      <c r="B51" s="253"/>
      <c r="C51" s="157">
        <f t="shared" si="52"/>
        <v>3.9842401018693616E-2</v>
      </c>
      <c r="D51" s="157">
        <f t="shared" si="52"/>
        <v>-0.61141512921752139</v>
      </c>
      <c r="E51" s="157">
        <f t="shared" si="52"/>
        <v>-1.2858818378806052</v>
      </c>
      <c r="F51" s="157">
        <f t="shared" si="52"/>
        <v>4.2479804005655879</v>
      </c>
      <c r="G51" s="157">
        <f t="shared" si="52"/>
        <v>4.1937797700166701</v>
      </c>
      <c r="H51" s="157">
        <f t="shared" si="52"/>
        <v>6.0245968303847128</v>
      </c>
      <c r="I51" s="157">
        <f t="shared" si="52"/>
        <v>4.9238523492905939</v>
      </c>
      <c r="J51" s="157">
        <f t="shared" si="52"/>
        <v>-2.1205020607870853</v>
      </c>
      <c r="K51" s="157">
        <f t="shared" si="52"/>
        <v>0.26274519286997777</v>
      </c>
      <c r="L51" s="157">
        <f t="shared" si="52"/>
        <v>-2.0233327757731079</v>
      </c>
      <c r="M51" s="157">
        <f t="shared" si="52"/>
        <v>-2.4529480274536861</v>
      </c>
      <c r="N51" s="157">
        <f t="shared" si="52"/>
        <v>-1.8932223483534589</v>
      </c>
      <c r="O51" s="157">
        <f t="shared" si="52"/>
        <v>-1.3412553702397161</v>
      </c>
      <c r="P51" s="157">
        <f t="shared" si="52"/>
        <v>-1.4606944110555391</v>
      </c>
      <c r="Q51" s="157">
        <f t="shared" si="52"/>
        <v>-7.6343541349500346E-2</v>
      </c>
      <c r="R51" s="157">
        <f t="shared" si="52"/>
        <v>-0.76863808510143095</v>
      </c>
      <c r="S51" s="157">
        <f t="shared" si="52"/>
        <v>1.0096790008771959</v>
      </c>
      <c r="T51" s="157">
        <f t="shared" si="52"/>
        <v>0.49005975371235094</v>
      </c>
      <c r="U51" s="157">
        <f t="shared" si="52"/>
        <v>1.6285513799006366</v>
      </c>
      <c r="V51" s="157">
        <f t="shared" si="52"/>
        <v>1.0174547300084424</v>
      </c>
      <c r="W51" s="157">
        <f t="shared" si="52"/>
        <v>0.72708185162014882</v>
      </c>
      <c r="X51" s="157">
        <f t="shared" si="52"/>
        <v>0.38502200648263374</v>
      </c>
      <c r="Y51" s="157">
        <f t="shared" si="52"/>
        <v>-1.5779384953421425</v>
      </c>
      <c r="Z51" s="157">
        <f t="shared" si="52"/>
        <v>-1.643852520426961</v>
      </c>
      <c r="AA51" s="157">
        <f t="shared" si="53"/>
        <v>-1.4005807076029724</v>
      </c>
      <c r="AB51" s="157">
        <f t="shared" si="53"/>
        <v>-0.1787228225699726</v>
      </c>
      <c r="AC51" s="157">
        <f t="shared" si="53"/>
        <v>-0.58636885441736064</v>
      </c>
      <c r="AD51" s="157">
        <f t="shared" si="53"/>
        <v>1.5574008320596502</v>
      </c>
      <c r="AE51" s="157">
        <f t="shared" si="53"/>
        <v>2.3268087310700154</v>
      </c>
      <c r="AF51" s="157">
        <f t="shared" si="53"/>
        <v>1.2481029392323655</v>
      </c>
      <c r="AG51" s="157">
        <f t="shared" si="53"/>
        <v>1.685010840767968</v>
      </c>
      <c r="AH51" s="157">
        <f t="shared" si="53"/>
        <v>-4.8725818143466076E-2</v>
      </c>
      <c r="AI51" s="157">
        <f t="shared" si="53"/>
        <v>3.0832476875642344E-2</v>
      </c>
      <c r="AJ51" s="157">
        <f t="shared" si="53"/>
        <v>0.44522072673721702</v>
      </c>
      <c r="AK51" s="157">
        <f t="shared" si="53"/>
        <v>1.1217566231375089</v>
      </c>
      <c r="AL51" s="157">
        <f t="shared" si="53"/>
        <v>1.8881920561062784</v>
      </c>
      <c r="AM51" s="157">
        <f t="shared" si="53"/>
        <v>1.9392415116817792</v>
      </c>
      <c r="AN51" s="157">
        <f t="shared" si="53"/>
        <v>3.3924165692767176</v>
      </c>
      <c r="AO51" s="157">
        <f t="shared" si="53"/>
        <v>1.9466859242048415</v>
      </c>
      <c r="AP51" s="157">
        <f t="shared" si="53"/>
        <v>3.5264406048848833E-2</v>
      </c>
      <c r="AQ51" s="157">
        <f t="shared" si="53"/>
        <v>0.93594762387835262</v>
      </c>
      <c r="AR51" s="157">
        <f t="shared" si="53"/>
        <v>0.77780777167224102</v>
      </c>
      <c r="AS51" s="157">
        <f t="shared" si="53"/>
        <v>2.1095992820703735</v>
      </c>
      <c r="AT51" s="157">
        <f t="shared" si="53"/>
        <v>0.71895531391122347</v>
      </c>
      <c r="AU51" s="157">
        <f t="shared" si="53"/>
        <v>0.28252744342093644</v>
      </c>
      <c r="AV51" s="157">
        <f t="shared" si="53"/>
        <v>0.19075568598679382</v>
      </c>
      <c r="AW51" s="157">
        <f t="shared" si="53"/>
        <v>0.6502636203866432</v>
      </c>
      <c r="AX51" s="157">
        <f t="shared" si="53"/>
        <v>1.5183924102205926</v>
      </c>
      <c r="AY51" s="157">
        <f t="shared" si="53"/>
        <v>0.87719926900060918</v>
      </c>
      <c r="AZ51" s="157">
        <f t="shared" si="53"/>
        <v>0.98608259507384965</v>
      </c>
      <c r="BA51" s="157">
        <f t="shared" si="53"/>
        <v>8.1605661744532071E-2</v>
      </c>
      <c r="BB51" s="157">
        <f t="shared" si="53"/>
        <v>-4.1952790226164192</v>
      </c>
      <c r="BC51" s="157">
        <f t="shared" si="53"/>
        <v>-0.47198090969404738</v>
      </c>
      <c r="BD51" s="157">
        <f t="shared" si="53"/>
        <v>3.2520393605434474</v>
      </c>
      <c r="BE51" s="157">
        <f t="shared" si="53"/>
        <v>-3.5280306153214926</v>
      </c>
      <c r="BF51" s="157">
        <f t="shared" si="53"/>
        <v>-1.0948962292098152</v>
      </c>
      <c r="BG51" s="157">
        <f t="shared" si="53"/>
        <v>0.52049072679207276</v>
      </c>
      <c r="BH51" s="157">
        <f t="shared" si="53"/>
        <v>0.86448025843624943</v>
      </c>
      <c r="BI51" s="157">
        <f t="shared" si="54"/>
        <v>0.30512464320098759</v>
      </c>
      <c r="BJ51" s="157">
        <f t="shared" si="54"/>
        <v>1.1927747443652728</v>
      </c>
      <c r="BK51" s="157">
        <f t="shared" si="54"/>
        <v>-0.46388253790845252</v>
      </c>
      <c r="BL51" s="157">
        <f t="shared" si="54"/>
        <v>-0.54296845652152126</v>
      </c>
      <c r="BM51" s="157">
        <f t="shared" si="55"/>
        <v>1.3671232895031029</v>
      </c>
      <c r="BN51" s="157">
        <f t="shared" si="56"/>
        <v>0.77566218382513863</v>
      </c>
      <c r="BO51" s="157">
        <f t="shared" si="57"/>
        <v>0.25883638664404246</v>
      </c>
      <c r="BP51" s="157">
        <f t="shared" si="57"/>
        <v>-0.66263159404492122</v>
      </c>
      <c r="BQ51" s="157">
        <f t="shared" si="57"/>
        <v>0.30031764366156516</v>
      </c>
    </row>
    <row r="52" spans="1:69" x14ac:dyDescent="0.2">
      <c r="A52" s="171" t="s">
        <v>6</v>
      </c>
      <c r="B52" s="254"/>
      <c r="C52" s="158">
        <f t="shared" si="52"/>
        <v>0.10200471372883142</v>
      </c>
      <c r="D52" s="158">
        <f t="shared" si="52"/>
        <v>0.72586095130214501</v>
      </c>
      <c r="E52" s="158">
        <f t="shared" si="52"/>
        <v>0.40458761877482408</v>
      </c>
      <c r="F52" s="158">
        <f t="shared" si="52"/>
        <v>0.16995504578123433</v>
      </c>
      <c r="G52" s="158">
        <f t="shared" si="52"/>
        <v>1.0434093407980887</v>
      </c>
      <c r="H52" s="158">
        <f t="shared" si="52"/>
        <v>0.59095037308813902</v>
      </c>
      <c r="I52" s="158">
        <f t="shared" si="52"/>
        <v>0.24735340268606118</v>
      </c>
      <c r="J52" s="158">
        <f t="shared" si="52"/>
        <v>1.1288562423214488</v>
      </c>
      <c r="K52" s="158">
        <f t="shared" si="52"/>
        <v>1.2504472750814311</v>
      </c>
      <c r="L52" s="158">
        <f t="shared" si="52"/>
        <v>0.88562507098741761</v>
      </c>
      <c r="M52" s="158">
        <f t="shared" si="52"/>
        <v>0.59115202481104157</v>
      </c>
      <c r="N52" s="158">
        <f t="shared" si="52"/>
        <v>-5.1103946524425297</v>
      </c>
      <c r="O52" s="158">
        <f t="shared" si="52"/>
        <v>-2.321890491661017</v>
      </c>
      <c r="P52" s="158">
        <f t="shared" si="52"/>
        <v>-0.91118707306044777</v>
      </c>
      <c r="Q52" s="158">
        <f t="shared" si="52"/>
        <v>0.77964336899590514</v>
      </c>
      <c r="R52" s="158">
        <f t="shared" si="52"/>
        <v>-1.1108406374438904</v>
      </c>
      <c r="S52" s="158">
        <f t="shared" si="52"/>
        <v>-8.523416342427409E-2</v>
      </c>
      <c r="T52" s="158">
        <f t="shared" si="52"/>
        <v>0.31618916618749804</v>
      </c>
      <c r="U52" s="158">
        <f t="shared" si="52"/>
        <v>0.50530807472942874</v>
      </c>
      <c r="V52" s="158">
        <f t="shared" si="52"/>
        <v>1.1549366177788634</v>
      </c>
      <c r="W52" s="158">
        <f t="shared" si="52"/>
        <v>2.2736250212455205</v>
      </c>
      <c r="X52" s="158">
        <f t="shared" si="52"/>
        <v>3.0266578085563443</v>
      </c>
      <c r="Y52" s="158">
        <f t="shared" si="52"/>
        <v>2.4847106933479828</v>
      </c>
      <c r="Z52" s="158">
        <f t="shared" si="52"/>
        <v>-6.8349313082124233E-2</v>
      </c>
      <c r="AA52" s="158">
        <f t="shared" si="53"/>
        <v>0.84820595235317975</v>
      </c>
      <c r="AB52" s="158">
        <f t="shared" si="53"/>
        <v>0.30750732164592576</v>
      </c>
      <c r="AC52" s="158">
        <f t="shared" si="53"/>
        <v>0.94672457732034676</v>
      </c>
      <c r="AD52" s="158">
        <f t="shared" si="53"/>
        <v>1.5107000032489744</v>
      </c>
      <c r="AE52" s="158">
        <f t="shared" si="53"/>
        <v>1.5229319077096231</v>
      </c>
      <c r="AF52" s="158">
        <f t="shared" si="53"/>
        <v>2.4354754893469601</v>
      </c>
      <c r="AG52" s="158">
        <f t="shared" si="53"/>
        <v>2.8781114718614722</v>
      </c>
      <c r="AH52" s="158">
        <f t="shared" si="53"/>
        <v>1.6371346855583682</v>
      </c>
      <c r="AI52" s="158">
        <f t="shared" si="53"/>
        <v>1.3326001875990554</v>
      </c>
      <c r="AJ52" s="158">
        <f t="shared" si="53"/>
        <v>1.2576207347824699</v>
      </c>
      <c r="AK52" s="158">
        <f t="shared" si="53"/>
        <v>1.9165904863978818</v>
      </c>
      <c r="AL52" s="158">
        <f t="shared" si="53"/>
        <v>2.2053137855309148</v>
      </c>
      <c r="AM52" s="158">
        <f t="shared" si="53"/>
        <v>2.7932453698099504</v>
      </c>
      <c r="AN52" s="158">
        <f t="shared" si="53"/>
        <v>2.7438396090322961</v>
      </c>
      <c r="AO52" s="158">
        <f t="shared" si="53"/>
        <v>2.8510845582967992</v>
      </c>
      <c r="AP52" s="158">
        <f t="shared" si="53"/>
        <v>2.7219033821808658</v>
      </c>
      <c r="AQ52" s="158">
        <f t="shared" si="53"/>
        <v>2.9399799300263081</v>
      </c>
      <c r="AR52" s="158">
        <f t="shared" si="53"/>
        <v>3.1616387827690691</v>
      </c>
      <c r="AS52" s="158">
        <f t="shared" si="53"/>
        <v>2.7991316562380284</v>
      </c>
      <c r="AT52" s="158">
        <f t="shared" si="53"/>
        <v>1.6521328662641923</v>
      </c>
      <c r="AU52" s="158">
        <f t="shared" si="53"/>
        <v>2.7153191905367096</v>
      </c>
      <c r="AV52" s="158">
        <f t="shared" si="53"/>
        <v>2.7196802055821259</v>
      </c>
      <c r="AW52" s="158">
        <f t="shared" si="53"/>
        <v>2.4206624971044706</v>
      </c>
      <c r="AX52" s="158">
        <f t="shared" si="53"/>
        <v>5.3669569150740699</v>
      </c>
      <c r="AY52" s="158">
        <f t="shared" si="53"/>
        <v>3.5695887352966431</v>
      </c>
      <c r="AZ52" s="158">
        <f t="shared" si="53"/>
        <v>2.1098008331433546</v>
      </c>
      <c r="BA52" s="158">
        <f t="shared" si="53"/>
        <v>5.088392295358136</v>
      </c>
      <c r="BB52" s="158">
        <f t="shared" si="53"/>
        <v>6.5281211372013679E-3</v>
      </c>
      <c r="BC52" s="158">
        <f t="shared" si="53"/>
        <v>1.4619719278214611</v>
      </c>
      <c r="BD52" s="158">
        <f t="shared" si="53"/>
        <v>2.7618956616348522</v>
      </c>
      <c r="BE52" s="158">
        <f t="shared" si="53"/>
        <v>0.5390148586577086</v>
      </c>
      <c r="BF52" s="158">
        <f t="shared" si="53"/>
        <v>3.9060487803799586</v>
      </c>
      <c r="BG52" s="158">
        <f t="shared" si="53"/>
        <v>0.48050906300378099</v>
      </c>
      <c r="BH52" s="158">
        <f t="shared" si="53"/>
        <v>1.9728418380815651</v>
      </c>
      <c r="BI52" s="158">
        <f t="shared" si="54"/>
        <v>0.81505487690075651</v>
      </c>
      <c r="BJ52" s="158">
        <f t="shared" si="54"/>
        <v>-0.67828705569588144</v>
      </c>
      <c r="BK52" s="158">
        <f t="shared" si="54"/>
        <v>-0.11579002671120377</v>
      </c>
      <c r="BL52" s="158">
        <f t="shared" si="54"/>
        <v>-0.20762553212693668</v>
      </c>
      <c r="BM52" s="158">
        <f t="shared" si="55"/>
        <v>0.19592082440708811</v>
      </c>
      <c r="BN52" s="158">
        <f t="shared" si="56"/>
        <v>0.291818424706554</v>
      </c>
      <c r="BO52" s="158">
        <f t="shared" si="57"/>
        <v>0.2053210945857345</v>
      </c>
      <c r="BP52" s="158">
        <f t="shared" si="57"/>
        <v>0.43562856208137474</v>
      </c>
      <c r="BQ52" s="158">
        <f t="shared" si="57"/>
        <v>0.461169209669124</v>
      </c>
    </row>
    <row r="53" spans="1:69" x14ac:dyDescent="0.2">
      <c r="A53" s="2" t="s">
        <v>7</v>
      </c>
      <c r="B53" s="255"/>
      <c r="C53" s="160">
        <f t="shared" si="52"/>
        <v>1.0692714423634164</v>
      </c>
      <c r="D53" s="160">
        <f t="shared" si="52"/>
        <v>1.0550908014439939</v>
      </c>
      <c r="E53" s="160">
        <f t="shared" si="52"/>
        <v>0.79034457402563407</v>
      </c>
      <c r="F53" s="160">
        <f t="shared" si="52"/>
        <v>1.1149622679503413</v>
      </c>
      <c r="G53" s="160">
        <f t="shared" si="52"/>
        <v>1.0182321637646976</v>
      </c>
      <c r="H53" s="160">
        <f t="shared" si="52"/>
        <v>1.1609153445993634</v>
      </c>
      <c r="I53" s="160">
        <f t="shared" si="52"/>
        <v>1.1287011884862717</v>
      </c>
      <c r="J53" s="160">
        <f t="shared" si="52"/>
        <v>0.53802509242646679</v>
      </c>
      <c r="K53" s="160">
        <f t="shared" si="52"/>
        <v>0.26065242404093014</v>
      </c>
      <c r="L53" s="160">
        <f t="shared" si="52"/>
        <v>0.23299584774728674</v>
      </c>
      <c r="M53" s="160">
        <f t="shared" si="52"/>
        <v>1.0969659878725987E-2</v>
      </c>
      <c r="N53" s="160">
        <f t="shared" si="52"/>
        <v>0.97053336187386674</v>
      </c>
      <c r="O53" s="160">
        <f t="shared" si="52"/>
        <v>0.81749703645008009</v>
      </c>
      <c r="P53" s="160">
        <f t="shared" si="52"/>
        <v>0.31745542153145828</v>
      </c>
      <c r="Q53" s="160">
        <f t="shared" si="52"/>
        <v>0.21191612253909589</v>
      </c>
      <c r="R53" s="160">
        <f t="shared" si="52"/>
        <v>1.6348409076786534</v>
      </c>
      <c r="S53" s="160">
        <f t="shared" si="52"/>
        <v>1.1025729283773475</v>
      </c>
      <c r="T53" s="160">
        <f t="shared" si="52"/>
        <v>1.1246433883977203</v>
      </c>
      <c r="U53" s="160">
        <f t="shared" si="52"/>
        <v>0.88410904675124535</v>
      </c>
      <c r="V53" s="160">
        <f t="shared" si="52"/>
        <v>1.0769165637365483</v>
      </c>
      <c r="W53" s="160">
        <f t="shared" si="52"/>
        <v>0.89621323117270602</v>
      </c>
      <c r="X53" s="160">
        <f t="shared" si="52"/>
        <v>0.89356967483333449</v>
      </c>
      <c r="Y53" s="160">
        <f t="shared" si="52"/>
        <v>0.75337255912931178</v>
      </c>
      <c r="Z53" s="160">
        <f t="shared" si="52"/>
        <v>1.071135097368126</v>
      </c>
      <c r="AA53" s="160">
        <f t="shared" si="53"/>
        <v>0.79491416518409252</v>
      </c>
      <c r="AB53" s="160">
        <f t="shared" si="53"/>
        <v>0.75909114574152559</v>
      </c>
      <c r="AC53" s="160">
        <f t="shared" si="53"/>
        <v>0.98688889231044719</v>
      </c>
      <c r="AD53" s="160">
        <f t="shared" si="53"/>
        <v>1.4347545977815366</v>
      </c>
      <c r="AE53" s="160">
        <f t="shared" si="53"/>
        <v>1.0977035680348424</v>
      </c>
      <c r="AF53" s="160">
        <f t="shared" si="53"/>
        <v>0.45399769240434329</v>
      </c>
      <c r="AG53" s="160">
        <f t="shared" si="53"/>
        <v>0.84888415106761561</v>
      </c>
      <c r="AH53" s="160">
        <f t="shared" si="53"/>
        <v>1.5291345503560707</v>
      </c>
      <c r="AI53" s="160">
        <f t="shared" si="53"/>
        <v>0.97529109607649689</v>
      </c>
      <c r="AJ53" s="160">
        <f t="shared" si="53"/>
        <v>1.0207595905481679</v>
      </c>
      <c r="AK53" s="160">
        <f t="shared" si="53"/>
        <v>0.81226265897705974</v>
      </c>
      <c r="AL53" s="160">
        <f t="shared" si="53"/>
        <v>1.3097351949384999</v>
      </c>
      <c r="AM53" s="160">
        <f t="shared" si="53"/>
        <v>1.2809576352121947</v>
      </c>
      <c r="AN53" s="160">
        <f t="shared" si="53"/>
        <v>1.1301788419901033</v>
      </c>
      <c r="AO53" s="160">
        <f t="shared" si="53"/>
        <v>1.505001584212194</v>
      </c>
      <c r="AP53" s="160">
        <f t="shared" si="53"/>
        <v>1.2427482107422303</v>
      </c>
      <c r="AQ53" s="160">
        <f t="shared" si="53"/>
        <v>1.5461626745809172</v>
      </c>
      <c r="AR53" s="160">
        <f t="shared" ref="AR53:BH61" si="58">(AR13-AQ13)/AQ13*100</f>
        <v>1.3356933178249399</v>
      </c>
      <c r="AS53" s="160">
        <f t="shared" si="58"/>
        <v>0.91842684880679393</v>
      </c>
      <c r="AT53" s="160">
        <f t="shared" si="58"/>
        <v>2.155735147370724</v>
      </c>
      <c r="AU53" s="160">
        <f t="shared" si="58"/>
        <v>1.5920015880573932</v>
      </c>
      <c r="AV53" s="160">
        <f t="shared" si="58"/>
        <v>1.4798025193116835</v>
      </c>
      <c r="AW53" s="160">
        <f t="shared" si="58"/>
        <v>1.2396512203587517</v>
      </c>
      <c r="AX53" s="160">
        <f t="shared" si="58"/>
        <v>1.767618318352288</v>
      </c>
      <c r="AY53" s="160">
        <f t="shared" si="58"/>
        <v>1.1556308637017048</v>
      </c>
      <c r="AZ53" s="160">
        <f t="shared" si="58"/>
        <v>1.7227234804909988</v>
      </c>
      <c r="BA53" s="160">
        <f t="shared" si="58"/>
        <v>1.5668449238488091</v>
      </c>
      <c r="BB53" s="160">
        <f t="shared" si="58"/>
        <v>1.3574203338845687</v>
      </c>
      <c r="BC53" s="160">
        <f t="shared" si="58"/>
        <v>0.25648558681690975</v>
      </c>
      <c r="BD53" s="160">
        <f t="shared" si="58"/>
        <v>0.87493175952563107</v>
      </c>
      <c r="BE53" s="160">
        <f t="shared" si="58"/>
        <v>0.76716105382635424</v>
      </c>
      <c r="BF53" s="160">
        <f t="shared" si="58"/>
        <v>-9.2445703351226857E-2</v>
      </c>
      <c r="BG53" s="160">
        <f t="shared" si="58"/>
        <v>-0.26482580564713992</v>
      </c>
      <c r="BH53" s="160">
        <f t="shared" si="58"/>
        <v>0.18888341900548294</v>
      </c>
      <c r="BI53" s="160">
        <f t="shared" si="54"/>
        <v>0.3772879237578538</v>
      </c>
      <c r="BJ53" s="160">
        <f t="shared" si="54"/>
        <v>0.64892274444187925</v>
      </c>
      <c r="BK53" s="160">
        <f t="shared" si="54"/>
        <v>1.0210321910450526</v>
      </c>
      <c r="BL53" s="160">
        <f t="shared" si="54"/>
        <v>0.63625315849595876</v>
      </c>
      <c r="BM53" s="160">
        <f t="shared" si="55"/>
        <v>0.81432201669157966</v>
      </c>
      <c r="BN53" s="160">
        <f t="shared" si="56"/>
        <v>0.93509676911173079</v>
      </c>
      <c r="BO53" s="160">
        <f t="shared" si="57"/>
        <v>0.98232393485218494</v>
      </c>
      <c r="BP53" s="160">
        <f t="shared" si="57"/>
        <v>1.0440131618512505</v>
      </c>
      <c r="BQ53" s="160">
        <f t="shared" si="57"/>
        <v>0.86238757692303925</v>
      </c>
    </row>
    <row r="54" spans="1:69" x14ac:dyDescent="0.2">
      <c r="A54" s="3" t="s">
        <v>8</v>
      </c>
      <c r="B54" s="253"/>
      <c r="C54" s="157">
        <f t="shared" si="52"/>
        <v>1.926897646323839</v>
      </c>
      <c r="D54" s="157">
        <f t="shared" si="52"/>
        <v>2.092171505298992</v>
      </c>
      <c r="E54" s="157">
        <f t="shared" si="52"/>
        <v>1.5377237361743838</v>
      </c>
      <c r="F54" s="157">
        <f t="shared" si="52"/>
        <v>-0.15882711193892851</v>
      </c>
      <c r="G54" s="157">
        <f t="shared" si="52"/>
        <v>0.62541144514800762</v>
      </c>
      <c r="H54" s="157">
        <f t="shared" si="52"/>
        <v>0.83360850268890296</v>
      </c>
      <c r="I54" s="157">
        <f t="shared" si="52"/>
        <v>1.0845182212206841</v>
      </c>
      <c r="J54" s="157">
        <f t="shared" si="52"/>
        <v>0.28543734885720096</v>
      </c>
      <c r="K54" s="157">
        <f t="shared" si="52"/>
        <v>-0.65270370623319074</v>
      </c>
      <c r="L54" s="157">
        <f t="shared" si="52"/>
        <v>-0.59897938553706986</v>
      </c>
      <c r="M54" s="157">
        <f t="shared" si="52"/>
        <v>-1.8887437293562281</v>
      </c>
      <c r="N54" s="157">
        <f t="shared" si="52"/>
        <v>2.3848090332512979</v>
      </c>
      <c r="O54" s="157">
        <f t="shared" si="52"/>
        <v>0.85517484197508087</v>
      </c>
      <c r="P54" s="157">
        <f t="shared" si="52"/>
        <v>0.37876878541956205</v>
      </c>
      <c r="Q54" s="157">
        <f t="shared" si="52"/>
        <v>2.7977646577759925E-2</v>
      </c>
      <c r="R54" s="157">
        <f t="shared" si="52"/>
        <v>3.3396540348260082</v>
      </c>
      <c r="S54" s="157">
        <f t="shared" si="52"/>
        <v>2.3216446525944323</v>
      </c>
      <c r="T54" s="157">
        <f t="shared" si="52"/>
        <v>2.5888848193817062</v>
      </c>
      <c r="U54" s="157">
        <f t="shared" si="52"/>
        <v>2.3582691481273348</v>
      </c>
      <c r="V54" s="157">
        <f t="shared" si="52"/>
        <v>2.0284507007091825</v>
      </c>
      <c r="W54" s="157">
        <f t="shared" si="52"/>
        <v>1.8972865616128554</v>
      </c>
      <c r="X54" s="157">
        <f t="shared" si="52"/>
        <v>1.2953569950759474</v>
      </c>
      <c r="Y54" s="157">
        <f t="shared" si="52"/>
        <v>0.61513946662741903</v>
      </c>
      <c r="Z54" s="157">
        <f t="shared" si="52"/>
        <v>0.18715629745700582</v>
      </c>
      <c r="AA54" s="157">
        <f t="shared" ref="AA54:AQ61" si="59">(AA14-Z14)/Z14*100</f>
        <v>0.10466834852637798</v>
      </c>
      <c r="AB54" s="157">
        <f t="shared" si="59"/>
        <v>-1.256541129040711E-2</v>
      </c>
      <c r="AC54" s="157">
        <f t="shared" si="59"/>
        <v>0.24046015911241458</v>
      </c>
      <c r="AD54" s="157">
        <f t="shared" si="59"/>
        <v>0.75232962874596332</v>
      </c>
      <c r="AE54" s="157">
        <f t="shared" si="59"/>
        <v>0.82730611335988713</v>
      </c>
      <c r="AF54" s="157">
        <f t="shared" si="59"/>
        <v>0.59701563050713669</v>
      </c>
      <c r="AG54" s="157">
        <f t="shared" si="59"/>
        <v>1.6242350435634045</v>
      </c>
      <c r="AH54" s="157">
        <f t="shared" si="59"/>
        <v>0.13331107893599409</v>
      </c>
      <c r="AI54" s="157">
        <f t="shared" si="59"/>
        <v>0.41870283761560984</v>
      </c>
      <c r="AJ54" s="157">
        <f t="shared" si="59"/>
        <v>0.664924506387921</v>
      </c>
      <c r="AK54" s="157">
        <f t="shared" si="59"/>
        <v>0.5819608295595422</v>
      </c>
      <c r="AL54" s="157">
        <f t="shared" si="59"/>
        <v>1.3496694651909003</v>
      </c>
      <c r="AM54" s="157">
        <f t="shared" si="59"/>
        <v>1.880514071315794</v>
      </c>
      <c r="AN54" s="157">
        <f t="shared" si="59"/>
        <v>2.0824307059934455</v>
      </c>
      <c r="AO54" s="157">
        <f t="shared" si="59"/>
        <v>2.3969006252074503</v>
      </c>
      <c r="AP54" s="157">
        <f t="shared" si="59"/>
        <v>1.232145134549171</v>
      </c>
      <c r="AQ54" s="157">
        <f t="shared" si="59"/>
        <v>1.5155428243274209</v>
      </c>
      <c r="AR54" s="157">
        <f t="shared" si="58"/>
        <v>1.4291856578822488</v>
      </c>
      <c r="AS54" s="157">
        <f t="shared" si="58"/>
        <v>1.9637401783040149</v>
      </c>
      <c r="AT54" s="157">
        <f t="shared" si="58"/>
        <v>1.0927438568000754</v>
      </c>
      <c r="AU54" s="157">
        <f t="shared" si="58"/>
        <v>1.4738521078434403</v>
      </c>
      <c r="AV54" s="157">
        <f t="shared" si="58"/>
        <v>1.4392854749386184</v>
      </c>
      <c r="AW54" s="157">
        <f t="shared" si="58"/>
        <v>1.4092543276432228</v>
      </c>
      <c r="AX54" s="157">
        <f t="shared" si="58"/>
        <v>1.3440665980438957</v>
      </c>
      <c r="AY54" s="157">
        <f t="shared" si="58"/>
        <v>1.2122827194778723</v>
      </c>
      <c r="AZ54" s="157">
        <f t="shared" si="58"/>
        <v>1.1469510871322526</v>
      </c>
      <c r="BA54" s="157">
        <f t="shared" si="58"/>
        <v>0.96223226926062921</v>
      </c>
      <c r="BB54" s="157">
        <f t="shared" si="58"/>
        <v>0.83412036019441349</v>
      </c>
      <c r="BC54" s="157">
        <f t="shared" si="58"/>
        <v>-0.911900092428088</v>
      </c>
      <c r="BD54" s="157">
        <f t="shared" si="58"/>
        <v>-1.4396272865645092</v>
      </c>
      <c r="BE54" s="157">
        <f t="shared" si="58"/>
        <v>-0.10530002030743119</v>
      </c>
      <c r="BF54" s="157">
        <f t="shared" si="58"/>
        <v>-0.14537116197534164</v>
      </c>
      <c r="BG54" s="157">
        <f t="shared" si="58"/>
        <v>-0.5024760829736582</v>
      </c>
      <c r="BH54" s="157">
        <f t="shared" si="58"/>
        <v>0.44094078933628522</v>
      </c>
      <c r="BI54" s="157">
        <f t="shared" si="54"/>
        <v>0.46644403062532924</v>
      </c>
      <c r="BJ54" s="157">
        <f t="shared" si="54"/>
        <v>0.98094160733044833</v>
      </c>
      <c r="BK54" s="157">
        <f t="shared" si="54"/>
        <v>1.6025090198179528</v>
      </c>
      <c r="BL54" s="157">
        <f t="shared" si="54"/>
        <v>1.0753147109553212</v>
      </c>
      <c r="BM54" s="157">
        <f t="shared" si="55"/>
        <v>1.112625924202427</v>
      </c>
      <c r="BN54" s="157">
        <f t="shared" si="56"/>
        <v>0.5829904981252847</v>
      </c>
      <c r="BO54" s="157">
        <f t="shared" si="57"/>
        <v>1.2641438871446091</v>
      </c>
      <c r="BP54" s="157">
        <f t="shared" si="57"/>
        <v>1.4879866016790846</v>
      </c>
      <c r="BQ54" s="157">
        <f t="shared" si="57"/>
        <v>1.2850674903736301</v>
      </c>
    </row>
    <row r="55" spans="1:69" x14ac:dyDescent="0.2">
      <c r="A55" s="3" t="s">
        <v>9</v>
      </c>
      <c r="B55" s="253"/>
      <c r="C55" s="157">
        <f t="shared" si="52"/>
        <v>2.7037174159885131</v>
      </c>
      <c r="D55" s="157">
        <f t="shared" si="52"/>
        <v>2.5018396796366349</v>
      </c>
      <c r="E55" s="157">
        <f t="shared" si="52"/>
        <v>2.1266965688954684</v>
      </c>
      <c r="F55" s="157">
        <f t="shared" si="52"/>
        <v>0.53391193610768606</v>
      </c>
      <c r="G55" s="157">
        <f t="shared" si="52"/>
        <v>1.3338391619093672</v>
      </c>
      <c r="H55" s="157">
        <f t="shared" si="52"/>
        <v>1.5860199880349066</v>
      </c>
      <c r="I55" s="157">
        <f t="shared" si="52"/>
        <v>0.62030212801301743</v>
      </c>
      <c r="J55" s="157">
        <f t="shared" si="52"/>
        <v>2.5134537596066848</v>
      </c>
      <c r="K55" s="157">
        <f t="shared" si="52"/>
        <v>2.0862697174941669</v>
      </c>
      <c r="L55" s="157">
        <f t="shared" si="52"/>
        <v>2.2557641982762231</v>
      </c>
      <c r="M55" s="157">
        <f t="shared" si="52"/>
        <v>2.330512878631529</v>
      </c>
      <c r="N55" s="157">
        <f t="shared" si="52"/>
        <v>1.4236076674648708</v>
      </c>
      <c r="O55" s="157">
        <f t="shared" si="52"/>
        <v>0.8328194309964152</v>
      </c>
      <c r="P55" s="157">
        <f t="shared" si="52"/>
        <v>-0.47142303203924751</v>
      </c>
      <c r="Q55" s="157">
        <f t="shared" si="52"/>
        <v>0.90245824482021364</v>
      </c>
      <c r="R55" s="157">
        <f t="shared" si="52"/>
        <v>1.1870534868896121</v>
      </c>
      <c r="S55" s="157">
        <f t="shared" si="52"/>
        <v>2.2576953329558438</v>
      </c>
      <c r="T55" s="157">
        <f t="shared" si="52"/>
        <v>2.1559587940765299</v>
      </c>
      <c r="U55" s="157">
        <f t="shared" si="52"/>
        <v>1.9266070421536126</v>
      </c>
      <c r="V55" s="157">
        <f t="shared" si="52"/>
        <v>2.3631497745285528</v>
      </c>
      <c r="W55" s="157">
        <f t="shared" si="52"/>
        <v>2.2274569929457635</v>
      </c>
      <c r="X55" s="157">
        <f t="shared" si="52"/>
        <v>1.4724797751302328</v>
      </c>
      <c r="Y55" s="157">
        <f t="shared" si="52"/>
        <v>0.85035678278828941</v>
      </c>
      <c r="Z55" s="157">
        <f t="shared" si="52"/>
        <v>1.0155448451789326</v>
      </c>
      <c r="AA55" s="157">
        <f t="shared" si="59"/>
        <v>1.5052388831583929</v>
      </c>
      <c r="AB55" s="157">
        <f t="shared" si="59"/>
        <v>2.1192082301559405</v>
      </c>
      <c r="AC55" s="157">
        <f t="shared" si="59"/>
        <v>2.5300180275762156</v>
      </c>
      <c r="AD55" s="157">
        <f t="shared" si="59"/>
        <v>2.4300626304801618</v>
      </c>
      <c r="AE55" s="157">
        <f t="shared" si="59"/>
        <v>2.282732757215066</v>
      </c>
      <c r="AF55" s="157">
        <f t="shared" si="59"/>
        <v>1.7109801886504499</v>
      </c>
      <c r="AG55" s="157">
        <f t="shared" si="59"/>
        <v>1.5529778191282742</v>
      </c>
      <c r="AH55" s="157">
        <f t="shared" si="59"/>
        <v>1.7986585996568512</v>
      </c>
      <c r="AI55" s="157">
        <f t="shared" si="59"/>
        <v>1.1556078836166577</v>
      </c>
      <c r="AJ55" s="157">
        <f t="shared" si="59"/>
        <v>1.0586987890335389</v>
      </c>
      <c r="AK55" s="157">
        <f t="shared" si="59"/>
        <v>1.7173510038259774</v>
      </c>
      <c r="AL55" s="157">
        <f t="shared" si="59"/>
        <v>0.93918195777946667</v>
      </c>
      <c r="AM55" s="157">
        <f t="shared" si="59"/>
        <v>0.97039637964549419</v>
      </c>
      <c r="AN55" s="157">
        <f t="shared" si="59"/>
        <v>1.4039386376088148</v>
      </c>
      <c r="AO55" s="157">
        <f t="shared" si="59"/>
        <v>1.3094603822573747</v>
      </c>
      <c r="AP55" s="157">
        <f t="shared" si="59"/>
        <v>1.1619853932417818</v>
      </c>
      <c r="AQ55" s="157">
        <f t="shared" si="59"/>
        <v>1.4731859293170957</v>
      </c>
      <c r="AR55" s="157">
        <f t="shared" si="58"/>
        <v>1.3529431926212281</v>
      </c>
      <c r="AS55" s="157">
        <f t="shared" si="58"/>
        <v>1.282199602382855</v>
      </c>
      <c r="AT55" s="157">
        <f t="shared" si="58"/>
        <v>1.4053221943200169</v>
      </c>
      <c r="AU55" s="157">
        <f t="shared" si="58"/>
        <v>1.2498093746100845</v>
      </c>
      <c r="AV55" s="157">
        <f t="shared" si="58"/>
        <v>0.98517783178721807</v>
      </c>
      <c r="AW55" s="157">
        <f t="shared" si="58"/>
        <v>0.74099685432259466</v>
      </c>
      <c r="AX55" s="157">
        <f t="shared" si="58"/>
        <v>2.2820110769396424</v>
      </c>
      <c r="AY55" s="157">
        <f t="shared" si="58"/>
        <v>2.3705818880437932</v>
      </c>
      <c r="AZ55" s="157">
        <f t="shared" si="58"/>
        <v>1.5000867659440456</v>
      </c>
      <c r="BA55" s="157">
        <f t="shared" si="58"/>
        <v>1.0935570682285896</v>
      </c>
      <c r="BB55" s="157">
        <f t="shared" si="58"/>
        <v>0.6876270530077937</v>
      </c>
      <c r="BC55" s="157">
        <f t="shared" si="58"/>
        <v>0.77150368817002402</v>
      </c>
      <c r="BD55" s="157">
        <f t="shared" si="58"/>
        <v>0.81782312244947664</v>
      </c>
      <c r="BE55" s="157">
        <f t="shared" si="58"/>
        <v>0.44010655818516364</v>
      </c>
      <c r="BF55" s="157">
        <f t="shared" si="58"/>
        <v>-0.41300992847471851</v>
      </c>
      <c r="BG55" s="157">
        <f t="shared" si="58"/>
        <v>-9.2934235549133687E-2</v>
      </c>
      <c r="BH55" s="157">
        <f t="shared" si="58"/>
        <v>0.57363439039808695</v>
      </c>
      <c r="BI55" s="157">
        <f t="shared" si="54"/>
        <v>0.70458045812469505</v>
      </c>
      <c r="BJ55" s="157">
        <f t="shared" si="54"/>
        <v>0.21373377746862454</v>
      </c>
      <c r="BK55" s="157">
        <f t="shared" si="54"/>
        <v>0.72560543283667289</v>
      </c>
      <c r="BL55" s="157">
        <f t="shared" si="54"/>
        <v>0.54690358374030534</v>
      </c>
      <c r="BM55" s="157">
        <f t="shared" si="55"/>
        <v>0.65543940850464433</v>
      </c>
      <c r="BN55" s="157">
        <f t="shared" si="56"/>
        <v>1.002970553556868</v>
      </c>
      <c r="BO55" s="157">
        <f t="shared" si="57"/>
        <v>1.0700172375379635</v>
      </c>
      <c r="BP55" s="157">
        <f t="shared" si="57"/>
        <v>0.57256225961956797</v>
      </c>
      <c r="BQ55" s="157">
        <f t="shared" si="57"/>
        <v>0.72157812770375496</v>
      </c>
    </row>
    <row r="56" spans="1:69" x14ac:dyDescent="0.2">
      <c r="A56" s="3" t="s">
        <v>10</v>
      </c>
      <c r="B56" s="253"/>
      <c r="C56" s="157">
        <f t="shared" si="52"/>
        <v>0.61474651607024078</v>
      </c>
      <c r="D56" s="157">
        <f t="shared" si="52"/>
        <v>0.82112798506454965</v>
      </c>
      <c r="E56" s="157">
        <f t="shared" si="52"/>
        <v>0.55266818991906985</v>
      </c>
      <c r="F56" s="157">
        <f t="shared" si="52"/>
        <v>2.075582278509708</v>
      </c>
      <c r="G56" s="157">
        <f t="shared" ref="G56:G61" si="60">(G16-F16)/F16*100</f>
        <v>2.3674894982772487</v>
      </c>
      <c r="H56" s="157">
        <f t="shared" ref="H56:H61" si="61">(H16-G16)/G16*100</f>
        <v>2.3866699285230322</v>
      </c>
      <c r="I56" s="157">
        <f t="shared" ref="I56:I61" si="62">(I16-H16)/H16*100</f>
        <v>2.3061885109110851</v>
      </c>
      <c r="J56" s="157">
        <f t="shared" ref="J56:J61" si="63">(J16-I16)/I16*100</f>
        <v>0.49874162377140324</v>
      </c>
      <c r="K56" s="157">
        <f t="shared" ref="K56:K61" si="64">(K16-J16)/J16*100</f>
        <v>0.54032300866032035</v>
      </c>
      <c r="L56" s="157">
        <f t="shared" ref="L56:L61" si="65">(L16-K16)/K16*100</f>
        <v>0.30950549335093341</v>
      </c>
      <c r="M56" s="157">
        <f t="shared" ref="M56:M61" si="66">(M16-L16)/L16*100</f>
        <v>0.4052695256936294</v>
      </c>
      <c r="N56" s="157">
        <f t="shared" ref="N56:N61" si="67">(N16-M16)/M16*100</f>
        <v>0.25657100635677904</v>
      </c>
      <c r="O56" s="157">
        <f t="shared" ref="O56:O61" si="68">(O16-N16)/N16*100</f>
        <v>1.4088488927463907</v>
      </c>
      <c r="P56" s="157">
        <f t="shared" ref="P56:P61" si="69">(P16-O16)/O16*100</f>
        <v>0.73320263250226059</v>
      </c>
      <c r="Q56" s="157">
        <f t="shared" ref="Q56:Q61" si="70">(Q16-P16)/P16*100</f>
        <v>3.9302473024892141E-2</v>
      </c>
      <c r="R56" s="157">
        <f t="shared" ref="R56:R61" si="71">(R16-Q16)/Q16*100</f>
        <v>2.7400097447733507</v>
      </c>
      <c r="S56" s="157">
        <f t="shared" ref="S56:S61" si="72">(S16-R16)/R16*100</f>
        <v>1.1037662057649988</v>
      </c>
      <c r="T56" s="157">
        <f t="shared" ref="T56:T61" si="73">(T16-S16)/S16*100</f>
        <v>1.1083558941295388</v>
      </c>
      <c r="U56" s="157">
        <f t="shared" ref="U56:U61" si="74">(U16-T16)/T16*100</f>
        <v>0.64277965312975927</v>
      </c>
      <c r="V56" s="157">
        <f t="shared" ref="V56:V61" si="75">(V16-U16)/U16*100</f>
        <v>0.51699638842604734</v>
      </c>
      <c r="W56" s="157">
        <f t="shared" ref="W56:W61" si="76">(W16-V16)/V16*100</f>
        <v>0.37480123627937656</v>
      </c>
      <c r="X56" s="157">
        <f t="shared" ref="X56:X61" si="77">(X16-W16)/W16*100</f>
        <v>1.2093593912866343</v>
      </c>
      <c r="Y56" s="157">
        <f t="shared" ref="Y56:Y61" si="78">(Y16-X16)/X16*100</f>
        <v>1.7145149804072062</v>
      </c>
      <c r="Z56" s="157">
        <f t="shared" ref="Z56:Z61" si="79">(Z16-Y16)/Y16*100</f>
        <v>2.7676342076998486</v>
      </c>
      <c r="AA56" s="157">
        <f t="shared" si="59"/>
        <v>2.2499757877776703</v>
      </c>
      <c r="AB56" s="157">
        <f t="shared" si="59"/>
        <v>1.9687948025780426</v>
      </c>
      <c r="AC56" s="157">
        <f t="shared" si="59"/>
        <v>1.9800550493810454</v>
      </c>
      <c r="AD56" s="157">
        <f t="shared" si="59"/>
        <v>2.2719603861194089</v>
      </c>
      <c r="AE56" s="157">
        <f t="shared" si="59"/>
        <v>1.3084013780316495</v>
      </c>
      <c r="AF56" s="157">
        <f t="shared" si="59"/>
        <v>-0.36243611414140203</v>
      </c>
      <c r="AG56" s="157">
        <f t="shared" si="59"/>
        <v>0.28153875770020531</v>
      </c>
      <c r="AH56" s="157">
        <f t="shared" si="59"/>
        <v>2.3767626756676772</v>
      </c>
      <c r="AI56" s="157">
        <f t="shared" si="59"/>
        <v>1.3563082788713579</v>
      </c>
      <c r="AJ56" s="157">
        <f t="shared" si="59"/>
        <v>1.5088972909223353</v>
      </c>
      <c r="AK56" s="157">
        <f t="shared" si="59"/>
        <v>0.869479375493591</v>
      </c>
      <c r="AL56" s="157">
        <f t="shared" si="59"/>
        <v>2.8257285463702546</v>
      </c>
      <c r="AM56" s="157">
        <f t="shared" si="59"/>
        <v>1.9302786146507891</v>
      </c>
      <c r="AN56" s="157">
        <f t="shared" si="59"/>
        <v>1.0048627022833871</v>
      </c>
      <c r="AO56" s="157">
        <f t="shared" si="59"/>
        <v>1.4467864203325227</v>
      </c>
      <c r="AP56" s="157">
        <f t="shared" si="59"/>
        <v>1.0073147735995205</v>
      </c>
      <c r="AQ56" s="157">
        <f t="shared" si="59"/>
        <v>1.9100792193957314</v>
      </c>
      <c r="AR56" s="157">
        <f t="shared" si="58"/>
        <v>1.8335560159023958</v>
      </c>
      <c r="AS56" s="157">
        <f t="shared" si="58"/>
        <v>0.66304083970461081</v>
      </c>
      <c r="AT56" s="157">
        <f t="shared" si="58"/>
        <v>3.8624910150681209</v>
      </c>
      <c r="AU56" s="157">
        <f t="shared" si="58"/>
        <v>2.5933198587729622</v>
      </c>
      <c r="AV56" s="157">
        <f t="shared" si="58"/>
        <v>2.5121806001926452</v>
      </c>
      <c r="AW56" s="157">
        <f t="shared" si="58"/>
        <v>1.462950349088963</v>
      </c>
      <c r="AX56" s="157">
        <f t="shared" si="58"/>
        <v>1.8590391018590391</v>
      </c>
      <c r="AY56" s="157">
        <f t="shared" si="58"/>
        <v>1.2228204901874247</v>
      </c>
      <c r="AZ56" s="157">
        <f t="shared" si="58"/>
        <v>2.6672402667240269</v>
      </c>
      <c r="BA56" s="157">
        <f t="shared" si="58"/>
        <v>2.1811881019926274</v>
      </c>
      <c r="BB56" s="157">
        <f t="shared" si="58"/>
        <v>2.2087385635040624</v>
      </c>
      <c r="BC56" s="157">
        <f t="shared" si="58"/>
        <v>0.53107065606365178</v>
      </c>
      <c r="BD56" s="157">
        <f t="shared" si="58"/>
        <v>1.9113546194633988</v>
      </c>
      <c r="BE56" s="157">
        <f t="shared" si="58"/>
        <v>1.466695183828663</v>
      </c>
      <c r="BF56" s="157">
        <f t="shared" si="58"/>
        <v>-0.53424870693724924</v>
      </c>
      <c r="BG56" s="157">
        <f t="shared" si="58"/>
        <v>-1.1124255018368261</v>
      </c>
      <c r="BH56" s="157">
        <f t="shared" si="58"/>
        <v>0.15536521696248806</v>
      </c>
      <c r="BI56" s="157">
        <f t="shared" si="54"/>
        <v>0.49476945524931015</v>
      </c>
      <c r="BJ56" s="157">
        <f t="shared" si="54"/>
        <v>0.77473946071559341</v>
      </c>
      <c r="BK56" s="157">
        <f t="shared" si="54"/>
        <v>0.91982685612120063</v>
      </c>
      <c r="BL56" s="157">
        <f t="shared" si="54"/>
        <v>0.44212374802831456</v>
      </c>
      <c r="BM56" s="157">
        <f t="shared" si="55"/>
        <v>0.70165395386257789</v>
      </c>
      <c r="BN56" s="157">
        <f t="shared" si="56"/>
        <v>1.298528368658119</v>
      </c>
      <c r="BO56" s="157">
        <f t="shared" si="57"/>
        <v>0.68050254050911296</v>
      </c>
      <c r="BP56" s="157">
        <f t="shared" si="57"/>
        <v>1.1047448792564063</v>
      </c>
      <c r="BQ56" s="157">
        <f t="shared" si="57"/>
        <v>0.56918362380240484</v>
      </c>
    </row>
    <row r="57" spans="1:69" x14ac:dyDescent="0.2">
      <c r="A57" s="3" t="s">
        <v>11</v>
      </c>
      <c r="B57" s="253"/>
      <c r="C57" s="157">
        <f t="shared" ref="C57:F61" si="80">(C17-B17)/B17*100</f>
        <v>1.6715443128373471</v>
      </c>
      <c r="D57" s="157">
        <f t="shared" si="80"/>
        <v>0.836157625994006</v>
      </c>
      <c r="E57" s="157">
        <f t="shared" si="80"/>
        <v>0.45148390420539453</v>
      </c>
      <c r="F57" s="157">
        <f t="shared" si="80"/>
        <v>2.8102599564783683</v>
      </c>
      <c r="G57" s="157">
        <f t="shared" si="60"/>
        <v>-1.5475829806573882</v>
      </c>
      <c r="H57" s="157">
        <f t="shared" si="61"/>
        <v>-0.53135240783673832</v>
      </c>
      <c r="I57" s="157">
        <f t="shared" si="62"/>
        <v>0.49206451952388203</v>
      </c>
      <c r="J57" s="157">
        <f t="shared" si="63"/>
        <v>-0.16885442323930397</v>
      </c>
      <c r="K57" s="157">
        <f t="shared" si="64"/>
        <v>0.27068045304697413</v>
      </c>
      <c r="L57" s="157">
        <f t="shared" si="65"/>
        <v>0.40303058060890279</v>
      </c>
      <c r="M57" s="157">
        <f t="shared" si="66"/>
        <v>0.1010064320841163</v>
      </c>
      <c r="N57" s="157">
        <f t="shared" si="67"/>
        <v>2.9237072497105325</v>
      </c>
      <c r="O57" s="157">
        <f t="shared" si="68"/>
        <v>2.0889309692768041</v>
      </c>
      <c r="P57" s="157">
        <f t="shared" si="69"/>
        <v>1.8370240286042177</v>
      </c>
      <c r="Q57" s="157">
        <f t="shared" si="70"/>
        <v>1.282550868635504</v>
      </c>
      <c r="R57" s="157">
        <f t="shared" si="71"/>
        <v>0.38127838313768875</v>
      </c>
      <c r="S57" s="157">
        <f t="shared" si="72"/>
        <v>0.62871586773082155</v>
      </c>
      <c r="T57" s="157">
        <f t="shared" si="73"/>
        <v>0.78252373020192345</v>
      </c>
      <c r="U57" s="157">
        <f t="shared" si="74"/>
        <v>0.75712698917858445</v>
      </c>
      <c r="V57" s="157">
        <f t="shared" si="75"/>
        <v>1.6597202493280436</v>
      </c>
      <c r="W57" s="157">
        <f t="shared" si="76"/>
        <v>1.2578821257154971</v>
      </c>
      <c r="X57" s="157">
        <f t="shared" si="77"/>
        <v>1.4582617114400884</v>
      </c>
      <c r="Y57" s="157">
        <f t="shared" si="78"/>
        <v>1.1231829700110307</v>
      </c>
      <c r="Z57" s="157">
        <f t="shared" si="79"/>
        <v>9.9414269530894231E-2</v>
      </c>
      <c r="AA57" s="157">
        <f t="shared" si="59"/>
        <v>4.0305591681662312E-2</v>
      </c>
      <c r="AB57" s="157">
        <f t="shared" si="59"/>
        <v>0.25600943527970188</v>
      </c>
      <c r="AC57" s="157">
        <f t="shared" si="59"/>
        <v>0.40680125368765757</v>
      </c>
      <c r="AD57" s="157">
        <f t="shared" si="59"/>
        <v>0.47779204113587481</v>
      </c>
      <c r="AE57" s="157">
        <f t="shared" si="59"/>
        <v>0.85204347816502535</v>
      </c>
      <c r="AF57" s="157">
        <f t="shared" si="59"/>
        <v>1.0435940822433358</v>
      </c>
      <c r="AG57" s="157">
        <f t="shared" si="59"/>
        <v>1.4189552052839587</v>
      </c>
      <c r="AH57" s="157">
        <f t="shared" si="59"/>
        <v>1.8567207018353042</v>
      </c>
      <c r="AI57" s="157">
        <f t="shared" si="59"/>
        <v>1.5351703516427415</v>
      </c>
      <c r="AJ57" s="157">
        <f t="shared" si="59"/>
        <v>1.1001508367850217</v>
      </c>
      <c r="AK57" s="157">
        <f t="shared" si="59"/>
        <v>0.370620345043989</v>
      </c>
      <c r="AL57" s="157">
        <f t="shared" si="59"/>
        <v>0.21942760068895548</v>
      </c>
      <c r="AM57" s="157">
        <f t="shared" si="59"/>
        <v>-0.22836425275449668</v>
      </c>
      <c r="AN57" s="157">
        <f t="shared" si="59"/>
        <v>0.59699379409613251</v>
      </c>
      <c r="AO57" s="157">
        <f t="shared" si="59"/>
        <v>0.74826421467442294</v>
      </c>
      <c r="AP57" s="157">
        <f t="shared" si="59"/>
        <v>0.98769528066866563</v>
      </c>
      <c r="AQ57" s="157">
        <f t="shared" si="59"/>
        <v>1.4224710073550051</v>
      </c>
      <c r="AR57" s="157">
        <f t="shared" si="58"/>
        <v>1.2411170382948411</v>
      </c>
      <c r="AS57" s="157">
        <f t="shared" si="58"/>
        <v>1.0451697440984393</v>
      </c>
      <c r="AT57" s="157">
        <f t="shared" si="58"/>
        <v>1.7971403252886624</v>
      </c>
      <c r="AU57" s="157">
        <f t="shared" si="58"/>
        <v>1.1579809004092769</v>
      </c>
      <c r="AV57" s="157">
        <f t="shared" si="58"/>
        <v>1.0379129534125973</v>
      </c>
      <c r="AW57" s="157">
        <f t="shared" si="58"/>
        <v>0.73146249786434303</v>
      </c>
      <c r="AX57" s="157">
        <f t="shared" si="58"/>
        <v>1.6325146025250974</v>
      </c>
      <c r="AY57" s="157">
        <f t="shared" si="58"/>
        <v>1.5386605196457852</v>
      </c>
      <c r="AZ57" s="157">
        <f t="shared" si="58"/>
        <v>1.6777307347154693</v>
      </c>
      <c r="BA57" s="157">
        <f t="shared" si="58"/>
        <v>1.8226050550911668</v>
      </c>
      <c r="BB57" s="157">
        <f t="shared" si="58"/>
        <v>0.50246345106991996</v>
      </c>
      <c r="BC57" s="157">
        <f t="shared" si="58"/>
        <v>0.38206430231060046</v>
      </c>
      <c r="BD57" s="157">
        <f t="shared" si="58"/>
        <v>0.78580747126860695</v>
      </c>
      <c r="BE57" s="157">
        <f t="shared" si="58"/>
        <v>0.48498285239200467</v>
      </c>
      <c r="BF57" s="157">
        <f t="shared" si="58"/>
        <v>-0.65936091510539363</v>
      </c>
      <c r="BG57" s="157">
        <f t="shared" si="58"/>
        <v>-0.34790465741865573</v>
      </c>
      <c r="BH57" s="157">
        <f t="shared" si="58"/>
        <v>-1.029770526314266</v>
      </c>
      <c r="BI57" s="157">
        <f t="shared" si="54"/>
        <v>-1.0743202728379415</v>
      </c>
      <c r="BJ57" s="157">
        <f t="shared" si="54"/>
        <v>0.54351743865181879</v>
      </c>
      <c r="BK57" s="157">
        <f t="shared" si="54"/>
        <v>0.55616807495807985</v>
      </c>
      <c r="BL57" s="157">
        <f t="shared" si="54"/>
        <v>0.43952990487636323</v>
      </c>
      <c r="BM57" s="157">
        <f t="shared" si="55"/>
        <v>0.54547423150013097</v>
      </c>
      <c r="BN57" s="157">
        <f t="shared" si="56"/>
        <v>0.64668234338312458</v>
      </c>
      <c r="BO57" s="157">
        <f t="shared" si="57"/>
        <v>0.68907407917073782</v>
      </c>
      <c r="BP57" s="157">
        <f t="shared" si="57"/>
        <v>0.60812053956172718</v>
      </c>
      <c r="BQ57" s="157">
        <f t="shared" si="57"/>
        <v>0.74952117718392941</v>
      </c>
    </row>
    <row r="58" spans="1:69" x14ac:dyDescent="0.2">
      <c r="A58" s="171" t="s">
        <v>12</v>
      </c>
      <c r="B58" s="254"/>
      <c r="C58" s="158">
        <f t="shared" si="80"/>
        <v>9.0145451257909015E-2</v>
      </c>
      <c r="D58" s="158">
        <f t="shared" si="80"/>
        <v>7.1737232278089119E-2</v>
      </c>
      <c r="E58" s="158">
        <f t="shared" si="80"/>
        <v>7.0639298734902489E-2</v>
      </c>
      <c r="F58" s="158">
        <f t="shared" si="80"/>
        <v>0.79245791104946262</v>
      </c>
      <c r="G58" s="158">
        <f t="shared" si="60"/>
        <v>0.78853593259677857</v>
      </c>
      <c r="H58" s="158">
        <f t="shared" si="61"/>
        <v>0.62285653402291719</v>
      </c>
      <c r="I58" s="158">
        <f t="shared" si="62"/>
        <v>0.44329089008064038</v>
      </c>
      <c r="J58" s="158">
        <f t="shared" si="63"/>
        <v>0.17697126182146514</v>
      </c>
      <c r="K58" s="158">
        <f t="shared" si="64"/>
        <v>-0.14285242298984743</v>
      </c>
      <c r="L58" s="158">
        <f t="shared" si="65"/>
        <v>-0.18633023811231592</v>
      </c>
      <c r="M58" s="158">
        <f t="shared" si="66"/>
        <v>-0.10762034034760824</v>
      </c>
      <c r="N58" s="158">
        <f t="shared" si="67"/>
        <v>-0.1443712877268519</v>
      </c>
      <c r="O58" s="158">
        <f t="shared" si="68"/>
        <v>-0.25157779416896875</v>
      </c>
      <c r="P58" s="158">
        <f t="shared" si="69"/>
        <v>-0.32398003319257462</v>
      </c>
      <c r="Q58" s="158">
        <f t="shared" si="70"/>
        <v>-0.18463112988851416</v>
      </c>
      <c r="R58" s="158">
        <f t="shared" si="71"/>
        <v>-6.6724116388499233E-2</v>
      </c>
      <c r="S58" s="158">
        <f t="shared" si="72"/>
        <v>-0.17736232829302936</v>
      </c>
      <c r="T58" s="158">
        <f t="shared" si="73"/>
        <v>-0.34657435014081195</v>
      </c>
      <c r="U58" s="158">
        <f t="shared" si="74"/>
        <v>-0.47839140243057043</v>
      </c>
      <c r="V58" s="158">
        <f t="shared" si="75"/>
        <v>5.2652067999810336E-2</v>
      </c>
      <c r="W58" s="158">
        <f t="shared" si="76"/>
        <v>-0.18063012336015058</v>
      </c>
      <c r="X58" s="158">
        <f t="shared" si="77"/>
        <v>-0.32799822578511384</v>
      </c>
      <c r="Y58" s="158">
        <f t="shared" si="78"/>
        <v>-0.42185236365344103</v>
      </c>
      <c r="Z58" s="158">
        <f t="shared" si="79"/>
        <v>0.28738953628883962</v>
      </c>
      <c r="AA58" s="158">
        <f t="shared" si="59"/>
        <v>-0.4311586800152975</v>
      </c>
      <c r="AB58" s="158">
        <f t="shared" si="59"/>
        <v>-0.61612770838375652</v>
      </c>
      <c r="AC58" s="158">
        <f t="shared" si="59"/>
        <v>-0.26735561473261793</v>
      </c>
      <c r="AD58" s="158">
        <f t="shared" si="59"/>
        <v>0.75909587964879865</v>
      </c>
      <c r="AE58" s="158">
        <f t="shared" si="59"/>
        <v>0.44148947379512354</v>
      </c>
      <c r="AF58" s="158">
        <f t="shared" si="59"/>
        <v>0.3787044322056124</v>
      </c>
      <c r="AG58" s="158">
        <f t="shared" si="59"/>
        <v>0.22678343749346822</v>
      </c>
      <c r="AH58" s="158">
        <f t="shared" si="59"/>
        <v>1.3612712845270742</v>
      </c>
      <c r="AI58" s="158">
        <f t="shared" si="59"/>
        <v>0.61260074993441926</v>
      </c>
      <c r="AJ58" s="158">
        <f t="shared" si="59"/>
        <v>0.6282974111488282</v>
      </c>
      <c r="AK58" s="158">
        <f t="shared" si="59"/>
        <v>0.54512109003896625</v>
      </c>
      <c r="AL58" s="158">
        <f t="shared" si="59"/>
        <v>-5.2043858319438127E-2</v>
      </c>
      <c r="AM58" s="158">
        <f t="shared" si="59"/>
        <v>0.70118853225618916</v>
      </c>
      <c r="AN58" s="158">
        <f t="shared" si="59"/>
        <v>0.4909786439350583</v>
      </c>
      <c r="AO58" s="158">
        <f t="shared" si="59"/>
        <v>1.2204504126451252</v>
      </c>
      <c r="AP58" s="158">
        <f t="shared" si="59"/>
        <v>1.746070133010877</v>
      </c>
      <c r="AQ58" s="158">
        <f t="shared" si="59"/>
        <v>1.1661253206359556</v>
      </c>
      <c r="AR58" s="158">
        <f t="shared" si="58"/>
        <v>0.57634179273943598</v>
      </c>
      <c r="AS58" s="158">
        <f t="shared" si="58"/>
        <v>7.6278087021855586E-3</v>
      </c>
      <c r="AT58" s="158">
        <f t="shared" si="58"/>
        <v>1.3825302181196273</v>
      </c>
      <c r="AU58" s="158">
        <f t="shared" si="58"/>
        <v>0.65122840014106032</v>
      </c>
      <c r="AV58" s="158">
        <f t="shared" si="58"/>
        <v>0.50032701111837796</v>
      </c>
      <c r="AW58" s="158">
        <f t="shared" si="58"/>
        <v>1.2973490570861475</v>
      </c>
      <c r="AX58" s="158">
        <f t="shared" si="58"/>
        <v>1.745578693293931</v>
      </c>
      <c r="AY58" s="158">
        <f t="shared" si="58"/>
        <v>-4.5100709885173589E-4</v>
      </c>
      <c r="AZ58" s="158">
        <f t="shared" si="58"/>
        <v>0.99537715638741675</v>
      </c>
      <c r="BA58" s="158">
        <f t="shared" si="58"/>
        <v>1.4098029759033992</v>
      </c>
      <c r="BB58" s="158">
        <f t="shared" si="58"/>
        <v>1.3642228377420307</v>
      </c>
      <c r="BC58" s="158">
        <f t="shared" si="58"/>
        <v>0.53304487221259245</v>
      </c>
      <c r="BD58" s="158">
        <f t="shared" si="58"/>
        <v>1.5025020093857762</v>
      </c>
      <c r="BE58" s="158">
        <f t="shared" si="58"/>
        <v>0.80079696540097323</v>
      </c>
      <c r="BF58" s="158">
        <f t="shared" si="58"/>
        <v>1.1403375399118139</v>
      </c>
      <c r="BG58" s="158">
        <f t="shared" si="58"/>
        <v>1.2189316496291842</v>
      </c>
      <c r="BH58" s="158">
        <f t="shared" si="58"/>
        <v>0.26981199797022165</v>
      </c>
      <c r="BI58" s="158">
        <f t="shared" si="54"/>
        <v>0.49661585303133166</v>
      </c>
      <c r="BJ58" s="158">
        <f t="shared" si="54"/>
        <v>0.49457118058398708</v>
      </c>
      <c r="BK58" s="158">
        <f t="shared" si="54"/>
        <v>1.0466063717102583</v>
      </c>
      <c r="BL58" s="158">
        <f t="shared" si="54"/>
        <v>0.68258147232783262</v>
      </c>
      <c r="BM58" s="158">
        <f t="shared" si="55"/>
        <v>0.93503976421781021</v>
      </c>
      <c r="BN58" s="158">
        <f t="shared" si="56"/>
        <v>0.76252593659370693</v>
      </c>
      <c r="BO58" s="158">
        <f t="shared" si="57"/>
        <v>1.2567968217844783</v>
      </c>
      <c r="BP58" s="158">
        <f t="shared" si="57"/>
        <v>1.0389973986180401</v>
      </c>
      <c r="BQ58" s="158">
        <f t="shared" si="57"/>
        <v>1.0714162013215673</v>
      </c>
    </row>
    <row r="59" spans="1:69" x14ac:dyDescent="0.2">
      <c r="A59" s="2" t="s">
        <v>13</v>
      </c>
      <c r="B59" s="255"/>
      <c r="C59" s="160">
        <f t="shared" si="80"/>
        <v>0.30040637404134746</v>
      </c>
      <c r="D59" s="160">
        <f t="shared" si="80"/>
        <v>0.5534497760794086</v>
      </c>
      <c r="E59" s="160">
        <f t="shared" si="80"/>
        <v>0.27358999878524654</v>
      </c>
      <c r="F59" s="160">
        <f t="shared" si="80"/>
        <v>1.5156192058277176</v>
      </c>
      <c r="G59" s="160">
        <f t="shared" si="60"/>
        <v>1.0408120287379057</v>
      </c>
      <c r="H59" s="160">
        <f t="shared" si="61"/>
        <v>1.2233018207388333</v>
      </c>
      <c r="I59" s="160">
        <f t="shared" si="62"/>
        <v>1.0554818507262638</v>
      </c>
      <c r="J59" s="160">
        <f t="shared" si="63"/>
        <v>0.26825953110800815</v>
      </c>
      <c r="K59" s="160">
        <f t="shared" si="64"/>
        <v>0.68340031394593115</v>
      </c>
      <c r="L59" s="160">
        <f t="shared" si="65"/>
        <v>0.14682367361431953</v>
      </c>
      <c r="M59" s="160">
        <f t="shared" si="66"/>
        <v>-0.10546751066732234</v>
      </c>
      <c r="N59" s="160">
        <f t="shared" si="67"/>
        <v>0.4471896774420665</v>
      </c>
      <c r="O59" s="160">
        <f t="shared" si="68"/>
        <v>0.25422881132710079</v>
      </c>
      <c r="P59" s="160">
        <f t="shared" si="69"/>
        <v>-0.19074570126958851</v>
      </c>
      <c r="Q59" s="160">
        <f t="shared" si="70"/>
        <v>8.9882213761080992E-2</v>
      </c>
      <c r="R59" s="160">
        <f t="shared" si="71"/>
        <v>1.0379320632609623</v>
      </c>
      <c r="S59" s="160">
        <f t="shared" si="72"/>
        <v>0.84375180021535068</v>
      </c>
      <c r="T59" s="160">
        <f t="shared" si="73"/>
        <v>1.0993428833704226</v>
      </c>
      <c r="U59" s="160">
        <f t="shared" si="74"/>
        <v>1.1118617426400936</v>
      </c>
      <c r="V59" s="160">
        <f t="shared" si="75"/>
        <v>1.2099662469041026</v>
      </c>
      <c r="W59" s="160">
        <f t="shared" si="76"/>
        <v>0.95129866533486485</v>
      </c>
      <c r="X59" s="160">
        <f t="shared" si="77"/>
        <v>0.98512602020589068</v>
      </c>
      <c r="Y59" s="160">
        <f t="shared" si="78"/>
        <v>0.87806474032846327</v>
      </c>
      <c r="Z59" s="160">
        <f t="shared" si="79"/>
        <v>0.73000218899011249</v>
      </c>
      <c r="AA59" s="160">
        <f t="shared" si="59"/>
        <v>0.52337489728814857</v>
      </c>
      <c r="AB59" s="160">
        <f t="shared" si="59"/>
        <v>0.22448817256508266</v>
      </c>
      <c r="AC59" s="160">
        <f t="shared" si="59"/>
        <v>0.74654203059480351</v>
      </c>
      <c r="AD59" s="160">
        <f t="shared" si="59"/>
        <v>1.2889102590319492</v>
      </c>
      <c r="AE59" s="160">
        <f t="shared" si="59"/>
        <v>1.2932938329189643</v>
      </c>
      <c r="AF59" s="160">
        <f t="shared" si="59"/>
        <v>0.73228867267555431</v>
      </c>
      <c r="AG59" s="160">
        <f t="shared" si="59"/>
        <v>0.76187805878136361</v>
      </c>
      <c r="AH59" s="160">
        <f t="shared" si="59"/>
        <v>0.90755579982607393</v>
      </c>
      <c r="AI59" s="160">
        <f t="shared" si="59"/>
        <v>0.50106699953387546</v>
      </c>
      <c r="AJ59" s="160">
        <f t="shared" si="59"/>
        <v>0.55298424332831331</v>
      </c>
      <c r="AK59" s="160">
        <f t="shared" si="59"/>
        <v>0.5294046848619457</v>
      </c>
      <c r="AL59" s="160">
        <f t="shared" si="59"/>
        <v>1.5556787874241886</v>
      </c>
      <c r="AM59" s="160">
        <f t="shared" si="59"/>
        <v>1.331450507512403</v>
      </c>
      <c r="AN59" s="160">
        <f t="shared" si="59"/>
        <v>1.6054046035213141</v>
      </c>
      <c r="AO59" s="160">
        <f t="shared" si="59"/>
        <v>1.0498506081835437</v>
      </c>
      <c r="AP59" s="160">
        <f t="shared" si="59"/>
        <v>1.1157162152055089</v>
      </c>
      <c r="AQ59" s="160">
        <f t="shared" si="59"/>
        <v>1.7622372215763071</v>
      </c>
      <c r="AR59" s="160">
        <f t="shared" si="58"/>
        <v>1.3617736619519207</v>
      </c>
      <c r="AS59" s="160">
        <f t="shared" si="58"/>
        <v>0.68570458075940066</v>
      </c>
      <c r="AT59" s="160">
        <f t="shared" si="58"/>
        <v>1.5390099861013398</v>
      </c>
      <c r="AU59" s="160">
        <f t="shared" si="58"/>
        <v>1.5310639567234214</v>
      </c>
      <c r="AV59" s="160">
        <f t="shared" si="58"/>
        <v>1.4944834001298331</v>
      </c>
      <c r="AW59" s="160">
        <f t="shared" si="58"/>
        <v>1.376776954393107</v>
      </c>
      <c r="AX59" s="160">
        <f t="shared" si="58"/>
        <v>1.6777873210794776</v>
      </c>
      <c r="AY59" s="160">
        <f t="shared" si="58"/>
        <v>0.85027431402662279</v>
      </c>
      <c r="AZ59" s="160">
        <f t="shared" si="58"/>
        <v>1.2474509629582773</v>
      </c>
      <c r="BA59" s="160">
        <f t="shared" si="58"/>
        <v>1.5908471874457251</v>
      </c>
      <c r="BB59" s="160">
        <f t="shared" si="58"/>
        <v>0.65733686763513466</v>
      </c>
      <c r="BC59" s="160">
        <f t="shared" si="58"/>
        <v>1.183949128228448</v>
      </c>
      <c r="BD59" s="160">
        <f t="shared" si="58"/>
        <v>0.42614529595829093</v>
      </c>
      <c r="BE59" s="160">
        <f t="shared" si="58"/>
        <v>-0.36162269592123791</v>
      </c>
      <c r="BF59" s="160">
        <f t="shared" si="58"/>
        <v>-1.566826180658756</v>
      </c>
      <c r="BG59" s="160">
        <f t="shared" si="58"/>
        <v>-0.54437151917469628</v>
      </c>
      <c r="BH59" s="160">
        <f t="shared" si="58"/>
        <v>0.4066704419685831</v>
      </c>
      <c r="BI59" s="160">
        <f t="shared" si="54"/>
        <v>0.76906274760220916</v>
      </c>
      <c r="BJ59" s="160">
        <f t="shared" si="54"/>
        <v>1.0142837255027208</v>
      </c>
      <c r="BK59" s="160">
        <f t="shared" si="54"/>
        <v>0.72350531366684756</v>
      </c>
      <c r="BL59" s="160">
        <f t="shared" si="54"/>
        <v>0.74359594668330975</v>
      </c>
      <c r="BM59" s="160">
        <f t="shared" si="55"/>
        <v>1.0927066877643765</v>
      </c>
      <c r="BN59" s="160">
        <f t="shared" si="56"/>
        <v>1.0845025615556436</v>
      </c>
      <c r="BO59" s="160">
        <f t="shared" si="57"/>
        <v>0.15677242483091428</v>
      </c>
      <c r="BP59" s="160">
        <f t="shared" si="57"/>
        <v>0.35991265360896602</v>
      </c>
      <c r="BQ59" s="160">
        <f t="shared" si="57"/>
        <v>0.7730411055299824</v>
      </c>
    </row>
    <row r="60" spans="1:69" x14ac:dyDescent="0.2">
      <c r="A60" s="3" t="s">
        <v>14</v>
      </c>
      <c r="B60" s="253"/>
      <c r="C60" s="157">
        <f t="shared" si="80"/>
        <v>1.2634899721427666E-2</v>
      </c>
      <c r="D60" s="157">
        <f t="shared" si="80"/>
        <v>0.87607209685585319</v>
      </c>
      <c r="E60" s="157">
        <f t="shared" si="80"/>
        <v>0.40451868728573448</v>
      </c>
      <c r="F60" s="157">
        <f t="shared" si="80"/>
        <v>0.97016848012705958</v>
      </c>
      <c r="G60" s="157">
        <f t="shared" si="60"/>
        <v>2.9804300295871022</v>
      </c>
      <c r="H60" s="157">
        <f t="shared" si="61"/>
        <v>1.0861441354125911</v>
      </c>
      <c r="I60" s="157">
        <f t="shared" si="62"/>
        <v>1.2209756701048302</v>
      </c>
      <c r="J60" s="157">
        <f t="shared" si="63"/>
        <v>0.34278233249965245</v>
      </c>
      <c r="K60" s="157">
        <f t="shared" si="64"/>
        <v>0.31528886090199187</v>
      </c>
      <c r="L60" s="157">
        <f t="shared" si="65"/>
        <v>0.19206558188958264</v>
      </c>
      <c r="M60" s="157">
        <f t="shared" si="66"/>
        <v>0.15643417781084412</v>
      </c>
      <c r="N60" s="157">
        <f t="shared" si="67"/>
        <v>-0.53168202172963197</v>
      </c>
      <c r="O60" s="157">
        <f t="shared" si="68"/>
        <v>-0.90118278183074774</v>
      </c>
      <c r="P60" s="157">
        <f t="shared" si="69"/>
        <v>-0.46216012183262223</v>
      </c>
      <c r="Q60" s="157">
        <f t="shared" si="70"/>
        <v>1.993949680572156E-2</v>
      </c>
      <c r="R60" s="157">
        <f t="shared" si="71"/>
        <v>-0.54403286295155628</v>
      </c>
      <c r="S60" s="157">
        <f t="shared" si="72"/>
        <v>-8.5170223201568016E-2</v>
      </c>
      <c r="T60" s="157">
        <f t="shared" si="73"/>
        <v>0.69290497859867484</v>
      </c>
      <c r="U60" s="157">
        <f t="shared" si="74"/>
        <v>0.66282866269825547</v>
      </c>
      <c r="V60" s="157">
        <f t="shared" si="75"/>
        <v>1.6085178226771815E-2</v>
      </c>
      <c r="W60" s="157">
        <f t="shared" si="76"/>
        <v>0.24969612637494354</v>
      </c>
      <c r="X60" s="157">
        <f t="shared" si="77"/>
        <v>0.78468498789454211</v>
      </c>
      <c r="Y60" s="157">
        <f t="shared" si="78"/>
        <v>0.6091419235037574</v>
      </c>
      <c r="Z60" s="157">
        <f t="shared" si="79"/>
        <v>-2.7511028708172982E-2</v>
      </c>
      <c r="AA60" s="157">
        <f t="shared" si="59"/>
        <v>0.18582064459113307</v>
      </c>
      <c r="AB60" s="157">
        <f t="shared" si="59"/>
        <v>0.44172296896139812</v>
      </c>
      <c r="AC60" s="157">
        <f t="shared" si="59"/>
        <v>0.75220576043703813</v>
      </c>
      <c r="AD60" s="157">
        <f t="shared" si="59"/>
        <v>0.70351737863887553</v>
      </c>
      <c r="AE60" s="157">
        <f t="shared" si="59"/>
        <v>0.5355230274901821</v>
      </c>
      <c r="AF60" s="157">
        <f t="shared" si="59"/>
        <v>1.547089408233276</v>
      </c>
      <c r="AG60" s="157">
        <f t="shared" si="59"/>
        <v>-0.10227175254194792</v>
      </c>
      <c r="AH60" s="157">
        <f t="shared" si="59"/>
        <v>1.0733015415912603</v>
      </c>
      <c r="AI60" s="157">
        <f t="shared" si="59"/>
        <v>0.38359243793578912</v>
      </c>
      <c r="AJ60" s="157">
        <f t="shared" si="59"/>
        <v>0.4576405796346687</v>
      </c>
      <c r="AK60" s="157">
        <f t="shared" si="59"/>
        <v>0.97008106689476858</v>
      </c>
      <c r="AL60" s="157">
        <f t="shared" si="59"/>
        <v>1.1687011436713004</v>
      </c>
      <c r="AM60" s="157">
        <f t="shared" si="59"/>
        <v>1.9430963935674184</v>
      </c>
      <c r="AN60" s="157">
        <f t="shared" si="59"/>
        <v>1.8793015470012071</v>
      </c>
      <c r="AO60" s="157">
        <f t="shared" si="59"/>
        <v>1.2161155157038321</v>
      </c>
      <c r="AP60" s="157">
        <f t="shared" si="59"/>
        <v>0.20529965179924545</v>
      </c>
      <c r="AQ60" s="157">
        <f t="shared" si="59"/>
        <v>2.0614793687653883</v>
      </c>
      <c r="AR60" s="157">
        <f t="shared" si="58"/>
        <v>1.3789866625377711</v>
      </c>
      <c r="AS60" s="157">
        <f t="shared" si="58"/>
        <v>0.53547750944986849</v>
      </c>
      <c r="AT60" s="157">
        <f t="shared" si="58"/>
        <v>1.3661436767491755</v>
      </c>
      <c r="AU60" s="157">
        <f t="shared" si="58"/>
        <v>2.5878267623894136</v>
      </c>
      <c r="AV60" s="157">
        <f t="shared" si="58"/>
        <v>0.85847901124596371</v>
      </c>
      <c r="AW60" s="157">
        <f t="shared" si="58"/>
        <v>3.0287808701604089</v>
      </c>
      <c r="AX60" s="157">
        <f t="shared" si="58"/>
        <v>0.85400939731796055</v>
      </c>
      <c r="AY60" s="157">
        <f t="shared" si="58"/>
        <v>0.13865057399212719</v>
      </c>
      <c r="AZ60" s="157">
        <f t="shared" si="58"/>
        <v>1.2668166192759835</v>
      </c>
      <c r="BA60" s="157">
        <f t="shared" si="58"/>
        <v>0.95603796911342553</v>
      </c>
      <c r="BB60" s="157">
        <f t="shared" si="58"/>
        <v>0.57960636581100788</v>
      </c>
      <c r="BC60" s="157">
        <f t="shared" si="58"/>
        <v>0.57110723608861191</v>
      </c>
      <c r="BD60" s="157">
        <f t="shared" si="58"/>
        <v>0.62223954940212678</v>
      </c>
      <c r="BE60" s="157">
        <f t="shared" si="58"/>
        <v>-0.97219531592524244</v>
      </c>
      <c r="BF60" s="157">
        <f t="shared" si="58"/>
        <v>-2.019078801731816</v>
      </c>
      <c r="BG60" s="157">
        <f t="shared" si="58"/>
        <v>-2.1158544594772102</v>
      </c>
      <c r="BH60" s="157">
        <f t="shared" si="58"/>
        <v>0.76329321839203856</v>
      </c>
      <c r="BI60" s="157">
        <f t="shared" si="54"/>
        <v>1.6220967398252719</v>
      </c>
      <c r="BJ60" s="157">
        <f t="shared" si="54"/>
        <v>0.781065709118549</v>
      </c>
      <c r="BK60" s="157">
        <f t="shared" si="54"/>
        <v>0.47176926477854936</v>
      </c>
      <c r="BL60" s="157">
        <f t="shared" si="54"/>
        <v>0.93393110446154015</v>
      </c>
      <c r="BM60" s="157">
        <f t="shared" si="55"/>
        <v>1.2181611152713807</v>
      </c>
      <c r="BN60" s="157">
        <f t="shared" si="56"/>
        <v>1.4447073846793115</v>
      </c>
      <c r="BO60" s="157">
        <f t="shared" si="57"/>
        <v>0.91562100383631717</v>
      </c>
      <c r="BP60" s="157">
        <f t="shared" si="57"/>
        <v>0.93107288701893332</v>
      </c>
      <c r="BQ60" s="157">
        <f t="shared" si="57"/>
        <v>0.85676733396761251</v>
      </c>
    </row>
    <row r="61" spans="1:69" ht="13.5" thickBot="1" x14ac:dyDescent="0.25">
      <c r="A61" s="106" t="s">
        <v>283</v>
      </c>
      <c r="B61" s="256"/>
      <c r="C61" s="159">
        <f t="shared" si="80"/>
        <v>0.26681393746179505</v>
      </c>
      <c r="D61" s="159">
        <f t="shared" si="80"/>
        <v>0.59101498678808317</v>
      </c>
      <c r="E61" s="159">
        <f t="shared" si="80"/>
        <v>0.28887815842270781</v>
      </c>
      <c r="F61" s="159">
        <f t="shared" si="80"/>
        <v>1.4518550814069835</v>
      </c>
      <c r="G61" s="159">
        <f t="shared" si="60"/>
        <v>1.2664801279486917</v>
      </c>
      <c r="H61" s="159">
        <f t="shared" si="61"/>
        <v>1.2070738917556036</v>
      </c>
      <c r="I61" s="159">
        <f t="shared" si="62"/>
        <v>1.0750389973809045</v>
      </c>
      <c r="J61" s="159">
        <f t="shared" si="63"/>
        <v>0.27707894018267853</v>
      </c>
      <c r="K61" s="159">
        <f t="shared" si="64"/>
        <v>0.63980757974648528</v>
      </c>
      <c r="L61" s="159">
        <f t="shared" si="65"/>
        <v>0.15216406423912984</v>
      </c>
      <c r="M61" s="159">
        <f t="shared" si="66"/>
        <v>-7.4540111432992648E-2</v>
      </c>
      <c r="N61" s="159">
        <f t="shared" si="67"/>
        <v>0.33132966435387728</v>
      </c>
      <c r="O61" s="159">
        <f t="shared" si="68"/>
        <v>0.11864971723709369</v>
      </c>
      <c r="P61" s="159">
        <f t="shared" si="69"/>
        <v>-0.22226978067033465</v>
      </c>
      <c r="Q61" s="159">
        <f t="shared" si="70"/>
        <v>8.1778080303601744E-2</v>
      </c>
      <c r="R61" s="159">
        <f t="shared" si="71"/>
        <v>0.85474596562020588</v>
      </c>
      <c r="S61" s="159">
        <f t="shared" si="72"/>
        <v>0.73767768321495231</v>
      </c>
      <c r="T61" s="159">
        <f t="shared" si="73"/>
        <v>1.053310613824193</v>
      </c>
      <c r="U61" s="159">
        <f t="shared" si="74"/>
        <v>1.0611866157973291</v>
      </c>
      <c r="V61" s="159">
        <f t="shared" si="75"/>
        <v>1.0757632202211558</v>
      </c>
      <c r="W61" s="159">
        <f t="shared" si="76"/>
        <v>0.87325903222287338</v>
      </c>
      <c r="X61" s="159">
        <f t="shared" si="77"/>
        <v>0.96296867569518296</v>
      </c>
      <c r="Y61" s="159">
        <f t="shared" si="78"/>
        <v>0.84838971065071445</v>
      </c>
      <c r="Z61" s="159">
        <f t="shared" si="79"/>
        <v>0.64661060897428002</v>
      </c>
      <c r="AA61" s="159">
        <f t="shared" si="59"/>
        <v>0.48646380291528774</v>
      </c>
      <c r="AB61" s="159">
        <f t="shared" si="59"/>
        <v>0.24817142945355455</v>
      </c>
      <c r="AC61" s="159">
        <f t="shared" si="59"/>
        <v>0.74716069090971904</v>
      </c>
      <c r="AD61" s="159">
        <f t="shared" si="59"/>
        <v>1.2249634449172211</v>
      </c>
      <c r="AE61" s="159">
        <f t="shared" si="59"/>
        <v>1.2109433108539298</v>
      </c>
      <c r="AF61" s="159">
        <f t="shared" si="59"/>
        <v>0.82024598876727206</v>
      </c>
      <c r="AG61" s="159">
        <f t="shared" si="59"/>
        <v>0.66792101946743487</v>
      </c>
      <c r="AH61" s="159">
        <f t="shared" si="59"/>
        <v>0.92543907980240214</v>
      </c>
      <c r="AI61" s="159">
        <f t="shared" si="59"/>
        <v>0.4883734104936685</v>
      </c>
      <c r="AJ61" s="159">
        <f t="shared" si="59"/>
        <v>0.54269272731033646</v>
      </c>
      <c r="AK61" s="159">
        <f t="shared" si="59"/>
        <v>0.57693161408175597</v>
      </c>
      <c r="AL61" s="159">
        <f t="shared" si="59"/>
        <v>1.5137801231013281</v>
      </c>
      <c r="AM61" s="159">
        <f t="shared" si="59"/>
        <v>1.3974492309938524</v>
      </c>
      <c r="AN61" s="159">
        <f t="shared" si="59"/>
        <v>1.6351180790347315</v>
      </c>
      <c r="AO61" s="159">
        <f t="shared" si="59"/>
        <v>1.0679310494391605</v>
      </c>
      <c r="AP61" s="159">
        <f t="shared" si="59"/>
        <v>1.0165680067929863</v>
      </c>
      <c r="AQ61" s="159">
        <f t="shared" si="59"/>
        <v>1.794564233589178</v>
      </c>
      <c r="AR61" s="159">
        <f t="shared" si="58"/>
        <v>1.363638051490383</v>
      </c>
      <c r="AS61" s="159">
        <f t="shared" si="58"/>
        <v>0.66943059127768834</v>
      </c>
      <c r="AT61" s="159">
        <f t="shared" si="58"/>
        <v>1.5203084223032288</v>
      </c>
      <c r="AU61" s="159">
        <f t="shared" si="58"/>
        <v>1.6452163650888176</v>
      </c>
      <c r="AV61" s="159">
        <f t="shared" si="58"/>
        <v>1.425144562498956</v>
      </c>
      <c r="AW61" s="159">
        <f t="shared" si="58"/>
        <v>1.5558764224621968</v>
      </c>
      <c r="AX61" s="159">
        <f t="shared" si="58"/>
        <v>1.5871834245915137</v>
      </c>
      <c r="AY61" s="159">
        <f t="shared" si="58"/>
        <v>0.77257066706472766</v>
      </c>
      <c r="AZ61" s="159">
        <f t="shared" si="58"/>
        <v>1.2495522365004155</v>
      </c>
      <c r="BA61" s="159">
        <f t="shared" si="58"/>
        <v>1.5219553697991388</v>
      </c>
      <c r="BB61" s="159">
        <f t="shared" si="58"/>
        <v>0.64894829219594441</v>
      </c>
      <c r="BC61" s="159">
        <f t="shared" si="58"/>
        <v>1.1178575872018817</v>
      </c>
      <c r="BD61" s="159">
        <f t="shared" si="58"/>
        <v>0.44717860835735102</v>
      </c>
      <c r="BE61" s="159">
        <f t="shared" si="58"/>
        <v>-0.42722760942778054</v>
      </c>
      <c r="BF61" s="159">
        <f t="shared" si="58"/>
        <v>-1.6151539429580384</v>
      </c>
      <c r="BG61" s="159">
        <f t="shared" si="58"/>
        <v>-0.71161090838444674</v>
      </c>
      <c r="BH61" s="159">
        <f t="shared" si="58"/>
        <v>0.44408596911464204</v>
      </c>
      <c r="BI61" s="159">
        <f t="shared" si="54"/>
        <v>0.85884430011508273</v>
      </c>
      <c r="BJ61" s="159">
        <f t="shared" si="54"/>
        <v>0.98955185097520348</v>
      </c>
      <c r="BK61" s="159">
        <f>(BK21-BJ21)/BJ21*100</f>
        <v>0.69686478430135046</v>
      </c>
      <c r="BL61" s="159">
        <f t="shared" si="54"/>
        <v>0.76369356325808968</v>
      </c>
      <c r="BM61" s="159">
        <f t="shared" si="55"/>
        <v>1.1059758847878773</v>
      </c>
      <c r="BN61" s="159">
        <f t="shared" si="56"/>
        <v>1.122643360930643</v>
      </c>
      <c r="BO61" s="159">
        <f t="shared" si="57"/>
        <v>0.23738009572047797</v>
      </c>
      <c r="BP61" s="159">
        <f t="shared" si="57"/>
        <v>0.42099390133190334</v>
      </c>
      <c r="BQ61" s="159">
        <f t="shared" si="57"/>
        <v>0.78204046998444887</v>
      </c>
    </row>
    <row r="63" spans="1:69" ht="18" x14ac:dyDescent="0.25">
      <c r="A63" s="399" t="s">
        <v>168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</row>
    <row r="64" spans="1:69" ht="13.5" thickBot="1" x14ac:dyDescent="0.25">
      <c r="A64" s="1" t="s">
        <v>172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69" ht="13.5" thickBot="1" x14ac:dyDescent="0.25">
      <c r="A65" s="145" t="s">
        <v>167</v>
      </c>
      <c r="B65" s="250" t="s">
        <v>285</v>
      </c>
      <c r="C65" s="249" t="s">
        <v>286</v>
      </c>
      <c r="D65" s="249" t="s">
        <v>287</v>
      </c>
      <c r="E65" s="249" t="s">
        <v>288</v>
      </c>
      <c r="F65" s="249" t="s">
        <v>284</v>
      </c>
      <c r="G65" s="249" t="s">
        <v>289</v>
      </c>
      <c r="H65" s="249" t="s">
        <v>290</v>
      </c>
      <c r="I65" s="249" t="s">
        <v>291</v>
      </c>
      <c r="J65" s="249" t="s">
        <v>292</v>
      </c>
      <c r="K65" s="249" t="s">
        <v>293</v>
      </c>
      <c r="L65" s="249" t="s">
        <v>294</v>
      </c>
      <c r="M65" s="249" t="s">
        <v>295</v>
      </c>
      <c r="N65" s="249" t="s">
        <v>296</v>
      </c>
      <c r="O65" s="249" t="s">
        <v>297</v>
      </c>
      <c r="P65" s="249" t="s">
        <v>298</v>
      </c>
      <c r="Q65" s="249" t="s">
        <v>299</v>
      </c>
      <c r="R65" s="249" t="s">
        <v>300</v>
      </c>
      <c r="S65" s="249" t="s">
        <v>301</v>
      </c>
      <c r="T65" s="249" t="s">
        <v>302</v>
      </c>
      <c r="U65" s="249" t="s">
        <v>303</v>
      </c>
      <c r="V65" s="249" t="s">
        <v>332</v>
      </c>
      <c r="W65" s="249" t="s">
        <v>333</v>
      </c>
      <c r="X65" s="249" t="s">
        <v>334</v>
      </c>
      <c r="Y65" s="249" t="s">
        <v>335</v>
      </c>
      <c r="Z65" s="249" t="s">
        <v>304</v>
      </c>
      <c r="AA65" s="249" t="s">
        <v>305</v>
      </c>
      <c r="AB65" s="249" t="s">
        <v>306</v>
      </c>
      <c r="AC65" s="249" t="s">
        <v>307</v>
      </c>
      <c r="AD65" s="249" t="s">
        <v>308</v>
      </c>
      <c r="AE65" s="249" t="s">
        <v>309</v>
      </c>
      <c r="AF65" s="249" t="s">
        <v>310</v>
      </c>
      <c r="AG65" s="249" t="s">
        <v>311</v>
      </c>
      <c r="AH65" s="249" t="s">
        <v>312</v>
      </c>
      <c r="AI65" s="249" t="s">
        <v>313</v>
      </c>
      <c r="AJ65" s="249" t="s">
        <v>314</v>
      </c>
      <c r="AK65" s="249" t="s">
        <v>315</v>
      </c>
      <c r="AL65" s="249" t="s">
        <v>316</v>
      </c>
      <c r="AM65" s="249" t="s">
        <v>317</v>
      </c>
      <c r="AN65" s="249" t="s">
        <v>318</v>
      </c>
      <c r="AO65" s="249" t="s">
        <v>319</v>
      </c>
      <c r="AP65" s="249" t="s">
        <v>320</v>
      </c>
      <c r="AQ65" s="249" t="s">
        <v>321</v>
      </c>
      <c r="AR65" s="249" t="s">
        <v>322</v>
      </c>
      <c r="AS65" s="249" t="s">
        <v>323</v>
      </c>
      <c r="AT65" s="249" t="s">
        <v>324</v>
      </c>
      <c r="AU65" s="249" t="s">
        <v>325</v>
      </c>
      <c r="AV65" s="249" t="s">
        <v>326</v>
      </c>
      <c r="AW65" s="249" t="s">
        <v>327</v>
      </c>
      <c r="AX65" s="249" t="s">
        <v>328</v>
      </c>
      <c r="AY65" s="249" t="s">
        <v>329</v>
      </c>
      <c r="AZ65" s="249" t="s">
        <v>330</v>
      </c>
      <c r="BA65" s="249" t="s">
        <v>331</v>
      </c>
      <c r="BB65" s="249" t="s">
        <v>227</v>
      </c>
      <c r="BC65" s="249" t="s">
        <v>228</v>
      </c>
      <c r="BD65" s="249" t="s">
        <v>229</v>
      </c>
      <c r="BE65" s="249" t="s">
        <v>230</v>
      </c>
      <c r="BF65" s="249" t="s">
        <v>224</v>
      </c>
      <c r="BG65" s="249" t="s">
        <v>225</v>
      </c>
      <c r="BH65" s="249" t="s">
        <v>226</v>
      </c>
      <c r="BI65" s="249" t="s">
        <v>346</v>
      </c>
      <c r="BJ65" s="249" t="str">
        <f t="shared" ref="BJ65:BO65" si="81">BJ45</f>
        <v>2010q1</v>
      </c>
      <c r="BK65" s="249" t="str">
        <f t="shared" si="81"/>
        <v>2010q2</v>
      </c>
      <c r="BL65" s="249" t="str">
        <f t="shared" si="81"/>
        <v>2010q3</v>
      </c>
      <c r="BM65" s="249" t="str">
        <f t="shared" si="81"/>
        <v>2010q4</v>
      </c>
      <c r="BN65" s="249" t="str">
        <f t="shared" si="81"/>
        <v>2011q1</v>
      </c>
      <c r="BO65" s="249" t="str">
        <f t="shared" si="81"/>
        <v>2011q2</v>
      </c>
      <c r="BP65" s="249" t="str">
        <f t="shared" ref="BP65:BQ65" si="82">BP45</f>
        <v>2011q3</v>
      </c>
      <c r="BQ65" s="249" t="str">
        <f t="shared" si="82"/>
        <v>2011q4</v>
      </c>
    </row>
    <row r="66" spans="1:69" ht="13.5" thickTop="1" x14ac:dyDescent="0.2">
      <c r="A66" s="146" t="s">
        <v>0</v>
      </c>
      <c r="B66" s="252"/>
      <c r="C66" s="155">
        <f t="shared" ref="C66:BB70" si="83">(C26-B26)/B26*100</f>
        <v>-11.020601028104451</v>
      </c>
      <c r="D66" s="155">
        <f t="shared" si="83"/>
        <v>-6.3097723571409396</v>
      </c>
      <c r="E66" s="155">
        <f t="shared" si="83"/>
        <v>-0.19499052139489809</v>
      </c>
      <c r="F66" s="155">
        <f t="shared" si="83"/>
        <v>22.209209647995205</v>
      </c>
      <c r="G66" s="155">
        <f t="shared" si="83"/>
        <v>8.6095475294891486</v>
      </c>
      <c r="H66" s="155">
        <f t="shared" si="83"/>
        <v>3.6760386288589504</v>
      </c>
      <c r="I66" s="155">
        <f t="shared" si="83"/>
        <v>0.81661368836180215</v>
      </c>
      <c r="J66" s="155">
        <f t="shared" si="83"/>
        <v>-4.5047446439028178</v>
      </c>
      <c r="K66" s="155">
        <f t="shared" si="83"/>
        <v>0.68211155373935928</v>
      </c>
      <c r="L66" s="155">
        <f t="shared" si="83"/>
        <v>0.14185066256827206</v>
      </c>
      <c r="M66" s="155">
        <f t="shared" si="83"/>
        <v>-0.45824138027243355</v>
      </c>
      <c r="N66" s="155">
        <f t="shared" si="83"/>
        <v>1.449653515044973</v>
      </c>
      <c r="O66" s="155">
        <f t="shared" si="83"/>
        <v>-1.8065569111086581</v>
      </c>
      <c r="P66" s="155">
        <f t="shared" si="83"/>
        <v>-0.52294370375193355</v>
      </c>
      <c r="Q66" s="155">
        <f t="shared" si="83"/>
        <v>1.2419608838016485</v>
      </c>
      <c r="R66" s="155">
        <f t="shared" si="83"/>
        <v>-13.830887302049216</v>
      </c>
      <c r="S66" s="155">
        <f t="shared" si="83"/>
        <v>0.65300909482636349</v>
      </c>
      <c r="T66" s="155">
        <f t="shared" si="83"/>
        <v>1.1986034845516726</v>
      </c>
      <c r="U66" s="155">
        <f t="shared" si="83"/>
        <v>1.8640168357633078</v>
      </c>
      <c r="V66" s="155">
        <f t="shared" si="83"/>
        <v>-0.4179322580110954</v>
      </c>
      <c r="W66" s="155">
        <f t="shared" si="83"/>
        <v>0.39501526454798336</v>
      </c>
      <c r="X66" s="155">
        <f t="shared" si="83"/>
        <v>-0.16568258670586866</v>
      </c>
      <c r="Y66" s="155">
        <f t="shared" si="83"/>
        <v>-0.87788861486470271</v>
      </c>
      <c r="Z66" s="155">
        <f t="shared" si="83"/>
        <v>-0.70887550430490054</v>
      </c>
      <c r="AA66" s="155">
        <f t="shared" si="83"/>
        <v>-0.28664536240489991</v>
      </c>
      <c r="AB66" s="155">
        <f t="shared" si="83"/>
        <v>-0.38770938719676579</v>
      </c>
      <c r="AC66" s="155">
        <f t="shared" si="83"/>
        <v>-0.26291246127176127</v>
      </c>
      <c r="AD66" s="155">
        <f t="shared" si="83"/>
        <v>-2.5350199443599357</v>
      </c>
      <c r="AE66" s="155">
        <f t="shared" si="83"/>
        <v>2.6206547046857978</v>
      </c>
      <c r="AF66" s="155">
        <f t="shared" si="83"/>
        <v>1.7946387935737396</v>
      </c>
      <c r="AG66" s="155">
        <f t="shared" si="83"/>
        <v>1.1556001937014793</v>
      </c>
      <c r="AH66" s="155">
        <f t="shared" si="83"/>
        <v>4.1692231826764443</v>
      </c>
      <c r="AI66" s="155">
        <f t="shared" si="83"/>
        <v>-0.35297472106755945</v>
      </c>
      <c r="AJ66" s="155">
        <f t="shared" si="83"/>
        <v>-1.7641678663821727</v>
      </c>
      <c r="AK66" s="155">
        <f t="shared" si="83"/>
        <v>-0.33688763307620823</v>
      </c>
      <c r="AL66" s="155">
        <f t="shared" si="83"/>
        <v>0.26597357746076927</v>
      </c>
      <c r="AM66" s="155">
        <f t="shared" si="83"/>
        <v>0.34735007283901126</v>
      </c>
      <c r="AN66" s="155">
        <f t="shared" si="83"/>
        <v>2.3193269721832435</v>
      </c>
      <c r="AO66" s="155">
        <f t="shared" si="83"/>
        <v>1.2280133683207053</v>
      </c>
      <c r="AP66" s="155">
        <f t="shared" si="83"/>
        <v>-7.7211444279883326</v>
      </c>
      <c r="AQ66" s="155">
        <f t="shared" si="83"/>
        <v>-0.34214111554440757</v>
      </c>
      <c r="AR66" s="155">
        <f t="shared" si="83"/>
        <v>-2.6059868253416732E-2</v>
      </c>
      <c r="AS66" s="155">
        <f t="shared" si="83"/>
        <v>0.10809421457241132</v>
      </c>
      <c r="AT66" s="155">
        <f t="shared" si="83"/>
        <v>1.4855847353384357</v>
      </c>
      <c r="AU66" s="155">
        <f t="shared" si="83"/>
        <v>-2.0899303863083976</v>
      </c>
      <c r="AV66" s="155">
        <f t="shared" si="83"/>
        <v>-0.91241865597015992</v>
      </c>
      <c r="AW66" s="155">
        <f t="shared" si="83"/>
        <v>0.2859475833979917</v>
      </c>
      <c r="AX66" s="155">
        <f t="shared" si="83"/>
        <v>2.8127701765950257</v>
      </c>
      <c r="AY66" s="155">
        <f t="shared" si="83"/>
        <v>0.97216285623405918</v>
      </c>
      <c r="AZ66" s="155">
        <f t="shared" si="83"/>
        <v>0.74631157739693044</v>
      </c>
      <c r="BA66" s="155">
        <f t="shared" si="83"/>
        <v>2.0211463985187605</v>
      </c>
      <c r="BB66" s="155">
        <f t="shared" si="83"/>
        <v>1.8031878831173374</v>
      </c>
      <c r="BC66" s="155">
        <f t="shared" ref="BC66:BQ81" si="84">(BC26-BB26)/BB26*100</f>
        <v>2.9344670804638753</v>
      </c>
      <c r="BD66" s="155">
        <f t="shared" si="84"/>
        <v>4.3536798282939664</v>
      </c>
      <c r="BE66" s="155">
        <f t="shared" si="84"/>
        <v>1.7935837643956571</v>
      </c>
      <c r="BF66" s="155">
        <f t="shared" si="84"/>
        <v>-2.5827718744255543</v>
      </c>
      <c r="BG66" s="155">
        <f t="shared" si="84"/>
        <v>-3.8332620580764214</v>
      </c>
      <c r="BH66" s="155">
        <f t="shared" si="84"/>
        <v>-2.9033342252620509</v>
      </c>
      <c r="BI66" s="155">
        <f t="shared" si="84"/>
        <v>-1.5676363569675167</v>
      </c>
      <c r="BJ66" s="155">
        <f t="shared" si="84"/>
        <v>3.9571479495629447</v>
      </c>
      <c r="BK66" s="155">
        <f t="shared" si="84"/>
        <v>0.67712800833871778</v>
      </c>
      <c r="BL66" s="155">
        <f t="shared" si="84"/>
        <v>4.2707623210107926</v>
      </c>
      <c r="BM66" s="155">
        <f t="shared" si="84"/>
        <v>2.5283208952300633</v>
      </c>
      <c r="BN66" s="155">
        <f t="shared" si="84"/>
        <v>0.93865367291143897</v>
      </c>
      <c r="BO66" s="155">
        <f t="shared" si="84"/>
        <v>-2.1570171226584831</v>
      </c>
      <c r="BP66" s="155">
        <f t="shared" si="84"/>
        <v>-2.464359860598313</v>
      </c>
      <c r="BQ66" s="155">
        <f t="shared" si="84"/>
        <v>-0.94903375801315593</v>
      </c>
    </row>
    <row r="67" spans="1:69" x14ac:dyDescent="0.2">
      <c r="A67" s="147" t="s">
        <v>1</v>
      </c>
      <c r="B67" s="253"/>
      <c r="C67" s="157">
        <f t="shared" si="83"/>
        <v>-15.445704661738732</v>
      </c>
      <c r="D67" s="157">
        <f t="shared" si="83"/>
        <v>-9.5586178745020298</v>
      </c>
      <c r="E67" s="157">
        <f t="shared" si="83"/>
        <v>5.9342716726288713E-2</v>
      </c>
      <c r="F67" s="157">
        <f t="shared" si="83"/>
        <v>10.771985539647149</v>
      </c>
      <c r="G67" s="157">
        <f t="shared" si="83"/>
        <v>16.041032897064042</v>
      </c>
      <c r="H67" s="157">
        <f t="shared" si="83"/>
        <v>5.9198653855533339</v>
      </c>
      <c r="I67" s="157">
        <f t="shared" si="83"/>
        <v>1.1540631079696571</v>
      </c>
      <c r="J67" s="157">
        <f t="shared" si="83"/>
        <v>-7.0816468103645631</v>
      </c>
      <c r="K67" s="157">
        <f t="shared" si="83"/>
        <v>0.32079465392640494</v>
      </c>
      <c r="L67" s="157">
        <f t="shared" si="83"/>
        <v>-0.26551454633304089</v>
      </c>
      <c r="M67" s="157">
        <f t="shared" si="83"/>
        <v>-0.84006769621322452</v>
      </c>
      <c r="N67" s="157">
        <f t="shared" si="83"/>
        <v>3.0048335453761665</v>
      </c>
      <c r="O67" s="157">
        <f t="shared" si="83"/>
        <v>-2.3456330441082747</v>
      </c>
      <c r="P67" s="157">
        <f t="shared" si="83"/>
        <v>-0.28746597964104326</v>
      </c>
      <c r="Q67" s="157">
        <f t="shared" si="83"/>
        <v>2.2080578765267083</v>
      </c>
      <c r="R67" s="157">
        <f t="shared" si="83"/>
        <v>-5.8891495265296347</v>
      </c>
      <c r="S67" s="157">
        <f t="shared" si="83"/>
        <v>1.3210912906610279</v>
      </c>
      <c r="T67" s="157">
        <f t="shared" si="83"/>
        <v>1.748458577291685</v>
      </c>
      <c r="U67" s="157">
        <f t="shared" si="83"/>
        <v>2.5835167440624049</v>
      </c>
      <c r="V67" s="157">
        <f t="shared" si="83"/>
        <v>0.36010654363873895</v>
      </c>
      <c r="W67" s="157">
        <f t="shared" si="83"/>
        <v>0.71418280313510163</v>
      </c>
      <c r="X67" s="157">
        <f t="shared" si="83"/>
        <v>0.13203879050749254</v>
      </c>
      <c r="Y67" s="157">
        <f t="shared" si="83"/>
        <v>-1.4347962740727869</v>
      </c>
      <c r="Z67" s="157">
        <f t="shared" si="83"/>
        <v>1.0957697359972036</v>
      </c>
      <c r="AA67" s="157">
        <f t="shared" si="83"/>
        <v>-0.60868984533958181</v>
      </c>
      <c r="AB67" s="157">
        <f t="shared" si="83"/>
        <v>-0.26750161577162501</v>
      </c>
      <c r="AC67" s="157">
        <f t="shared" si="83"/>
        <v>-5.0734487527996232E-2</v>
      </c>
      <c r="AD67" s="157">
        <f t="shared" si="83"/>
        <v>1.0330358984607146</v>
      </c>
      <c r="AE67" s="157">
        <f t="shared" si="83"/>
        <v>3.3155190658300158</v>
      </c>
      <c r="AF67" s="157">
        <f t="shared" si="83"/>
        <v>2.1085575412356459</v>
      </c>
      <c r="AG67" s="157">
        <f t="shared" si="83"/>
        <v>1.308861438205037</v>
      </c>
      <c r="AH67" s="157">
        <f t="shared" si="83"/>
        <v>4.5879439887822784</v>
      </c>
      <c r="AI67" s="157">
        <f t="shared" si="83"/>
        <v>-0.86485021011250851</v>
      </c>
      <c r="AJ67" s="157">
        <f t="shared" si="83"/>
        <v>-2.8414374008641827</v>
      </c>
      <c r="AK67" s="157">
        <f t="shared" si="83"/>
        <v>-0.6333211360374067</v>
      </c>
      <c r="AL67" s="157">
        <f t="shared" si="83"/>
        <v>-7.7477588634068031E-3</v>
      </c>
      <c r="AM67" s="157">
        <f t="shared" si="83"/>
        <v>0.94379490069025018</v>
      </c>
      <c r="AN67" s="157">
        <f t="shared" si="83"/>
        <v>2.1881105219090196</v>
      </c>
      <c r="AO67" s="157">
        <f t="shared" si="83"/>
        <v>2.6410662588081135</v>
      </c>
      <c r="AP67" s="157">
        <f t="shared" si="83"/>
        <v>-8.9261577798562346</v>
      </c>
      <c r="AQ67" s="157">
        <f t="shared" si="83"/>
        <v>-0.17392114040892892</v>
      </c>
      <c r="AR67" s="157">
        <f t="shared" si="83"/>
        <v>0.23839224879419318</v>
      </c>
      <c r="AS67" s="157">
        <f t="shared" si="83"/>
        <v>0.35312804167159995</v>
      </c>
      <c r="AT67" s="157">
        <f t="shared" si="83"/>
        <v>3.7148634258668012</v>
      </c>
      <c r="AU67" s="157">
        <f t="shared" si="83"/>
        <v>-3.3332194938697617</v>
      </c>
      <c r="AV67" s="157">
        <f t="shared" si="83"/>
        <v>-1.7410351527998462</v>
      </c>
      <c r="AW67" s="157">
        <f t="shared" si="83"/>
        <v>-0.22148553512486252</v>
      </c>
      <c r="AX67" s="157">
        <f t="shared" si="83"/>
        <v>2.9200422345715076</v>
      </c>
      <c r="AY67" s="157">
        <f t="shared" si="83"/>
        <v>2.2689356022689156</v>
      </c>
      <c r="AZ67" s="157">
        <f t="shared" si="83"/>
        <v>1.0662594148068791</v>
      </c>
      <c r="BA67" s="157">
        <f t="shared" si="83"/>
        <v>3.2419586375531431</v>
      </c>
      <c r="BB67" s="157">
        <f t="shared" si="83"/>
        <v>4.1269800245710861</v>
      </c>
      <c r="BC67" s="157">
        <f t="shared" si="84"/>
        <v>3.083245096556249</v>
      </c>
      <c r="BD67" s="157">
        <f t="shared" si="84"/>
        <v>6.4040695541588057</v>
      </c>
      <c r="BE67" s="157">
        <f t="shared" si="84"/>
        <v>2.3040593404916399</v>
      </c>
      <c r="BF67" s="157">
        <f t="shared" si="84"/>
        <v>-1.5375196585037056</v>
      </c>
      <c r="BG67" s="157">
        <f t="shared" si="84"/>
        <v>-5.3050467809624715</v>
      </c>
      <c r="BH67" s="157">
        <f t="shared" si="84"/>
        <v>-3.3235295168731582</v>
      </c>
      <c r="BI67" s="157">
        <f t="shared" si="84"/>
        <v>-2.3940046995387942</v>
      </c>
      <c r="BJ67" s="157">
        <f t="shared" si="84"/>
        <v>2.7909700725859099</v>
      </c>
      <c r="BK67" s="157">
        <f t="shared" si="84"/>
        <v>2.5994857124991642</v>
      </c>
      <c r="BL67" s="157">
        <f t="shared" si="84"/>
        <v>3.431120493914714</v>
      </c>
      <c r="BM67" s="157">
        <f t="shared" si="84"/>
        <v>2.2251434605740825</v>
      </c>
      <c r="BN67" s="157">
        <f t="shared" si="84"/>
        <v>0.54981328168735732</v>
      </c>
      <c r="BO67" s="157">
        <f t="shared" si="84"/>
        <v>-2.4578684468512191</v>
      </c>
      <c r="BP67" s="157">
        <f t="shared" si="84"/>
        <v>-1.7612290315633203</v>
      </c>
      <c r="BQ67" s="157">
        <f t="shared" si="84"/>
        <v>-1.2788346771247097</v>
      </c>
    </row>
    <row r="68" spans="1:69" x14ac:dyDescent="0.2">
      <c r="A68" s="150" t="s">
        <v>2</v>
      </c>
      <c r="B68" s="254"/>
      <c r="C68" s="158">
        <f t="shared" si="83"/>
        <v>-1.3274609358545999</v>
      </c>
      <c r="D68" s="158">
        <f t="shared" si="83"/>
        <v>-0.21146266641515524</v>
      </c>
      <c r="E68" s="158">
        <f t="shared" si="83"/>
        <v>-0.62767375688958049</v>
      </c>
      <c r="F68" s="158">
        <f t="shared" si="83"/>
        <v>41.801254582859251</v>
      </c>
      <c r="G68" s="158">
        <f t="shared" si="83"/>
        <v>-1.3349909189686495</v>
      </c>
      <c r="H68" s="158">
        <f t="shared" si="83"/>
        <v>0.14463993247791396</v>
      </c>
      <c r="I68" s="158">
        <f t="shared" si="83"/>
        <v>0.25489894092273935</v>
      </c>
      <c r="J68" s="158">
        <f t="shared" si="83"/>
        <v>-0.17678901457509671</v>
      </c>
      <c r="K68" s="158">
        <f t="shared" si="83"/>
        <v>1.2469745336566149</v>
      </c>
      <c r="L68" s="158">
        <f t="shared" si="83"/>
        <v>0.77287728477521356</v>
      </c>
      <c r="M68" s="158">
        <f t="shared" si="83"/>
        <v>0.12712974560570173</v>
      </c>
      <c r="N68" s="158">
        <f t="shared" si="83"/>
        <v>-0.91153447240708529</v>
      </c>
      <c r="O68" s="158">
        <f t="shared" si="83"/>
        <v>-0.95574316079722366</v>
      </c>
      <c r="P68" s="158">
        <f t="shared" si="83"/>
        <v>-0.88937840695246662</v>
      </c>
      <c r="Q68" s="158">
        <f t="shared" si="83"/>
        <v>-0.27054492293702215</v>
      </c>
      <c r="R68" s="158">
        <f t="shared" si="83"/>
        <v>-26.573355360173888</v>
      </c>
      <c r="S68" s="158">
        <f t="shared" si="83"/>
        <v>-0.72088710988765015</v>
      </c>
      <c r="T68" s="158">
        <f t="shared" si="83"/>
        <v>4.4581058686525135E-2</v>
      </c>
      <c r="U68" s="158">
        <f t="shared" si="83"/>
        <v>0.32822976083257038</v>
      </c>
      <c r="V68" s="158">
        <f t="shared" si="83"/>
        <v>-2.1160036900906483</v>
      </c>
      <c r="W68" s="158">
        <f t="shared" si="83"/>
        <v>-0.31918965175104763</v>
      </c>
      <c r="X68" s="158">
        <f t="shared" si="83"/>
        <v>-0.83880370104347168</v>
      </c>
      <c r="Y68" s="158">
        <f t="shared" si="83"/>
        <v>0.39355670218248195</v>
      </c>
      <c r="Z68" s="158">
        <f t="shared" si="83"/>
        <v>-4.7539276030084965</v>
      </c>
      <c r="AA68" s="158">
        <f t="shared" si="83"/>
        <v>0.4795403513938975</v>
      </c>
      <c r="AB68" s="158">
        <f t="shared" si="83"/>
        <v>-0.67060193550978042</v>
      </c>
      <c r="AC68" s="158">
        <f t="shared" si="83"/>
        <v>-0.76427069857695162</v>
      </c>
      <c r="AD68" s="158">
        <f t="shared" si="83"/>
        <v>-11.026649523655895</v>
      </c>
      <c r="AE68" s="158">
        <f t="shared" si="83"/>
        <v>0.74279607582870555</v>
      </c>
      <c r="AF68" s="158">
        <f t="shared" si="83"/>
        <v>0.92461391590173936</v>
      </c>
      <c r="AG68" s="158">
        <f t="shared" si="83"/>
        <v>0.72585422629269691</v>
      </c>
      <c r="AH68" s="158">
        <f t="shared" si="83"/>
        <v>2.9883303707314708</v>
      </c>
      <c r="AI68" s="158">
        <f t="shared" si="83"/>
        <v>1.1130587298967658</v>
      </c>
      <c r="AJ68" s="158">
        <f t="shared" si="83"/>
        <v>1.2608249158445555</v>
      </c>
      <c r="AK68" s="158">
        <f t="shared" si="83"/>
        <v>0.46178144610493865</v>
      </c>
      <c r="AL68" s="158">
        <f t="shared" si="83"/>
        <v>0.99541116059455614</v>
      </c>
      <c r="AM68" s="158">
        <f t="shared" si="83"/>
        <v>-1.2263228426897821</v>
      </c>
      <c r="AN68" s="158">
        <f t="shared" si="83"/>
        <v>2.6731376078649438</v>
      </c>
      <c r="AO68" s="158">
        <f t="shared" si="83"/>
        <v>-2.5641282856342018</v>
      </c>
      <c r="AP68" s="158">
        <f t="shared" si="83"/>
        <v>-4.3145512440256262</v>
      </c>
      <c r="AQ68" s="158">
        <f t="shared" si="83"/>
        <v>-0.7947819591148032</v>
      </c>
      <c r="AR68" s="158">
        <f t="shared" si="83"/>
        <v>-0.74209234299903348</v>
      </c>
      <c r="AS68" s="158">
        <f t="shared" si="83"/>
        <v>-0.56191486942351787</v>
      </c>
      <c r="AT68" s="158">
        <f t="shared" si="83"/>
        <v>-4.6661439616595155</v>
      </c>
      <c r="AU68" s="158">
        <f t="shared" si="83"/>
        <v>1.6425606922584608</v>
      </c>
      <c r="AV68" s="158">
        <f t="shared" si="83"/>
        <v>1.4534023403416025</v>
      </c>
      <c r="AW68" s="158">
        <f t="shared" si="83"/>
        <v>1.6891253144477667</v>
      </c>
      <c r="AX68" s="158">
        <f t="shared" si="83"/>
        <v>2.521709852004816</v>
      </c>
      <c r="AY68" s="158">
        <f t="shared" si="83"/>
        <v>-2.5600298252446367</v>
      </c>
      <c r="AZ68" s="158">
        <f t="shared" si="83"/>
        <v>-0.16836231776242103</v>
      </c>
      <c r="BA68" s="158">
        <f t="shared" si="83"/>
        <v>-1.5121004211649651</v>
      </c>
      <c r="BB68" s="158">
        <f t="shared" si="83"/>
        <v>-5.2469196376333054</v>
      </c>
      <c r="BC68" s="158">
        <f t="shared" si="84"/>
        <v>2.4384379750140508</v>
      </c>
      <c r="BD68" s="158">
        <f t="shared" si="84"/>
        <v>-2.525393650135026</v>
      </c>
      <c r="BE68" s="158">
        <f t="shared" si="84"/>
        <v>-7.5958328248347348E-2</v>
      </c>
      <c r="BF68" s="158">
        <f t="shared" si="84"/>
        <v>-6.5020334651613023</v>
      </c>
      <c r="BG68" s="158">
        <f t="shared" si="84"/>
        <v>1.9783424404979579</v>
      </c>
      <c r="BH68" s="158">
        <f t="shared" si="84"/>
        <v>-1.362620939589857</v>
      </c>
      <c r="BI68" s="158">
        <f t="shared" si="84"/>
        <v>1.4021388680198728</v>
      </c>
      <c r="BJ68" s="158">
        <f t="shared" si="84"/>
        <v>7.9912240398753012</v>
      </c>
      <c r="BK68" s="158">
        <f t="shared" si="84"/>
        <v>-5.6525262823712827</v>
      </c>
      <c r="BL68" s="158">
        <f t="shared" si="84"/>
        <v>7.2772176901615486</v>
      </c>
      <c r="BM68" s="158">
        <f t="shared" si="84"/>
        <v>3.5749704625142535</v>
      </c>
      <c r="BN68" s="158">
        <f t="shared" si="84"/>
        <v>2.2635402691333599</v>
      </c>
      <c r="BO68" s="158">
        <f t="shared" si="84"/>
        <v>-1.1491118728576095</v>
      </c>
      <c r="BP68" s="158">
        <f t="shared" si="84"/>
        <v>-4.7887851203845972</v>
      </c>
      <c r="BQ68" s="158">
        <f t="shared" si="84"/>
        <v>0.17589785508085121</v>
      </c>
    </row>
    <row r="69" spans="1:69" x14ac:dyDescent="0.2">
      <c r="A69" s="146" t="s">
        <v>3</v>
      </c>
      <c r="B69" s="255"/>
      <c r="C69" s="160">
        <f t="shared" si="83"/>
        <v>1.0521262846698898</v>
      </c>
      <c r="D69" s="160">
        <f t="shared" si="83"/>
        <v>0.68404767021168789</v>
      </c>
      <c r="E69" s="160">
        <f t="shared" si="83"/>
        <v>-0.67023524212601482</v>
      </c>
      <c r="F69" s="160">
        <f t="shared" si="83"/>
        <v>1.100713805157415</v>
      </c>
      <c r="G69" s="160">
        <f t="shared" si="83"/>
        <v>0.28224701498116211</v>
      </c>
      <c r="H69" s="160">
        <f t="shared" si="83"/>
        <v>1.1191550947959126</v>
      </c>
      <c r="I69" s="160">
        <f t="shared" si="83"/>
        <v>1.1041395788164654</v>
      </c>
      <c r="J69" s="160">
        <f t="shared" si="83"/>
        <v>0.49824582363995407</v>
      </c>
      <c r="K69" s="160">
        <f t="shared" si="83"/>
        <v>1.6508331753845074</v>
      </c>
      <c r="L69" s="160">
        <f t="shared" si="83"/>
        <v>-0.2475335763730685</v>
      </c>
      <c r="M69" s="160">
        <f t="shared" si="83"/>
        <v>-0.38047069394939598</v>
      </c>
      <c r="N69" s="160">
        <f t="shared" si="83"/>
        <v>-0.97260248830513918</v>
      </c>
      <c r="O69" s="160">
        <f t="shared" si="83"/>
        <v>-0.38180098035610394</v>
      </c>
      <c r="P69" s="160">
        <f t="shared" si="83"/>
        <v>-1.2661797000659378</v>
      </c>
      <c r="Q69" s="160">
        <f t="shared" si="83"/>
        <v>-0.38309915614985507</v>
      </c>
      <c r="R69" s="160">
        <f t="shared" si="83"/>
        <v>0.18909001279115439</v>
      </c>
      <c r="S69" s="160">
        <f t="shared" si="83"/>
        <v>0.69380682399709448</v>
      </c>
      <c r="T69" s="160">
        <f t="shared" si="83"/>
        <v>1.3993224552925754</v>
      </c>
      <c r="U69" s="160">
        <f t="shared" si="83"/>
        <v>1.897109367489862</v>
      </c>
      <c r="V69" s="160">
        <f t="shared" si="83"/>
        <v>2.8315378308092174</v>
      </c>
      <c r="W69" s="160">
        <f t="shared" si="83"/>
        <v>1.5979302097525838</v>
      </c>
      <c r="X69" s="160">
        <f t="shared" si="83"/>
        <v>2.0021649278949343</v>
      </c>
      <c r="Y69" s="160">
        <f t="shared" si="83"/>
        <v>1.7043717344914313</v>
      </c>
      <c r="Z69" s="160">
        <f t="shared" si="83"/>
        <v>2.5406637938249026</v>
      </c>
      <c r="AA69" s="160">
        <f t="shared" si="83"/>
        <v>-4.3050960792285757E-2</v>
      </c>
      <c r="AB69" s="160">
        <f t="shared" si="83"/>
        <v>-0.8634319598549598</v>
      </c>
      <c r="AC69" s="160">
        <f t="shared" si="83"/>
        <v>0.72325967320601436</v>
      </c>
      <c r="AD69" s="160">
        <f t="shared" si="83"/>
        <v>-1.1114399732622495</v>
      </c>
      <c r="AE69" s="160">
        <f t="shared" si="83"/>
        <v>1.785070509295954</v>
      </c>
      <c r="AF69" s="160">
        <f t="shared" si="83"/>
        <v>1.2297570137684328</v>
      </c>
      <c r="AG69" s="160">
        <f t="shared" si="83"/>
        <v>0.38949273328097395</v>
      </c>
      <c r="AH69" s="160">
        <f t="shared" si="83"/>
        <v>-1.7038894337940411</v>
      </c>
      <c r="AI69" s="160">
        <f t="shared" si="83"/>
        <v>-0.95880322211966351</v>
      </c>
      <c r="AJ69" s="160">
        <f t="shared" si="83"/>
        <v>-0.6917995182027481</v>
      </c>
      <c r="AK69" s="160">
        <f t="shared" si="83"/>
        <v>-0.22352688478757188</v>
      </c>
      <c r="AL69" s="160">
        <f t="shared" si="83"/>
        <v>2.7175788164374377</v>
      </c>
      <c r="AM69" s="160">
        <f t="shared" si="83"/>
        <v>2.416631101267841</v>
      </c>
      <c r="AN69" s="160">
        <f t="shared" si="83"/>
        <v>2.5027256588688762</v>
      </c>
      <c r="AO69" s="160">
        <f t="shared" si="83"/>
        <v>0.71333974763629249</v>
      </c>
      <c r="AP69" s="160">
        <f t="shared" si="83"/>
        <v>0.40554571352519242</v>
      </c>
      <c r="AQ69" s="160">
        <f t="shared" si="83"/>
        <v>3.5377533191835906</v>
      </c>
      <c r="AR69" s="160">
        <f t="shared" si="83"/>
        <v>2.2365427487398097</v>
      </c>
      <c r="AS69" s="160">
        <f t="shared" si="83"/>
        <v>0.34970184769008794</v>
      </c>
      <c r="AT69" s="160">
        <f t="shared" si="83"/>
        <v>0.79293863039605039</v>
      </c>
      <c r="AU69" s="160">
        <f t="shared" si="83"/>
        <v>1.8414481530905131</v>
      </c>
      <c r="AV69" s="160">
        <f t="shared" si="83"/>
        <v>1.8741943635592482</v>
      </c>
      <c r="AW69" s="160">
        <f t="shared" si="83"/>
        <v>1.8205768821496211</v>
      </c>
      <c r="AX69" s="160">
        <f t="shared" si="83"/>
        <v>1.8043015869848937</v>
      </c>
      <c r="AY69" s="160">
        <f t="shared" si="83"/>
        <v>0.74917274430561931</v>
      </c>
      <c r="AZ69" s="160">
        <f t="shared" si="83"/>
        <v>0.25388738746237077</v>
      </c>
      <c r="BA69" s="160">
        <f t="shared" si="83"/>
        <v>2.290393304949919</v>
      </c>
      <c r="BB69" s="160">
        <f t="shared" si="83"/>
        <v>-0.60607148462228666</v>
      </c>
      <c r="BC69" s="160">
        <f t="shared" si="84"/>
        <v>3.456115616485985</v>
      </c>
      <c r="BD69" s="160">
        <f t="shared" si="84"/>
        <v>-0.90333161577781318</v>
      </c>
      <c r="BE69" s="160">
        <f t="shared" si="84"/>
        <v>-4.1160431178019419</v>
      </c>
      <c r="BF69" s="160">
        <f t="shared" si="84"/>
        <v>-5.1036124609036611</v>
      </c>
      <c r="BG69" s="160">
        <f t="shared" si="84"/>
        <v>-1.9420246425774197</v>
      </c>
      <c r="BH69" s="160">
        <f t="shared" si="84"/>
        <v>2.0402500164360684</v>
      </c>
      <c r="BI69" s="160">
        <f t="shared" si="84"/>
        <v>2.2812669189494192</v>
      </c>
      <c r="BJ69" s="160">
        <f t="shared" si="84"/>
        <v>1.9207151711297701</v>
      </c>
      <c r="BK69" s="160">
        <f t="shared" si="84"/>
        <v>1.4479560356224568</v>
      </c>
      <c r="BL69" s="160">
        <f t="shared" si="84"/>
        <v>-0.89347155760852082</v>
      </c>
      <c r="BM69" s="160">
        <f t="shared" si="84"/>
        <v>1.1859945381603452</v>
      </c>
      <c r="BN69" s="160">
        <f t="shared" si="84"/>
        <v>3.0994179565011755</v>
      </c>
      <c r="BO69" s="160">
        <f t="shared" si="84"/>
        <v>-1.8081002602704372</v>
      </c>
      <c r="BP69" s="160">
        <f t="shared" si="84"/>
        <v>-0.14342640625309622</v>
      </c>
      <c r="BQ69" s="160">
        <f t="shared" si="84"/>
        <v>0.90462322996367139</v>
      </c>
    </row>
    <row r="70" spans="1:69" x14ac:dyDescent="0.2">
      <c r="A70" s="147" t="s">
        <v>4</v>
      </c>
      <c r="B70" s="253"/>
      <c r="C70" s="157">
        <f t="shared" si="83"/>
        <v>1.2712492465880569</v>
      </c>
      <c r="D70" s="157">
        <f t="shared" si="83"/>
        <v>0.82151156252127311</v>
      </c>
      <c r="E70" s="157">
        <f t="shared" si="83"/>
        <v>-0.72287405435910435</v>
      </c>
      <c r="F70" s="157">
        <f t="shared" si="83"/>
        <v>1.2516385180748448</v>
      </c>
      <c r="G70" s="157">
        <f t="shared" si="83"/>
        <v>-0.23321711689860508</v>
      </c>
      <c r="H70" s="157">
        <f t="shared" si="83"/>
        <v>0.60778651542169182</v>
      </c>
      <c r="I70" s="157">
        <f t="shared" si="83"/>
        <v>0.73033318647426537</v>
      </c>
      <c r="J70" s="157">
        <f t="shared" si="83"/>
        <v>0.57849819095437305</v>
      </c>
      <c r="K70" s="157">
        <f t="shared" si="83"/>
        <v>1.8662665756115784</v>
      </c>
      <c r="L70" s="157">
        <f t="shared" si="83"/>
        <v>-0.15676294675080094</v>
      </c>
      <c r="M70" s="157">
        <f t="shared" si="83"/>
        <v>-0.24174692681643956</v>
      </c>
      <c r="N70" s="157">
        <f t="shared" si="83"/>
        <v>0.18143065181777987</v>
      </c>
      <c r="O70" s="157">
        <f t="shared" si="83"/>
        <v>-7.7910475262918902E-2</v>
      </c>
      <c r="P70" s="157">
        <f t="shared" si="83"/>
        <v>-1.2789901141283357</v>
      </c>
      <c r="Q70" s="157">
        <f t="shared" si="83"/>
        <v>-0.53188340416901581</v>
      </c>
      <c r="R70" s="157">
        <f t="shared" si="83"/>
        <v>0.79686235345913881</v>
      </c>
      <c r="S70" s="157">
        <f t="shared" si="83"/>
        <v>0.73117808923527938</v>
      </c>
      <c r="T70" s="157">
        <f t="shared" si="83"/>
        <v>1.6017307161112679</v>
      </c>
      <c r="U70" s="157">
        <f t="shared" si="83"/>
        <v>2.0542042244307135</v>
      </c>
      <c r="V70" s="157">
        <f t="shared" si="83"/>
        <v>3.0305416031267791</v>
      </c>
      <c r="W70" s="157">
        <f t="shared" si="83"/>
        <v>1.6361146876562829</v>
      </c>
      <c r="X70" s="157">
        <f t="shared" si="83"/>
        <v>2.090932144003022</v>
      </c>
      <c r="Y70" s="157">
        <f t="shared" si="83"/>
        <v>1.9915743141221143</v>
      </c>
      <c r="Z70" s="157">
        <f t="shared" ref="C70:BB74" si="85">(Z30-Y30)/Y30*100</f>
        <v>0.3642924270127883</v>
      </c>
      <c r="AA70" s="157">
        <f t="shared" si="85"/>
        <v>6.9427870953424884E-4</v>
      </c>
      <c r="AB70" s="157">
        <f t="shared" si="85"/>
        <v>-1.0686437272788147</v>
      </c>
      <c r="AC70" s="157">
        <f t="shared" si="85"/>
        <v>0.83605767594421065</v>
      </c>
      <c r="AD70" s="157">
        <f t="shared" si="85"/>
        <v>0.64644642835744948</v>
      </c>
      <c r="AE70" s="157">
        <f t="shared" si="85"/>
        <v>1.7474352424610806</v>
      </c>
      <c r="AF70" s="157">
        <f t="shared" si="85"/>
        <v>1.1229541497141899</v>
      </c>
      <c r="AG70" s="157">
        <f t="shared" si="85"/>
        <v>2.4910402231704907E-2</v>
      </c>
      <c r="AH70" s="157">
        <f t="shared" si="85"/>
        <v>-0.34059009249209193</v>
      </c>
      <c r="AI70" s="157">
        <f t="shared" si="85"/>
        <v>-1.2620053442667647</v>
      </c>
      <c r="AJ70" s="157">
        <f t="shared" si="85"/>
        <v>-0.98487582540890628</v>
      </c>
      <c r="AK70" s="157">
        <f t="shared" si="85"/>
        <v>-0.56135903602776149</v>
      </c>
      <c r="AL70" s="157">
        <f t="shared" si="85"/>
        <v>2.7749747992470026</v>
      </c>
      <c r="AM70" s="157">
        <f t="shared" si="85"/>
        <v>2.4293209654711627</v>
      </c>
      <c r="AN70" s="157">
        <f t="shared" si="85"/>
        <v>2.3886277051095393</v>
      </c>
      <c r="AO70" s="157">
        <f t="shared" si="85"/>
        <v>0.37894057889219201</v>
      </c>
      <c r="AP70" s="157">
        <f t="shared" si="85"/>
        <v>-5.077995500143908E-2</v>
      </c>
      <c r="AQ70" s="157">
        <f t="shared" si="85"/>
        <v>3.8752506458951994</v>
      </c>
      <c r="AR70" s="157">
        <f t="shared" si="85"/>
        <v>2.2916847928013748</v>
      </c>
      <c r="AS70" s="157">
        <f t="shared" si="85"/>
        <v>-8.2372229482466947E-2</v>
      </c>
      <c r="AT70" s="157">
        <f t="shared" si="85"/>
        <v>0.99925937355237904</v>
      </c>
      <c r="AU70" s="157">
        <f t="shared" si="85"/>
        <v>1.9110604911660511</v>
      </c>
      <c r="AV70" s="157">
        <f t="shared" si="85"/>
        <v>1.9561503020644533</v>
      </c>
      <c r="AW70" s="157">
        <f t="shared" si="85"/>
        <v>1.8737245420203621</v>
      </c>
      <c r="AX70" s="157">
        <f t="shared" si="85"/>
        <v>1.513973270082241</v>
      </c>
      <c r="AY70" s="157">
        <f t="shared" si="85"/>
        <v>0.42591866303479092</v>
      </c>
      <c r="AZ70" s="157">
        <f t="shared" si="85"/>
        <v>-2.9410193448467632E-2</v>
      </c>
      <c r="BA70" s="157">
        <f t="shared" si="85"/>
        <v>2.1866854873442825</v>
      </c>
      <c r="BB70" s="157">
        <f t="shared" si="85"/>
        <v>-0.13112952855810717</v>
      </c>
      <c r="BC70" s="157">
        <f t="shared" si="84"/>
        <v>4.0578276016320736</v>
      </c>
      <c r="BD70" s="157">
        <f t="shared" si="84"/>
        <v>-1.6963896071751936</v>
      </c>
      <c r="BE70" s="157">
        <f t="shared" si="84"/>
        <v>-4.7328019198997051</v>
      </c>
      <c r="BF70" s="157">
        <f t="shared" si="84"/>
        <v>-6.6306484982507259</v>
      </c>
      <c r="BG70" s="157">
        <f t="shared" si="84"/>
        <v>-2.4939148972490983</v>
      </c>
      <c r="BH70" s="157">
        <f t="shared" si="84"/>
        <v>2.1687449911097398</v>
      </c>
      <c r="BI70" s="157">
        <f t="shared" si="84"/>
        <v>2.694879193866512</v>
      </c>
      <c r="BJ70" s="157">
        <f t="shared" si="84"/>
        <v>2.3189661468082181</v>
      </c>
      <c r="BK70" s="157">
        <f t="shared" si="84"/>
        <v>1.8527236902917914</v>
      </c>
      <c r="BL70" s="157">
        <f t="shared" si="84"/>
        <v>-1.0218457243129395</v>
      </c>
      <c r="BM70" s="157">
        <f t="shared" si="84"/>
        <v>1.3083768195859711</v>
      </c>
      <c r="BN70" s="157">
        <f t="shared" si="84"/>
        <v>3.660539664257112</v>
      </c>
      <c r="BO70" s="157">
        <f t="shared" si="84"/>
        <v>-2.2682596949534712</v>
      </c>
      <c r="BP70" s="157">
        <f t="shared" si="84"/>
        <v>-0.17603731293857908</v>
      </c>
      <c r="BQ70" s="157">
        <f t="shared" si="84"/>
        <v>1.022467751059831</v>
      </c>
    </row>
    <row r="71" spans="1:69" x14ac:dyDescent="0.2">
      <c r="A71" s="147" t="s">
        <v>5</v>
      </c>
      <c r="B71" s="253"/>
      <c r="C71" s="157">
        <f t="shared" si="85"/>
        <v>3.9842401018712351E-2</v>
      </c>
      <c r="D71" s="157">
        <f t="shared" si="85"/>
        <v>-0.61141512921753161</v>
      </c>
      <c r="E71" s="157">
        <f t="shared" si="85"/>
        <v>-1.2858818378805947</v>
      </c>
      <c r="F71" s="157">
        <f t="shared" si="85"/>
        <v>4.5058338538185145</v>
      </c>
      <c r="G71" s="157">
        <f t="shared" si="85"/>
        <v>4.1937797700166781</v>
      </c>
      <c r="H71" s="157">
        <f t="shared" si="85"/>
        <v>6.0245968303847173</v>
      </c>
      <c r="I71" s="157">
        <f t="shared" si="85"/>
        <v>4.9238523492905708</v>
      </c>
      <c r="J71" s="157">
        <f t="shared" si="85"/>
        <v>-2.5508731292551881</v>
      </c>
      <c r="K71" s="157">
        <f t="shared" si="85"/>
        <v>0.26274519286997261</v>
      </c>
      <c r="L71" s="157">
        <f t="shared" si="85"/>
        <v>-2.0233327757730915</v>
      </c>
      <c r="M71" s="157">
        <f t="shared" si="85"/>
        <v>-2.4529480274536857</v>
      </c>
      <c r="N71" s="157">
        <f t="shared" si="85"/>
        <v>-1.6959187212372278</v>
      </c>
      <c r="O71" s="157">
        <f t="shared" si="85"/>
        <v>-1.3412553702397028</v>
      </c>
      <c r="P71" s="157">
        <f t="shared" si="85"/>
        <v>-1.46069441105555</v>
      </c>
      <c r="Q71" s="157">
        <f t="shared" si="85"/>
        <v>-7.6343541349501415E-2</v>
      </c>
      <c r="R71" s="157">
        <f t="shared" si="85"/>
        <v>-0.21140842173719265</v>
      </c>
      <c r="S71" s="157">
        <f t="shared" si="85"/>
        <v>1.009679000877185</v>
      </c>
      <c r="T71" s="157">
        <f t="shared" si="85"/>
        <v>0.4900597537123571</v>
      </c>
      <c r="U71" s="157">
        <f t="shared" si="85"/>
        <v>1.6285513799006377</v>
      </c>
      <c r="V71" s="157">
        <f t="shared" si="85"/>
        <v>3.7291774915799545</v>
      </c>
      <c r="W71" s="157">
        <f t="shared" si="85"/>
        <v>0.7270818516201405</v>
      </c>
      <c r="X71" s="157">
        <f t="shared" si="85"/>
        <v>0.38502200648261542</v>
      </c>
      <c r="Y71" s="157">
        <f t="shared" si="85"/>
        <v>-1.5779384953421172</v>
      </c>
      <c r="Z71" s="157">
        <f t="shared" si="85"/>
        <v>1.9763671185931826</v>
      </c>
      <c r="AA71" s="157">
        <f t="shared" si="85"/>
        <v>-1.4005807076029739</v>
      </c>
      <c r="AB71" s="157">
        <f t="shared" si="85"/>
        <v>-0.17872282256997021</v>
      </c>
      <c r="AC71" s="157">
        <f t="shared" si="85"/>
        <v>-0.58636885441735309</v>
      </c>
      <c r="AD71" s="157">
        <f t="shared" si="85"/>
        <v>7.6447456148030044</v>
      </c>
      <c r="AE71" s="157">
        <f t="shared" si="85"/>
        <v>2.3268087310699772</v>
      </c>
      <c r="AF71" s="157">
        <f t="shared" si="85"/>
        <v>1.2481029392323941</v>
      </c>
      <c r="AG71" s="157">
        <f t="shared" si="85"/>
        <v>1.685010840767966</v>
      </c>
      <c r="AH71" s="157">
        <f t="shared" si="85"/>
        <v>-14.087936638142725</v>
      </c>
      <c r="AI71" s="157">
        <f t="shared" si="85"/>
        <v>3.0832476875646199E-2</v>
      </c>
      <c r="AJ71" s="157">
        <f t="shared" si="85"/>
        <v>0.44522072673722168</v>
      </c>
      <c r="AK71" s="157">
        <f t="shared" si="85"/>
        <v>1.1217566231374807</v>
      </c>
      <c r="AL71" s="157">
        <f t="shared" si="85"/>
        <v>2.3971300136149285</v>
      </c>
      <c r="AM71" s="157">
        <f t="shared" si="85"/>
        <v>1.9392415116818014</v>
      </c>
      <c r="AN71" s="157">
        <f t="shared" si="85"/>
        <v>3.3924165692766897</v>
      </c>
      <c r="AO71" s="157">
        <f t="shared" si="85"/>
        <v>1.9466859242048593</v>
      </c>
      <c r="AP71" s="157">
        <f t="shared" si="85"/>
        <v>1.1393849285133741</v>
      </c>
      <c r="AQ71" s="157">
        <f t="shared" si="85"/>
        <v>0.9359476238783504</v>
      </c>
      <c r="AR71" s="157">
        <f t="shared" si="85"/>
        <v>0.77780777167225035</v>
      </c>
      <c r="AS71" s="157">
        <f t="shared" si="85"/>
        <v>2.1095992820703615</v>
      </c>
      <c r="AT71" s="157">
        <f t="shared" si="85"/>
        <v>0.60633437162362813</v>
      </c>
      <c r="AU71" s="157">
        <f t="shared" si="85"/>
        <v>0.28252744342093122</v>
      </c>
      <c r="AV71" s="157">
        <f t="shared" si="85"/>
        <v>0.19075568598680806</v>
      </c>
      <c r="AW71" s="157">
        <f t="shared" si="85"/>
        <v>0.6502636203866059</v>
      </c>
      <c r="AX71" s="157">
        <f t="shared" si="85"/>
        <v>1.4694404178994536</v>
      </c>
      <c r="AY71" s="157">
        <f t="shared" si="85"/>
        <v>0.8771992690005973</v>
      </c>
      <c r="AZ71" s="157">
        <f t="shared" si="85"/>
        <v>0.98608259507386076</v>
      </c>
      <c r="BA71" s="157">
        <f t="shared" si="85"/>
        <v>8.160566174452781E-2</v>
      </c>
      <c r="BB71" s="157">
        <f t="shared" si="85"/>
        <v>-5.103557276872019</v>
      </c>
      <c r="BC71" s="157">
        <f t="shared" si="84"/>
        <v>-0.47198090969402973</v>
      </c>
      <c r="BD71" s="157">
        <f t="shared" si="84"/>
        <v>3.2520393605434386</v>
      </c>
      <c r="BE71" s="157">
        <f t="shared" si="84"/>
        <v>-3.5280306153214749</v>
      </c>
      <c r="BF71" s="157">
        <f t="shared" si="84"/>
        <v>-1.0948962292098299</v>
      </c>
      <c r="BG71" s="157">
        <f t="shared" si="84"/>
        <v>-2.0234084910379488</v>
      </c>
      <c r="BH71" s="157">
        <f t="shared" si="84"/>
        <v>0.86448025843624643</v>
      </c>
      <c r="BI71" s="157">
        <f t="shared" si="84"/>
        <v>0.30512464320099658</v>
      </c>
      <c r="BJ71" s="157">
        <f t="shared" si="84"/>
        <v>0.33539664869971181</v>
      </c>
      <c r="BK71" s="157">
        <f t="shared" si="84"/>
        <v>-0.46388253790844647</v>
      </c>
      <c r="BL71" s="157">
        <f t="shared" si="84"/>
        <v>-0.54296845652152625</v>
      </c>
      <c r="BM71" s="157">
        <f t="shared" si="84"/>
        <v>1.3671232895031009</v>
      </c>
      <c r="BN71" s="157">
        <f t="shared" si="84"/>
        <v>-8.5478034069490061E-2</v>
      </c>
      <c r="BO71" s="157">
        <f t="shared" si="84"/>
        <v>0.25883638664406178</v>
      </c>
      <c r="BP71" s="157">
        <f t="shared" si="84"/>
        <v>-0.6626315940449371</v>
      </c>
      <c r="BQ71" s="157">
        <f t="shared" si="84"/>
        <v>0.30031764366155428</v>
      </c>
    </row>
    <row r="72" spans="1:69" x14ac:dyDescent="0.2">
      <c r="A72" s="150" t="s">
        <v>6</v>
      </c>
      <c r="B72" s="254"/>
      <c r="C72" s="158">
        <f t="shared" si="85"/>
        <v>0.1020047137288394</v>
      </c>
      <c r="D72" s="158">
        <f t="shared" si="85"/>
        <v>0.72586095130213701</v>
      </c>
      <c r="E72" s="158">
        <f t="shared" si="85"/>
        <v>0.40458761877484783</v>
      </c>
      <c r="F72" s="158">
        <f t="shared" si="85"/>
        <v>-3.5087029383195953</v>
      </c>
      <c r="G72" s="158">
        <f t="shared" si="85"/>
        <v>1.0434093407980884</v>
      </c>
      <c r="H72" s="158">
        <f t="shared" si="85"/>
        <v>0.59095037308814524</v>
      </c>
      <c r="I72" s="158">
        <f t="shared" si="85"/>
        <v>0.24735340268608447</v>
      </c>
      <c r="J72" s="158">
        <f t="shared" si="85"/>
        <v>3.3542917084355888</v>
      </c>
      <c r="K72" s="158">
        <f t="shared" si="85"/>
        <v>1.2504472750814293</v>
      </c>
      <c r="L72" s="158">
        <f t="shared" si="85"/>
        <v>0.88562507098743104</v>
      </c>
      <c r="M72" s="158">
        <f t="shared" si="85"/>
        <v>0.59115202481103768</v>
      </c>
      <c r="N72" s="158">
        <f t="shared" si="85"/>
        <v>-10.515130198263906</v>
      </c>
      <c r="O72" s="158">
        <f t="shared" si="85"/>
        <v>-2.3218904916610175</v>
      </c>
      <c r="P72" s="158">
        <f t="shared" si="85"/>
        <v>-0.91118707306043467</v>
      </c>
      <c r="Q72" s="158">
        <f t="shared" si="85"/>
        <v>0.77964336899588405</v>
      </c>
      <c r="R72" s="158">
        <f t="shared" si="85"/>
        <v>-5.460957259368314</v>
      </c>
      <c r="S72" s="158">
        <f t="shared" si="85"/>
        <v>-8.5234163424300957E-2</v>
      </c>
      <c r="T72" s="158">
        <f t="shared" si="85"/>
        <v>0.31618916618749404</v>
      </c>
      <c r="U72" s="158">
        <f t="shared" si="85"/>
        <v>0.50530807472944905</v>
      </c>
      <c r="V72" s="158">
        <f t="shared" si="85"/>
        <v>-0.48058988390383123</v>
      </c>
      <c r="W72" s="158">
        <f t="shared" si="85"/>
        <v>2.2736250212455076</v>
      </c>
      <c r="X72" s="158">
        <f t="shared" si="85"/>
        <v>3.0266578085563696</v>
      </c>
      <c r="Y72" s="158">
        <f t="shared" si="85"/>
        <v>2.484710693347961</v>
      </c>
      <c r="Z72" s="158">
        <f t="shared" si="85"/>
        <v>27.725708141321171</v>
      </c>
      <c r="AA72" s="158">
        <f t="shared" si="85"/>
        <v>0.84820595235317631</v>
      </c>
      <c r="AB72" s="158">
        <f t="shared" si="85"/>
        <v>0.30750732164592354</v>
      </c>
      <c r="AC72" s="158">
        <f t="shared" si="85"/>
        <v>0.94672457732035697</v>
      </c>
      <c r="AD72" s="158">
        <f t="shared" si="85"/>
        <v>-24.216128053127239</v>
      </c>
      <c r="AE72" s="158">
        <f t="shared" si="85"/>
        <v>1.5229319077096304</v>
      </c>
      <c r="AF72" s="158">
        <f t="shared" si="85"/>
        <v>2.4354754893469686</v>
      </c>
      <c r="AG72" s="158">
        <f t="shared" si="85"/>
        <v>2.8781114718614735</v>
      </c>
      <c r="AH72" s="158">
        <f t="shared" si="85"/>
        <v>-1.1354036936684986</v>
      </c>
      <c r="AI72" s="158">
        <f t="shared" si="85"/>
        <v>1.3326001875990177</v>
      </c>
      <c r="AJ72" s="158">
        <f t="shared" si="85"/>
        <v>1.257620734782493</v>
      </c>
      <c r="AK72" s="158">
        <f t="shared" si="85"/>
        <v>1.9165904863978727</v>
      </c>
      <c r="AL72" s="158">
        <f t="shared" si="85"/>
        <v>2.464803640295619</v>
      </c>
      <c r="AM72" s="158">
        <f t="shared" si="85"/>
        <v>2.7932453698099331</v>
      </c>
      <c r="AN72" s="158">
        <f t="shared" si="85"/>
        <v>2.7438396090322836</v>
      </c>
      <c r="AO72" s="158">
        <f t="shared" si="85"/>
        <v>2.8510845582968325</v>
      </c>
      <c r="AP72" s="158">
        <f t="shared" si="85"/>
        <v>4.2252781686210206</v>
      </c>
      <c r="AQ72" s="158">
        <f t="shared" si="85"/>
        <v>2.9399799300262934</v>
      </c>
      <c r="AR72" s="158">
        <f t="shared" si="85"/>
        <v>3.1616387827690593</v>
      </c>
      <c r="AS72" s="158">
        <f t="shared" si="85"/>
        <v>2.7991316562380417</v>
      </c>
      <c r="AT72" s="158">
        <f t="shared" si="85"/>
        <v>-0.96222609966540495</v>
      </c>
      <c r="AU72" s="158">
        <f t="shared" si="85"/>
        <v>2.7153191905366865</v>
      </c>
      <c r="AV72" s="158">
        <f t="shared" si="85"/>
        <v>2.7196802055821401</v>
      </c>
      <c r="AW72" s="158">
        <f t="shared" si="85"/>
        <v>2.4206624971044679</v>
      </c>
      <c r="AX72" s="158">
        <f t="shared" si="85"/>
        <v>4.8362232866396937</v>
      </c>
      <c r="AY72" s="158">
        <f t="shared" si="85"/>
        <v>3.5695887352966591</v>
      </c>
      <c r="AZ72" s="158">
        <f t="shared" si="85"/>
        <v>2.1098008331433524</v>
      </c>
      <c r="BA72" s="158">
        <f t="shared" si="85"/>
        <v>5.0883922953581289</v>
      </c>
      <c r="BB72" s="158">
        <f t="shared" si="85"/>
        <v>-0.89443006244876344</v>
      </c>
      <c r="BC72" s="158">
        <f t="shared" si="84"/>
        <v>1.4619719278214478</v>
      </c>
      <c r="BD72" s="158">
        <f t="shared" si="84"/>
        <v>2.7618956616348629</v>
      </c>
      <c r="BE72" s="158">
        <f t="shared" si="84"/>
        <v>0.53901485865771426</v>
      </c>
      <c r="BF72" s="158">
        <f t="shared" si="84"/>
        <v>3.9060487803799275</v>
      </c>
      <c r="BG72" s="158">
        <f t="shared" si="84"/>
        <v>2.0094817347933258</v>
      </c>
      <c r="BH72" s="158">
        <f t="shared" si="84"/>
        <v>1.972841838081546</v>
      </c>
      <c r="BI72" s="158">
        <f t="shared" si="84"/>
        <v>0.81505487690077716</v>
      </c>
      <c r="BJ72" s="158">
        <f t="shared" si="84"/>
        <v>0.23997476916176583</v>
      </c>
      <c r="BK72" s="158">
        <f t="shared" si="84"/>
        <v>-0.1157900267112132</v>
      </c>
      <c r="BL72" s="158">
        <f t="shared" si="84"/>
        <v>-0.20762553212695106</v>
      </c>
      <c r="BM72" s="158">
        <f t="shared" si="84"/>
        <v>0.19592082440707867</v>
      </c>
      <c r="BN72" s="158">
        <f t="shared" si="84"/>
        <v>1.2105551703715589</v>
      </c>
      <c r="BO72" s="158">
        <f t="shared" si="84"/>
        <v>0.2053210945857592</v>
      </c>
      <c r="BP72" s="158">
        <f t="shared" si="84"/>
        <v>0.43562856208137818</v>
      </c>
      <c r="BQ72" s="158">
        <f t="shared" si="84"/>
        <v>0.46116920966913655</v>
      </c>
    </row>
    <row r="73" spans="1:69" x14ac:dyDescent="0.2">
      <c r="A73" s="146" t="s">
        <v>7</v>
      </c>
      <c r="B73" s="255"/>
      <c r="C73" s="160">
        <f t="shared" si="85"/>
        <v>1.222027007298351</v>
      </c>
      <c r="D73" s="160">
        <f t="shared" si="85"/>
        <v>1.1890921267726311</v>
      </c>
      <c r="E73" s="160">
        <f t="shared" si="85"/>
        <v>0.90601050439596209</v>
      </c>
      <c r="F73" s="160">
        <f t="shared" si="85"/>
        <v>0.96457924511945337</v>
      </c>
      <c r="G73" s="160">
        <f t="shared" si="85"/>
        <v>0.98946474560970221</v>
      </c>
      <c r="H73" s="160">
        <f t="shared" si="85"/>
        <v>1.1562286139060685</v>
      </c>
      <c r="I73" s="160">
        <f t="shared" si="85"/>
        <v>1.0837908446095614</v>
      </c>
      <c r="J73" s="160">
        <f t="shared" si="85"/>
        <v>-0.59745637841086496</v>
      </c>
      <c r="K73" s="160">
        <f t="shared" si="85"/>
        <v>0.36247797758309486</v>
      </c>
      <c r="L73" s="160">
        <f t="shared" si="85"/>
        <v>0.35560512855973675</v>
      </c>
      <c r="M73" s="160">
        <f t="shared" si="85"/>
        <v>0.12437677448205693</v>
      </c>
      <c r="N73" s="160">
        <f t="shared" si="85"/>
        <v>1.5186878433503821</v>
      </c>
      <c r="O73" s="160">
        <f t="shared" si="85"/>
        <v>0.84109130753885419</v>
      </c>
      <c r="P73" s="160">
        <f t="shared" si="85"/>
        <v>0.28878440529720079</v>
      </c>
      <c r="Q73" s="160">
        <f t="shared" si="85"/>
        <v>0.27268373971206322</v>
      </c>
      <c r="R73" s="160">
        <f t="shared" si="85"/>
        <v>0.82283990616222946</v>
      </c>
      <c r="S73" s="160">
        <f t="shared" si="85"/>
        <v>1.2145129029358199</v>
      </c>
      <c r="T73" s="160">
        <f t="shared" si="85"/>
        <v>1.2391730660867681</v>
      </c>
      <c r="U73" s="160">
        <f t="shared" si="85"/>
        <v>1.0025786274969057</v>
      </c>
      <c r="V73" s="160">
        <f t="shared" si="85"/>
        <v>0.53250235091384746</v>
      </c>
      <c r="W73" s="160">
        <f t="shared" si="85"/>
        <v>1.026744059559886</v>
      </c>
      <c r="X73" s="160">
        <f t="shared" si="85"/>
        <v>0.95964476503471141</v>
      </c>
      <c r="Y73" s="160">
        <f t="shared" si="85"/>
        <v>0.76676873836278203</v>
      </c>
      <c r="Z73" s="160">
        <f t="shared" si="85"/>
        <v>1.8423524211913405</v>
      </c>
      <c r="AA73" s="160">
        <f t="shared" si="85"/>
        <v>0.79153217327594794</v>
      </c>
      <c r="AB73" s="160">
        <f t="shared" si="85"/>
        <v>0.80162268988163021</v>
      </c>
      <c r="AC73" s="160">
        <f t="shared" si="85"/>
        <v>1.0443002416948408</v>
      </c>
      <c r="AD73" s="160">
        <f t="shared" si="85"/>
        <v>1.1723338137734125</v>
      </c>
      <c r="AE73" s="160">
        <f t="shared" si="85"/>
        <v>1.1637701286492517</v>
      </c>
      <c r="AF73" s="160">
        <f t="shared" si="85"/>
        <v>0.56571999351723135</v>
      </c>
      <c r="AG73" s="160">
        <f t="shared" si="85"/>
        <v>0.94554624014763711</v>
      </c>
      <c r="AH73" s="160">
        <f t="shared" si="85"/>
        <v>1.8771548846822399</v>
      </c>
      <c r="AI73" s="160">
        <f t="shared" si="85"/>
        <v>0.97179120263335295</v>
      </c>
      <c r="AJ73" s="160">
        <f t="shared" si="85"/>
        <v>1.0069251408870128</v>
      </c>
      <c r="AK73" s="160">
        <f t="shared" si="85"/>
        <v>0.86171662908939539</v>
      </c>
      <c r="AL73" s="160">
        <f t="shared" si="85"/>
        <v>1.1184125451769389</v>
      </c>
      <c r="AM73" s="160">
        <f t="shared" si="85"/>
        <v>1.2561730125641903</v>
      </c>
      <c r="AN73" s="160">
        <f t="shared" si="85"/>
        <v>1.1843344866312917</v>
      </c>
      <c r="AO73" s="160">
        <f t="shared" si="85"/>
        <v>1.5179348937719992</v>
      </c>
      <c r="AP73" s="160">
        <f t="shared" si="85"/>
        <v>2.4941346493919236</v>
      </c>
      <c r="AQ73" s="160">
        <f t="shared" si="85"/>
        <v>1.5405223033991748</v>
      </c>
      <c r="AR73" s="160">
        <f t="shared" si="85"/>
        <v>1.3437330504941236</v>
      </c>
      <c r="AS73" s="160">
        <f t="shared" si="85"/>
        <v>0.9904572433250719</v>
      </c>
      <c r="AT73" s="160">
        <f t="shared" si="85"/>
        <v>1.6452406794351164</v>
      </c>
      <c r="AU73" s="160">
        <f t="shared" si="85"/>
        <v>1.558026137958413</v>
      </c>
      <c r="AV73" s="160">
        <f t="shared" si="85"/>
        <v>1.4380685732644722</v>
      </c>
      <c r="AW73" s="160">
        <f t="shared" si="85"/>
        <v>1.2030120329971248</v>
      </c>
      <c r="AX73" s="160">
        <f t="shared" si="85"/>
        <v>1.9197854550309619</v>
      </c>
      <c r="AY73" s="160">
        <f t="shared" si="85"/>
        <v>1.2555233798203196</v>
      </c>
      <c r="AZ73" s="160">
        <f t="shared" si="85"/>
        <v>1.6826332465163005</v>
      </c>
      <c r="BA73" s="160">
        <f t="shared" si="85"/>
        <v>1.5102788556612499</v>
      </c>
      <c r="BB73" s="160">
        <f t="shared" si="85"/>
        <v>1.5495772624401207</v>
      </c>
      <c r="BC73" s="160">
        <f t="shared" si="84"/>
        <v>0.24683785610951156</v>
      </c>
      <c r="BD73" s="160">
        <f t="shared" si="84"/>
        <v>0.77159287454754721</v>
      </c>
      <c r="BE73" s="160">
        <f t="shared" si="84"/>
        <v>0.70284753661469146</v>
      </c>
      <c r="BF73" s="160">
        <f t="shared" si="84"/>
        <v>-0.12886085995618496</v>
      </c>
      <c r="BG73" s="160">
        <f t="shared" si="84"/>
        <v>0.34864266055018389</v>
      </c>
      <c r="BH73" s="160">
        <f t="shared" si="84"/>
        <v>0.20980907527486264</v>
      </c>
      <c r="BI73" s="160">
        <f t="shared" si="84"/>
        <v>0.38408560214443843</v>
      </c>
      <c r="BJ73" s="160">
        <f t="shared" si="84"/>
        <v>0.50630250522398279</v>
      </c>
      <c r="BK73" s="160">
        <f t="shared" si="84"/>
        <v>1.0168685990864983</v>
      </c>
      <c r="BL73" s="160">
        <f t="shared" si="84"/>
        <v>0.6459032589458833</v>
      </c>
      <c r="BM73" s="160">
        <f t="shared" si="84"/>
        <v>0.81150137933848832</v>
      </c>
      <c r="BN73" s="160">
        <f t="shared" si="84"/>
        <v>0.79645152902235539</v>
      </c>
      <c r="BO73" s="160">
        <f t="shared" si="84"/>
        <v>0.99904513733955413</v>
      </c>
      <c r="BP73" s="160">
        <f t="shared" si="84"/>
        <v>1.0202396986568585</v>
      </c>
      <c r="BQ73" s="160">
        <f t="shared" si="84"/>
        <v>0.87009671360680862</v>
      </c>
    </row>
    <row r="74" spans="1:69" x14ac:dyDescent="0.2">
      <c r="A74" s="153" t="s">
        <v>8</v>
      </c>
      <c r="B74" s="253"/>
      <c r="C74" s="157">
        <f t="shared" si="85"/>
        <v>1.9268976463238427</v>
      </c>
      <c r="D74" s="157">
        <f t="shared" si="85"/>
        <v>2.0921715052989875</v>
      </c>
      <c r="E74" s="157">
        <f t="shared" si="85"/>
        <v>1.5377237361743732</v>
      </c>
      <c r="F74" s="157">
        <f t="shared" si="85"/>
        <v>-1.5577391296727692</v>
      </c>
      <c r="G74" s="157">
        <f t="shared" si="85"/>
        <v>0.62541144514801761</v>
      </c>
      <c r="H74" s="157">
        <f t="shared" si="85"/>
        <v>0.83360850268889131</v>
      </c>
      <c r="I74" s="157">
        <f t="shared" si="85"/>
        <v>1.084518221220691</v>
      </c>
      <c r="J74" s="157">
        <f t="shared" si="85"/>
        <v>0.43948815993533807</v>
      </c>
      <c r="K74" s="157">
        <f t="shared" si="85"/>
        <v>-0.65270370623318463</v>
      </c>
      <c r="L74" s="157">
        <f t="shared" si="85"/>
        <v>-0.59897938553706132</v>
      </c>
      <c r="M74" s="157">
        <f t="shared" si="85"/>
        <v>-1.8887437293562439</v>
      </c>
      <c r="N74" s="157">
        <f t="shared" si="85"/>
        <v>1.9612631778812986</v>
      </c>
      <c r="O74" s="157">
        <f t="shared" si="85"/>
        <v>0.85517484197504667</v>
      </c>
      <c r="P74" s="157">
        <f t="shared" si="85"/>
        <v>0.37876878541957537</v>
      </c>
      <c r="Q74" s="157">
        <f t="shared" si="85"/>
        <v>2.7977646577780155E-2</v>
      </c>
      <c r="R74" s="157">
        <f t="shared" si="85"/>
        <v>2.9107734479153877</v>
      </c>
      <c r="S74" s="157">
        <f t="shared" si="85"/>
        <v>2.3216446525944332</v>
      </c>
      <c r="T74" s="157">
        <f t="shared" si="85"/>
        <v>2.5888848193816938</v>
      </c>
      <c r="U74" s="157">
        <f t="shared" si="85"/>
        <v>2.358269148127321</v>
      </c>
      <c r="V74" s="157">
        <f t="shared" si="85"/>
        <v>2.1645921984447472</v>
      </c>
      <c r="W74" s="157">
        <f t="shared" si="85"/>
        <v>1.8972865616128627</v>
      </c>
      <c r="X74" s="157">
        <f t="shared" si="85"/>
        <v>1.2953569950759647</v>
      </c>
      <c r="Y74" s="157">
        <f t="shared" si="85"/>
        <v>0.6151394666274137</v>
      </c>
      <c r="Z74" s="157">
        <f t="shared" si="85"/>
        <v>5.9997274637595366</v>
      </c>
      <c r="AA74" s="157">
        <f t="shared" si="85"/>
        <v>0.10466834852640108</v>
      </c>
      <c r="AB74" s="157">
        <f t="shared" si="85"/>
        <v>-1.256541129039462E-2</v>
      </c>
      <c r="AC74" s="157">
        <f t="shared" si="85"/>
        <v>0.24046015911238636</v>
      </c>
      <c r="AD74" s="157">
        <f t="shared" si="85"/>
        <v>0.89965126276433904</v>
      </c>
      <c r="AE74" s="157">
        <f t="shared" si="85"/>
        <v>0.82730611335987847</v>
      </c>
      <c r="AF74" s="157">
        <f t="shared" si="85"/>
        <v>0.59701563050713169</v>
      </c>
      <c r="AG74" s="157">
        <f t="shared" si="85"/>
        <v>1.6242350435634205</v>
      </c>
      <c r="AH74" s="157">
        <f t="shared" si="85"/>
        <v>0.91626562144374013</v>
      </c>
      <c r="AI74" s="157">
        <f t="shared" si="85"/>
        <v>0.41870283761561988</v>
      </c>
      <c r="AJ74" s="157">
        <f t="shared" si="85"/>
        <v>0.66492450638790379</v>
      </c>
      <c r="AK74" s="157">
        <f t="shared" si="85"/>
        <v>0.58196082955956174</v>
      </c>
      <c r="AL74" s="157">
        <f t="shared" si="85"/>
        <v>1.3871010642451305</v>
      </c>
      <c r="AM74" s="157">
        <f t="shared" si="85"/>
        <v>1.8805140713157955</v>
      </c>
      <c r="AN74" s="157">
        <f t="shared" si="85"/>
        <v>2.082430705993449</v>
      </c>
      <c r="AO74" s="157">
        <f t="shared" si="85"/>
        <v>2.3969006252074445</v>
      </c>
      <c r="AP74" s="157">
        <f t="shared" si="85"/>
        <v>0.68530060424320327</v>
      </c>
      <c r="AQ74" s="157">
        <f t="shared" si="85"/>
        <v>1.5155428243274243</v>
      </c>
      <c r="AR74" s="157">
        <f t="shared" si="85"/>
        <v>1.4291856578822391</v>
      </c>
      <c r="AS74" s="157">
        <f t="shared" si="85"/>
        <v>1.9637401783040271</v>
      </c>
      <c r="AT74" s="157">
        <f t="shared" si="85"/>
        <v>1.5140695939940134</v>
      </c>
      <c r="AU74" s="157">
        <f t="shared" si="85"/>
        <v>1.4738521078434361</v>
      </c>
      <c r="AV74" s="157">
        <f t="shared" si="85"/>
        <v>1.4392854749386286</v>
      </c>
      <c r="AW74" s="157">
        <f t="shared" ref="AW74:AW81" si="86">(AW34-AV34)/AV34*100</f>
        <v>1.4092543276432135</v>
      </c>
      <c r="AX74" s="157">
        <f t="shared" ref="AX74:AX81" si="87">(AX34-AW34)/AW34*100</f>
        <v>1.6162358859821035</v>
      </c>
      <c r="AY74" s="157">
        <f t="shared" ref="AY74:AY81" si="88">(AY34-AX34)/AX34*100</f>
        <v>1.2122827194778425</v>
      </c>
      <c r="AZ74" s="157">
        <f t="shared" ref="AZ74:AZ81" si="89">(AZ34-AY34)/AY34*100</f>
        <v>1.1469510871322601</v>
      </c>
      <c r="BA74" s="157">
        <f t="shared" ref="BA74:BA81" si="90">(BA34-AZ34)/AZ34*100</f>
        <v>0.96223226926064542</v>
      </c>
      <c r="BB74" s="157">
        <f t="shared" ref="BB74:BB81" si="91">(BB34-BA34)/BA34*100</f>
        <v>1.087374038668474</v>
      </c>
      <c r="BC74" s="157">
        <f t="shared" si="84"/>
        <v>-0.91190009242812387</v>
      </c>
      <c r="BD74" s="157">
        <f t="shared" si="84"/>
        <v>-1.439627286564499</v>
      </c>
      <c r="BE74" s="157">
        <f t="shared" si="84"/>
        <v>-0.10530002030742236</v>
      </c>
      <c r="BF74" s="157">
        <f t="shared" si="84"/>
        <v>-0.1453711619753438</v>
      </c>
      <c r="BG74" s="157">
        <f t="shared" si="84"/>
        <v>0.61007089801362302</v>
      </c>
      <c r="BH74" s="157">
        <f t="shared" si="84"/>
        <v>0.44094078933625358</v>
      </c>
      <c r="BI74" s="157">
        <f t="shared" si="84"/>
        <v>0.46644403062536854</v>
      </c>
      <c r="BJ74" s="157">
        <f t="shared" si="84"/>
        <v>0.99499045026466093</v>
      </c>
      <c r="BK74" s="157">
        <f t="shared" si="84"/>
        <v>1.6025090198179266</v>
      </c>
      <c r="BL74" s="157">
        <f t="shared" si="84"/>
        <v>1.0753147109552992</v>
      </c>
      <c r="BM74" s="157">
        <f t="shared" si="84"/>
        <v>1.1126259242024736</v>
      </c>
      <c r="BN74" s="157">
        <f t="shared" si="84"/>
        <v>0.59698203007214945</v>
      </c>
      <c r="BO74" s="157">
        <f t="shared" si="84"/>
        <v>1.2641438871445925</v>
      </c>
      <c r="BP74" s="157">
        <f t="shared" si="84"/>
        <v>1.4879866016791292</v>
      </c>
      <c r="BQ74" s="157">
        <f t="shared" si="84"/>
        <v>1.2850674903736325</v>
      </c>
    </row>
    <row r="75" spans="1:69" x14ac:dyDescent="0.2">
      <c r="A75" s="153" t="s">
        <v>9</v>
      </c>
      <c r="B75" s="253"/>
      <c r="C75" s="157">
        <f t="shared" ref="C75:Z81" si="92">(C35-B35)/B35*100</f>
        <v>2.7037174159885038</v>
      </c>
      <c r="D75" s="157">
        <f t="shared" si="92"/>
        <v>2.5018396796366336</v>
      </c>
      <c r="E75" s="157">
        <f t="shared" si="92"/>
        <v>2.1266965688954782</v>
      </c>
      <c r="F75" s="157">
        <f t="shared" si="92"/>
        <v>-1.0132334076163385</v>
      </c>
      <c r="G75" s="157">
        <f t="shared" si="92"/>
        <v>1.3338391619093757</v>
      </c>
      <c r="H75" s="157">
        <f t="shared" si="92"/>
        <v>1.5860199880349115</v>
      </c>
      <c r="I75" s="157">
        <f t="shared" si="92"/>
        <v>0.62030212801300311</v>
      </c>
      <c r="J75" s="157">
        <f t="shared" si="92"/>
        <v>0.56977941378972929</v>
      </c>
      <c r="K75" s="157">
        <f t="shared" si="92"/>
        <v>2.0862697174941744</v>
      </c>
      <c r="L75" s="157">
        <f t="shared" si="92"/>
        <v>2.2557641982762267</v>
      </c>
      <c r="M75" s="157">
        <f t="shared" si="92"/>
        <v>2.3305128786315201</v>
      </c>
      <c r="N75" s="157">
        <f t="shared" si="92"/>
        <v>0.48978676855002745</v>
      </c>
      <c r="O75" s="157">
        <f t="shared" si="92"/>
        <v>0.8328194309964031</v>
      </c>
      <c r="P75" s="157">
        <f t="shared" si="92"/>
        <v>-0.47142303203923003</v>
      </c>
      <c r="Q75" s="157">
        <f t="shared" si="92"/>
        <v>0.90245824482021297</v>
      </c>
      <c r="R75" s="157">
        <f t="shared" si="92"/>
        <v>-0.39854108474606093</v>
      </c>
      <c r="S75" s="157">
        <f t="shared" si="92"/>
        <v>2.2576953329558389</v>
      </c>
      <c r="T75" s="157">
        <f t="shared" si="92"/>
        <v>2.1559587940765401</v>
      </c>
      <c r="U75" s="157">
        <f t="shared" si="92"/>
        <v>1.9266070421536112</v>
      </c>
      <c r="V75" s="157">
        <f t="shared" si="92"/>
        <v>0.61877175445785781</v>
      </c>
      <c r="W75" s="157">
        <f t="shared" si="92"/>
        <v>2.2274569929457702</v>
      </c>
      <c r="X75" s="157">
        <f t="shared" si="92"/>
        <v>1.4724797751302341</v>
      </c>
      <c r="Y75" s="157">
        <f t="shared" si="92"/>
        <v>0.85035678278828597</v>
      </c>
      <c r="Z75" s="157">
        <f t="shared" si="92"/>
        <v>-0.49749594707739875</v>
      </c>
      <c r="AA75" s="157">
        <f t="shared" ref="AA75:AA81" si="93">(AA35-Z35)/Z35*100</f>
        <v>1.5052388831583923</v>
      </c>
      <c r="AB75" s="157">
        <f t="shared" ref="AB75:AB81" si="94">(AB35-AA35)/AA35*100</f>
        <v>2.1192082301559751</v>
      </c>
      <c r="AC75" s="157">
        <f t="shared" ref="AC75:AC81" si="95">(AC35-AB35)/AB35*100</f>
        <v>2.5300180275762134</v>
      </c>
      <c r="AD75" s="157">
        <f t="shared" ref="AD75:AD81" si="96">(AD35-AC35)/AC35*100</f>
        <v>2.7637983624877926</v>
      </c>
      <c r="AE75" s="157">
        <f t="shared" ref="AE75:AE81" si="97">(AE35-AD35)/AD35*100</f>
        <v>2.2827327572150611</v>
      </c>
      <c r="AF75" s="157">
        <f t="shared" ref="AF75:AF81" si="98">(AF35-AE35)/AE35*100</f>
        <v>1.7109801886504339</v>
      </c>
      <c r="AG75" s="157">
        <f t="shared" ref="AG75:AG81" si="99">(AG35-AF35)/AF35*100</f>
        <v>1.5529778191282786</v>
      </c>
      <c r="AH75" s="157">
        <f t="shared" ref="AH75:AH81" si="100">(AH35-AG35)/AG35*100</f>
        <v>2.4143470394320867</v>
      </c>
      <c r="AI75" s="157">
        <f t="shared" ref="AI75:AI81" si="101">(AI35-AH35)/AH35*100</f>
        <v>1.1556078836166443</v>
      </c>
      <c r="AJ75" s="157">
        <f t="shared" ref="AJ75:AJ81" si="102">(AJ35-AI35)/AI35*100</f>
        <v>1.0586987890335506</v>
      </c>
      <c r="AK75" s="157">
        <f t="shared" ref="AK75:AK81" si="103">(AK35-AJ35)/AJ35*100</f>
        <v>1.7173510038259665</v>
      </c>
      <c r="AL75" s="157">
        <f t="shared" ref="AL75:AL81" si="104">(AL35-AK35)/AK35*100</f>
        <v>0.54617794455794011</v>
      </c>
      <c r="AM75" s="157">
        <f t="shared" ref="AM75:AM81" si="105">(AM35-AL35)/AL35*100</f>
        <v>0.97039637964551084</v>
      </c>
      <c r="AN75" s="157">
        <f t="shared" ref="AN75:AN81" si="106">(AN35-AM35)/AM35*100</f>
        <v>1.4039386376087946</v>
      </c>
      <c r="AO75" s="157">
        <f t="shared" ref="AO75:AO81" si="107">(AO35-AN35)/AN35*100</f>
        <v>1.3094603822573772</v>
      </c>
      <c r="AP75" s="157">
        <f t="shared" ref="AP75:AP81" si="108">(AP35-AO35)/AO35*100</f>
        <v>1.7584031829938069</v>
      </c>
      <c r="AQ75" s="157">
        <f t="shared" ref="AQ75:AQ81" si="109">(AQ35-AP35)/AP35*100</f>
        <v>1.4731859293171106</v>
      </c>
      <c r="AR75" s="157">
        <f t="shared" ref="AR75:AR81" si="110">(AR35-AQ35)/AQ35*100</f>
        <v>1.352943192621211</v>
      </c>
      <c r="AS75" s="157">
        <f t="shared" ref="AS75:AS81" si="111">(AS35-AR35)/AR35*100</f>
        <v>1.2821996023828619</v>
      </c>
      <c r="AT75" s="157">
        <f t="shared" ref="AT75:AT81" si="112">(AT35-AS35)/AS35*100</f>
        <v>1.4871580012803496</v>
      </c>
      <c r="AU75" s="157">
        <f t="shared" ref="AU75:AU81" si="113">(AU35-AT35)/AT35*100</f>
        <v>1.2498093746100956</v>
      </c>
      <c r="AV75" s="157">
        <f t="shared" ref="AV75:AV81" si="114">(AV35-AU35)/AU35*100</f>
        <v>0.98517783178722118</v>
      </c>
      <c r="AW75" s="157">
        <f t="shared" si="86"/>
        <v>0.74099685432257889</v>
      </c>
      <c r="AX75" s="157">
        <f t="shared" si="87"/>
        <v>2.7888246200137097</v>
      </c>
      <c r="AY75" s="157">
        <f t="shared" si="88"/>
        <v>2.3705818880438057</v>
      </c>
      <c r="AZ75" s="157">
        <f t="shared" si="89"/>
        <v>1.5000867659440202</v>
      </c>
      <c r="BA75" s="157">
        <f t="shared" si="90"/>
        <v>1.0935570682286164</v>
      </c>
      <c r="BB75" s="157">
        <f t="shared" si="91"/>
        <v>1.4123189027858891</v>
      </c>
      <c r="BC75" s="157">
        <f t="shared" si="84"/>
        <v>0.77150368817002435</v>
      </c>
      <c r="BD75" s="157">
        <f t="shared" si="84"/>
        <v>0.81782312244947208</v>
      </c>
      <c r="BE75" s="157">
        <f t="shared" si="84"/>
        <v>0.44010655818517558</v>
      </c>
      <c r="BF75" s="157">
        <f t="shared" si="84"/>
        <v>-0.41300992847472978</v>
      </c>
      <c r="BG75" s="157">
        <f t="shared" si="84"/>
        <v>5.7455401065431275E-2</v>
      </c>
      <c r="BH75" s="157">
        <f t="shared" si="84"/>
        <v>0.57363439039808617</v>
      </c>
      <c r="BI75" s="157">
        <f t="shared" si="84"/>
        <v>0.70458045812467718</v>
      </c>
      <c r="BJ75" s="157">
        <f t="shared" si="84"/>
        <v>0.9773414648081189</v>
      </c>
      <c r="BK75" s="157">
        <f t="shared" si="84"/>
        <v>0.72560543283666235</v>
      </c>
      <c r="BL75" s="157">
        <f t="shared" si="84"/>
        <v>0.5469035837403029</v>
      </c>
      <c r="BM75" s="157">
        <f t="shared" si="84"/>
        <v>0.65543940850464322</v>
      </c>
      <c r="BN75" s="157">
        <f t="shared" si="84"/>
        <v>1.7667720523881887</v>
      </c>
      <c r="BO75" s="157">
        <f t="shared" si="84"/>
        <v>1.0700172375379637</v>
      </c>
      <c r="BP75" s="157">
        <f t="shared" si="84"/>
        <v>0.5725622596195461</v>
      </c>
      <c r="BQ75" s="157">
        <f t="shared" si="84"/>
        <v>0.72157812770376917</v>
      </c>
    </row>
    <row r="76" spans="1:69" x14ac:dyDescent="0.2">
      <c r="A76" s="153" t="s">
        <v>10</v>
      </c>
      <c r="B76" s="253"/>
      <c r="C76" s="157">
        <f t="shared" si="92"/>
        <v>0.61474651607021191</v>
      </c>
      <c r="D76" s="157">
        <f t="shared" si="92"/>
        <v>0.82112798506455664</v>
      </c>
      <c r="E76" s="157">
        <f t="shared" si="92"/>
        <v>0.55266818991907307</v>
      </c>
      <c r="F76" s="157">
        <f t="shared" si="92"/>
        <v>2.1330037489404883</v>
      </c>
      <c r="G76" s="157">
        <f t="shared" si="92"/>
        <v>2.3674894982772186</v>
      </c>
      <c r="H76" s="157">
        <f t="shared" si="92"/>
        <v>2.3866699285230433</v>
      </c>
      <c r="I76" s="157">
        <f t="shared" si="92"/>
        <v>2.3061885109110913</v>
      </c>
      <c r="J76" s="157">
        <f t="shared" si="92"/>
        <v>5.1161809670355093E-2</v>
      </c>
      <c r="K76" s="157">
        <f t="shared" si="92"/>
        <v>0.540323008660337</v>
      </c>
      <c r="L76" s="157">
        <f t="shared" si="92"/>
        <v>0.30950549335094335</v>
      </c>
      <c r="M76" s="157">
        <f t="shared" si="92"/>
        <v>0.40526952569361724</v>
      </c>
      <c r="N76" s="157">
        <f t="shared" si="92"/>
        <v>0.37889181860060439</v>
      </c>
      <c r="O76" s="157">
        <f t="shared" si="92"/>
        <v>1.4088488927463751</v>
      </c>
      <c r="P76" s="157">
        <f t="shared" si="92"/>
        <v>0.73320263250226725</v>
      </c>
      <c r="Q76" s="157">
        <f t="shared" si="92"/>
        <v>3.9302473024883648E-2</v>
      </c>
      <c r="R76" s="157">
        <f t="shared" si="92"/>
        <v>3.688892834662584</v>
      </c>
      <c r="S76" s="157">
        <f t="shared" si="92"/>
        <v>1.1037662057649984</v>
      </c>
      <c r="T76" s="157">
        <f t="shared" si="92"/>
        <v>1.1083558941295553</v>
      </c>
      <c r="U76" s="157">
        <f t="shared" si="92"/>
        <v>0.64277965312975449</v>
      </c>
      <c r="V76" s="157">
        <f t="shared" si="92"/>
        <v>-1.4186195397192232</v>
      </c>
      <c r="W76" s="157">
        <f t="shared" si="92"/>
        <v>0.37480123627937861</v>
      </c>
      <c r="X76" s="157">
        <f t="shared" si="92"/>
        <v>1.2093593912866312</v>
      </c>
      <c r="Y76" s="157">
        <f t="shared" si="92"/>
        <v>1.7145149804072206</v>
      </c>
      <c r="Z76" s="157">
        <f t="shared" si="92"/>
        <v>0.42335472148156988</v>
      </c>
      <c r="AA76" s="157">
        <f t="shared" si="93"/>
        <v>2.2499757877776716</v>
      </c>
      <c r="AB76" s="157">
        <f t="shared" si="94"/>
        <v>1.9687948025780371</v>
      </c>
      <c r="AC76" s="157">
        <f t="shared" si="95"/>
        <v>1.9800550493810569</v>
      </c>
      <c r="AD76" s="157">
        <f t="shared" si="96"/>
        <v>1.0964285144616874</v>
      </c>
      <c r="AE76" s="157">
        <f t="shared" si="97"/>
        <v>1.308401378031643</v>
      </c>
      <c r="AF76" s="157">
        <f t="shared" si="98"/>
        <v>-0.36243611414139537</v>
      </c>
      <c r="AG76" s="157">
        <f t="shared" si="99"/>
        <v>0.28153875770019199</v>
      </c>
      <c r="AH76" s="157">
        <f t="shared" si="100"/>
        <v>3.1484946071183835</v>
      </c>
      <c r="AI76" s="157">
        <f t="shared" si="101"/>
        <v>1.3563082788713665</v>
      </c>
      <c r="AJ76" s="157">
        <f t="shared" si="102"/>
        <v>1.5088972909223477</v>
      </c>
      <c r="AK76" s="157">
        <f t="shared" si="103"/>
        <v>0.86947937549355181</v>
      </c>
      <c r="AL76" s="157">
        <f t="shared" si="104"/>
        <v>2.9897811136578407</v>
      </c>
      <c r="AM76" s="157">
        <f t="shared" si="105"/>
        <v>1.9302786146508044</v>
      </c>
      <c r="AN76" s="157">
        <f t="shared" si="106"/>
        <v>1.0048627022833807</v>
      </c>
      <c r="AO76" s="157">
        <f t="shared" si="107"/>
        <v>1.4467864203325267</v>
      </c>
      <c r="AP76" s="157">
        <f t="shared" si="108"/>
        <v>5.6579322202417606</v>
      </c>
      <c r="AQ76" s="157">
        <f t="shared" si="109"/>
        <v>1.9100792193957443</v>
      </c>
      <c r="AR76" s="157">
        <f t="shared" si="110"/>
        <v>1.8335560159023871</v>
      </c>
      <c r="AS76" s="157">
        <f t="shared" si="111"/>
        <v>0.66304083970461458</v>
      </c>
      <c r="AT76" s="157">
        <f t="shared" si="112"/>
        <v>2.0157208223418066</v>
      </c>
      <c r="AU76" s="157">
        <f t="shared" si="113"/>
        <v>2.5933198587729835</v>
      </c>
      <c r="AV76" s="157">
        <f t="shared" si="114"/>
        <v>2.5121806001926394</v>
      </c>
      <c r="AW76" s="157">
        <f t="shared" si="86"/>
        <v>1.4629503490889544</v>
      </c>
      <c r="AX76" s="157">
        <f t="shared" si="87"/>
        <v>1.7552539400701124</v>
      </c>
      <c r="AY76" s="157">
        <f t="shared" si="88"/>
        <v>1.2228204901874107</v>
      </c>
      <c r="AZ76" s="157">
        <f t="shared" si="89"/>
        <v>2.6672402667240269</v>
      </c>
      <c r="BA76" s="157">
        <f t="shared" si="90"/>
        <v>2.1811881019926416</v>
      </c>
      <c r="BB76" s="157">
        <f t="shared" si="91"/>
        <v>2.2805592767230767</v>
      </c>
      <c r="BC76" s="157">
        <f t="shared" si="84"/>
        <v>0.53107065606364412</v>
      </c>
      <c r="BD76" s="157">
        <f t="shared" si="84"/>
        <v>1.911354619463429</v>
      </c>
      <c r="BE76" s="157">
        <f t="shared" si="84"/>
        <v>1.4666951838286406</v>
      </c>
      <c r="BF76" s="157">
        <f t="shared" si="84"/>
        <v>-0.53424870693723392</v>
      </c>
      <c r="BG76" s="157">
        <f t="shared" si="84"/>
        <v>-0.54981001641941452</v>
      </c>
      <c r="BH76" s="157">
        <f t="shared" si="84"/>
        <v>0.1553652169624804</v>
      </c>
      <c r="BI76" s="157">
        <f t="shared" si="84"/>
        <v>0.49476945524931421</v>
      </c>
      <c r="BJ76" s="157">
        <f t="shared" si="84"/>
        <v>-0.38206691969304268</v>
      </c>
      <c r="BK76" s="157">
        <f t="shared" si="84"/>
        <v>0.91982685612121318</v>
      </c>
      <c r="BL76" s="157">
        <f t="shared" si="84"/>
        <v>0.4421237480282918</v>
      </c>
      <c r="BM76" s="157">
        <f t="shared" si="84"/>
        <v>0.70165395386258034</v>
      </c>
      <c r="BN76" s="157">
        <f t="shared" si="84"/>
        <v>0.12220619132078493</v>
      </c>
      <c r="BO76" s="157">
        <f t="shared" si="84"/>
        <v>0.68050254050912451</v>
      </c>
      <c r="BP76" s="157">
        <f t="shared" si="84"/>
        <v>1.104744879256415</v>
      </c>
      <c r="BQ76" s="157">
        <f t="shared" si="84"/>
        <v>0.56918362380239962</v>
      </c>
    </row>
    <row r="77" spans="1:69" x14ac:dyDescent="0.2">
      <c r="A77" s="153" t="s">
        <v>11</v>
      </c>
      <c r="B77" s="253"/>
      <c r="C77" s="157">
        <f t="shared" si="92"/>
        <v>1.6715443128373568</v>
      </c>
      <c r="D77" s="157">
        <f t="shared" si="92"/>
        <v>0.83615762599399934</v>
      </c>
      <c r="E77" s="157">
        <f t="shared" si="92"/>
        <v>0.45148390420539858</v>
      </c>
      <c r="F77" s="157">
        <f t="shared" si="92"/>
        <v>2.751348064072515</v>
      </c>
      <c r="G77" s="157">
        <f t="shared" si="92"/>
        <v>-1.547582980657392</v>
      </c>
      <c r="H77" s="157">
        <f t="shared" si="92"/>
        <v>-0.53135240783672411</v>
      </c>
      <c r="I77" s="157">
        <f t="shared" si="92"/>
        <v>0.49206451952387414</v>
      </c>
      <c r="J77" s="157">
        <f t="shared" si="92"/>
        <v>-0.23807797297291472</v>
      </c>
      <c r="K77" s="157">
        <f t="shared" si="92"/>
        <v>0.27068045304698113</v>
      </c>
      <c r="L77" s="157">
        <f t="shared" si="92"/>
        <v>0.40303058060889391</v>
      </c>
      <c r="M77" s="157">
        <f t="shared" si="92"/>
        <v>0.10100643208412032</v>
      </c>
      <c r="N77" s="157">
        <f t="shared" si="92"/>
        <v>2.9326664436278662</v>
      </c>
      <c r="O77" s="157">
        <f t="shared" si="92"/>
        <v>2.0889309692768046</v>
      </c>
      <c r="P77" s="157">
        <f t="shared" si="92"/>
        <v>1.8370240286042026</v>
      </c>
      <c r="Q77" s="157">
        <f t="shared" si="92"/>
        <v>1.2825508686355045</v>
      </c>
      <c r="R77" s="157">
        <f t="shared" si="92"/>
        <v>0.21375989569918558</v>
      </c>
      <c r="S77" s="157">
        <f t="shared" si="92"/>
        <v>0.6287158677308069</v>
      </c>
      <c r="T77" s="157">
        <f t="shared" si="92"/>
        <v>0.78252373020192967</v>
      </c>
      <c r="U77" s="157">
        <f t="shared" si="92"/>
        <v>0.7571269891786051</v>
      </c>
      <c r="V77" s="157">
        <f t="shared" si="92"/>
        <v>1.5523388798873075</v>
      </c>
      <c r="W77" s="157">
        <f t="shared" si="92"/>
        <v>1.2578821257155053</v>
      </c>
      <c r="X77" s="157">
        <f t="shared" si="92"/>
        <v>1.4582617114400933</v>
      </c>
      <c r="Y77" s="157">
        <f t="shared" si="92"/>
        <v>1.1231829700110212</v>
      </c>
      <c r="Z77" s="157">
        <f t="shared" si="92"/>
        <v>0.18077038227753761</v>
      </c>
      <c r="AA77" s="157">
        <f t="shared" si="93"/>
        <v>4.0305591681669313E-2</v>
      </c>
      <c r="AB77" s="157">
        <f t="shared" si="94"/>
        <v>0.25600943527970554</v>
      </c>
      <c r="AC77" s="157">
        <f t="shared" si="95"/>
        <v>0.40680125368766762</v>
      </c>
      <c r="AD77" s="157">
        <f t="shared" si="96"/>
        <v>0.42651227205606784</v>
      </c>
      <c r="AE77" s="157">
        <f t="shared" si="97"/>
        <v>0.85204347816503234</v>
      </c>
      <c r="AF77" s="157">
        <f t="shared" si="98"/>
        <v>1.0435940822433414</v>
      </c>
      <c r="AG77" s="157">
        <f t="shared" si="99"/>
        <v>1.418955205283936</v>
      </c>
      <c r="AH77" s="157">
        <f t="shared" si="100"/>
        <v>1.8697292366529696</v>
      </c>
      <c r="AI77" s="157">
        <f t="shared" si="101"/>
        <v>1.535170351642724</v>
      </c>
      <c r="AJ77" s="157">
        <f t="shared" si="102"/>
        <v>1.1001508367850112</v>
      </c>
      <c r="AK77" s="157">
        <f t="shared" si="103"/>
        <v>0.37062034504400043</v>
      </c>
      <c r="AL77" s="157">
        <f t="shared" si="104"/>
        <v>0.24064902200305552</v>
      </c>
      <c r="AM77" s="157">
        <f t="shared" si="105"/>
        <v>-0.22836425275449887</v>
      </c>
      <c r="AN77" s="157">
        <f t="shared" si="106"/>
        <v>0.59699379409613473</v>
      </c>
      <c r="AO77" s="157">
        <f t="shared" si="107"/>
        <v>0.74826421467442528</v>
      </c>
      <c r="AP77" s="157">
        <f t="shared" si="108"/>
        <v>0.58005470917465474</v>
      </c>
      <c r="AQ77" s="157">
        <f t="shared" si="109"/>
        <v>1.4224710073550066</v>
      </c>
      <c r="AR77" s="157">
        <f t="shared" si="110"/>
        <v>1.2411170382948358</v>
      </c>
      <c r="AS77" s="157">
        <f t="shared" si="111"/>
        <v>1.0451697440984291</v>
      </c>
      <c r="AT77" s="157">
        <f t="shared" si="112"/>
        <v>1.87792814973087</v>
      </c>
      <c r="AU77" s="157">
        <f t="shared" si="113"/>
        <v>1.1579809004092576</v>
      </c>
      <c r="AV77" s="157">
        <f t="shared" si="114"/>
        <v>1.0379129534125979</v>
      </c>
      <c r="AW77" s="157">
        <f t="shared" si="86"/>
        <v>0.73146249786435336</v>
      </c>
      <c r="AX77" s="157">
        <f t="shared" si="87"/>
        <v>1.5830317774843388</v>
      </c>
      <c r="AY77" s="157">
        <f t="shared" si="88"/>
        <v>1.5386605196457752</v>
      </c>
      <c r="AZ77" s="157">
        <f t="shared" si="89"/>
        <v>1.6777307347154853</v>
      </c>
      <c r="BA77" s="157">
        <f t="shared" si="90"/>
        <v>1.8226050550911512</v>
      </c>
      <c r="BB77" s="157">
        <f t="shared" si="91"/>
        <v>0.34859326219395992</v>
      </c>
      <c r="BC77" s="157">
        <f t="shared" si="84"/>
        <v>0.38206430231061256</v>
      </c>
      <c r="BD77" s="157">
        <f t="shared" si="84"/>
        <v>0.78580747126859918</v>
      </c>
      <c r="BE77" s="157">
        <f t="shared" si="84"/>
        <v>0.48498285239197397</v>
      </c>
      <c r="BF77" s="157">
        <f t="shared" si="84"/>
        <v>-0.65936091510535555</v>
      </c>
      <c r="BG77" s="157">
        <f t="shared" si="84"/>
        <v>0.48954083425828532</v>
      </c>
      <c r="BH77" s="157">
        <f t="shared" si="84"/>
        <v>-1.0297705263142913</v>
      </c>
      <c r="BI77" s="157">
        <f t="shared" si="84"/>
        <v>-1.0743202728379486</v>
      </c>
      <c r="BJ77" s="157">
        <f t="shared" si="84"/>
        <v>0.32285421757321586</v>
      </c>
      <c r="BK77" s="157">
        <f t="shared" si="84"/>
        <v>0.55616807495810161</v>
      </c>
      <c r="BL77" s="157">
        <f t="shared" si="84"/>
        <v>0.43952990487636684</v>
      </c>
      <c r="BM77" s="157">
        <f t="shared" si="84"/>
        <v>0.54547423150011187</v>
      </c>
      <c r="BN77" s="157">
        <f t="shared" si="84"/>
        <v>0.42530685232503229</v>
      </c>
      <c r="BO77" s="157">
        <f t="shared" si="84"/>
        <v>0.68907407917073504</v>
      </c>
      <c r="BP77" s="157">
        <f t="shared" si="84"/>
        <v>0.60812053956172418</v>
      </c>
      <c r="BQ77" s="157">
        <f t="shared" si="84"/>
        <v>0.74952117718394251</v>
      </c>
    </row>
    <row r="78" spans="1:69" x14ac:dyDescent="0.2">
      <c r="A78" s="150" t="s">
        <v>12</v>
      </c>
      <c r="B78" s="254"/>
      <c r="C78" s="158">
        <f t="shared" si="92"/>
        <v>9.014545125789887E-2</v>
      </c>
      <c r="D78" s="158">
        <f t="shared" si="92"/>
        <v>7.1737232278086718E-2</v>
      </c>
      <c r="E78" s="158">
        <f t="shared" si="92"/>
        <v>7.063929873491448E-2</v>
      </c>
      <c r="F78" s="158">
        <f t="shared" si="92"/>
        <v>2.6248097804624404</v>
      </c>
      <c r="G78" s="158">
        <f t="shared" si="92"/>
        <v>0.78853593259677868</v>
      </c>
      <c r="H78" s="158">
        <f t="shared" si="92"/>
        <v>0.62285653402289876</v>
      </c>
      <c r="I78" s="158">
        <f t="shared" si="92"/>
        <v>0.44329089008066241</v>
      </c>
      <c r="J78" s="158">
        <f t="shared" si="92"/>
        <v>-3.0122938641368018</v>
      </c>
      <c r="K78" s="158">
        <f t="shared" si="92"/>
        <v>-0.14285242298984802</v>
      </c>
      <c r="L78" s="158">
        <f t="shared" si="92"/>
        <v>-0.18633023811232485</v>
      </c>
      <c r="M78" s="158">
        <f t="shared" si="92"/>
        <v>-0.10762034034760321</v>
      </c>
      <c r="N78" s="158">
        <f t="shared" si="92"/>
        <v>2.5387012069085442</v>
      </c>
      <c r="O78" s="158">
        <f t="shared" si="92"/>
        <v>-0.25157779416895548</v>
      </c>
      <c r="P78" s="158">
        <f t="shared" si="92"/>
        <v>-0.323980033192595</v>
      </c>
      <c r="Q78" s="158">
        <f t="shared" si="92"/>
        <v>-0.18463112988849981</v>
      </c>
      <c r="R78" s="158">
        <f t="shared" si="92"/>
        <v>-2.7158982512364918</v>
      </c>
      <c r="S78" s="158">
        <f t="shared" si="92"/>
        <v>-0.1773623282930383</v>
      </c>
      <c r="T78" s="158">
        <f t="shared" si="92"/>
        <v>-0.34657435014080606</v>
      </c>
      <c r="U78" s="158">
        <f t="shared" si="92"/>
        <v>-0.47839140243058365</v>
      </c>
      <c r="V78" s="158">
        <f t="shared" si="92"/>
        <v>0.69441115977216861</v>
      </c>
      <c r="W78" s="158">
        <f t="shared" si="92"/>
        <v>-0.18063012336015269</v>
      </c>
      <c r="X78" s="158">
        <f t="shared" si="92"/>
        <v>-0.32799822578510929</v>
      </c>
      <c r="Y78" s="158">
        <f t="shared" si="92"/>
        <v>-0.42185236365345707</v>
      </c>
      <c r="Z78" s="158">
        <f t="shared" si="92"/>
        <v>2.1762991268481935</v>
      </c>
      <c r="AA78" s="158">
        <f t="shared" si="93"/>
        <v>-0.43115868001529806</v>
      </c>
      <c r="AB78" s="158">
        <f t="shared" si="94"/>
        <v>-0.61612770838375508</v>
      </c>
      <c r="AC78" s="158">
        <f t="shared" si="95"/>
        <v>-0.2673556147326121</v>
      </c>
      <c r="AD78" s="158">
        <f t="shared" si="96"/>
        <v>0.45866547973450711</v>
      </c>
      <c r="AE78" s="158">
        <f t="shared" si="97"/>
        <v>0.44148947379511738</v>
      </c>
      <c r="AF78" s="158">
        <f t="shared" si="98"/>
        <v>0.37870443220561728</v>
      </c>
      <c r="AG78" s="158">
        <f t="shared" si="99"/>
        <v>0.22678343749344226</v>
      </c>
      <c r="AH78" s="158">
        <f t="shared" si="100"/>
        <v>0.79928921318818424</v>
      </c>
      <c r="AI78" s="158">
        <f t="shared" si="101"/>
        <v>0.61260074993443525</v>
      </c>
      <c r="AJ78" s="158">
        <f t="shared" si="102"/>
        <v>0.62829741114881554</v>
      </c>
      <c r="AK78" s="158">
        <f t="shared" si="103"/>
        <v>0.54512109003896891</v>
      </c>
      <c r="AL78" s="158">
        <f t="shared" si="104"/>
        <v>-0.60513123399665147</v>
      </c>
      <c r="AM78" s="158">
        <f t="shared" si="105"/>
        <v>0.70118853225617728</v>
      </c>
      <c r="AN78" s="158">
        <f t="shared" si="106"/>
        <v>0.49097864393506802</v>
      </c>
      <c r="AO78" s="158">
        <f t="shared" si="107"/>
        <v>1.2204504126451252</v>
      </c>
      <c r="AP78" s="158">
        <f t="shared" si="108"/>
        <v>1.9371025750992459</v>
      </c>
      <c r="AQ78" s="158">
        <f t="shared" si="109"/>
        <v>1.1661253206359683</v>
      </c>
      <c r="AR78" s="158">
        <f t="shared" si="110"/>
        <v>0.57634179273944863</v>
      </c>
      <c r="AS78" s="158">
        <f t="shared" si="111"/>
        <v>7.6278087021786336E-3</v>
      </c>
      <c r="AT78" s="158">
        <f t="shared" si="112"/>
        <v>1.3019304674601708</v>
      </c>
      <c r="AU78" s="158">
        <f t="shared" si="113"/>
        <v>0.65122840014107064</v>
      </c>
      <c r="AV78" s="158">
        <f t="shared" si="114"/>
        <v>0.5003270111183773</v>
      </c>
      <c r="AW78" s="158">
        <f t="shared" si="86"/>
        <v>1.2973490570861659</v>
      </c>
      <c r="AX78" s="158">
        <f t="shared" si="87"/>
        <v>1.7799575034750226</v>
      </c>
      <c r="AY78" s="158">
        <f t="shared" si="88"/>
        <v>-4.5100709885217874E-4</v>
      </c>
      <c r="AZ78" s="158">
        <f t="shared" si="89"/>
        <v>0.99537715638740654</v>
      </c>
      <c r="BA78" s="158">
        <f t="shared" si="90"/>
        <v>1.4098029759034123</v>
      </c>
      <c r="BB78" s="158">
        <f t="shared" si="91"/>
        <v>1.7255702115359053</v>
      </c>
      <c r="BC78" s="158">
        <f t="shared" si="84"/>
        <v>0.53304487221259012</v>
      </c>
      <c r="BD78" s="158">
        <f t="shared" si="84"/>
        <v>1.502502009385779</v>
      </c>
      <c r="BE78" s="158">
        <f t="shared" si="84"/>
        <v>0.80079696540098078</v>
      </c>
      <c r="BF78" s="158">
        <f t="shared" si="84"/>
        <v>1.1403375399118152</v>
      </c>
      <c r="BG78" s="158">
        <f t="shared" si="84"/>
        <v>1.7418285064508061</v>
      </c>
      <c r="BH78" s="158">
        <f t="shared" si="84"/>
        <v>0.2698119979702262</v>
      </c>
      <c r="BI78" s="158">
        <f t="shared" si="84"/>
        <v>0.49661585303131223</v>
      </c>
      <c r="BJ78" s="158">
        <f t="shared" si="84"/>
        <v>0.93676142606562862</v>
      </c>
      <c r="BK78" s="158">
        <f t="shared" si="84"/>
        <v>1.046606371710282</v>
      </c>
      <c r="BL78" s="158">
        <f t="shared" si="84"/>
        <v>0.68258147232781641</v>
      </c>
      <c r="BM78" s="158">
        <f t="shared" si="84"/>
        <v>0.93503976421780866</v>
      </c>
      <c r="BN78" s="158">
        <f t="shared" si="84"/>
        <v>1.2039528800556314</v>
      </c>
      <c r="BO78" s="158">
        <f t="shared" si="84"/>
        <v>1.2567968217844736</v>
      </c>
      <c r="BP78" s="158">
        <f t="shared" si="84"/>
        <v>1.0389973986180323</v>
      </c>
      <c r="BQ78" s="158">
        <f t="shared" si="84"/>
        <v>1.0714162013215562</v>
      </c>
    </row>
    <row r="79" spans="1:69" x14ac:dyDescent="0.2">
      <c r="A79" s="146" t="s">
        <v>13</v>
      </c>
      <c r="B79" s="255"/>
      <c r="C79" s="160">
        <f t="shared" si="92"/>
        <v>9.5222492105525219E-2</v>
      </c>
      <c r="D79" s="160">
        <f t="shared" si="92"/>
        <v>0.44727969898809133</v>
      </c>
      <c r="E79" s="160">
        <f t="shared" si="92"/>
        <v>0.33566726198310343</v>
      </c>
      <c r="F79" s="160">
        <f t="shared" si="92"/>
        <v>2.5444561576383529</v>
      </c>
      <c r="G79" s="160">
        <f t="shared" si="92"/>
        <v>1.4322177473688011</v>
      </c>
      <c r="H79" s="160">
        <f t="shared" si="92"/>
        <v>1.3778840620746211</v>
      </c>
      <c r="I79" s="160">
        <f t="shared" si="92"/>
        <v>1.0646405652651185</v>
      </c>
      <c r="J79" s="160">
        <f t="shared" si="92"/>
        <v>-0.6375733535135516</v>
      </c>
      <c r="K79" s="160">
        <f t="shared" si="92"/>
        <v>0.7816477817308487</v>
      </c>
      <c r="L79" s="160">
        <f t="shared" si="92"/>
        <v>0.15200835742819846</v>
      </c>
      <c r="M79" s="160">
        <f t="shared" si="92"/>
        <v>-8.1948852246088486E-2</v>
      </c>
      <c r="N79" s="160">
        <f t="shared" si="92"/>
        <v>0.75669280402826211</v>
      </c>
      <c r="O79" s="160">
        <f t="shared" si="92"/>
        <v>0.23618596350146051</v>
      </c>
      <c r="P79" s="160">
        <f t="shared" si="92"/>
        <v>-0.24415158704659073</v>
      </c>
      <c r="Q79" s="160">
        <f t="shared" si="92"/>
        <v>0.16628611181544023</v>
      </c>
      <c r="R79" s="160">
        <f t="shared" si="92"/>
        <v>-0.67512486166540386</v>
      </c>
      <c r="S79" s="160">
        <f t="shared" si="92"/>
        <v>1.0176620322431567</v>
      </c>
      <c r="T79" s="160">
        <f t="shared" si="92"/>
        <v>1.2829977349608448</v>
      </c>
      <c r="U79" s="160">
        <f t="shared" si="92"/>
        <v>1.3318913808621535</v>
      </c>
      <c r="V79" s="160">
        <f t="shared" si="92"/>
        <v>1.1373369501056076</v>
      </c>
      <c r="W79" s="160">
        <f t="shared" si="92"/>
        <v>1.1498153679533174</v>
      </c>
      <c r="X79" s="160">
        <f t="shared" si="92"/>
        <v>1.1884239050305203</v>
      </c>
      <c r="Y79" s="160">
        <f t="shared" si="92"/>
        <v>0.92837335934877596</v>
      </c>
      <c r="Z79" s="160">
        <f t="shared" si="92"/>
        <v>1.8682746471912968</v>
      </c>
      <c r="AA79" s="160">
        <f t="shared" si="93"/>
        <v>0.45680236343025404</v>
      </c>
      <c r="AB79" s="160">
        <f t="shared" si="94"/>
        <v>0.20605895003122798</v>
      </c>
      <c r="AC79" s="160">
        <f t="shared" si="95"/>
        <v>0.85424146910478815</v>
      </c>
      <c r="AD79" s="160">
        <f t="shared" si="96"/>
        <v>0.22033750605374774</v>
      </c>
      <c r="AE79" s="160">
        <f t="shared" si="97"/>
        <v>1.448864429027048</v>
      </c>
      <c r="AF79" s="160">
        <f t="shared" si="98"/>
        <v>0.84968650102416632</v>
      </c>
      <c r="AG79" s="160">
        <f t="shared" si="99"/>
        <v>0.79267991994356879</v>
      </c>
      <c r="AH79" s="160">
        <f t="shared" si="100"/>
        <v>0.96292248212276543</v>
      </c>
      <c r="AI79" s="160">
        <f t="shared" si="101"/>
        <v>0.31248271367572938</v>
      </c>
      <c r="AJ79" s="160">
        <f t="shared" si="102"/>
        <v>0.31874857798698619</v>
      </c>
      <c r="AK79" s="160">
        <f t="shared" si="103"/>
        <v>0.46792074103575826</v>
      </c>
      <c r="AL79" s="160">
        <f t="shared" si="104"/>
        <v>1.5125092182441624</v>
      </c>
      <c r="AM79" s="160">
        <f t="shared" si="105"/>
        <v>1.5266587062730383</v>
      </c>
      <c r="AN79" s="160">
        <f t="shared" si="106"/>
        <v>1.642877675505297</v>
      </c>
      <c r="AO79" s="160">
        <f t="shared" si="107"/>
        <v>1.263326225530629</v>
      </c>
      <c r="AP79" s="160">
        <f t="shared" si="108"/>
        <v>1.1902681893000331</v>
      </c>
      <c r="AQ79" s="160">
        <f t="shared" si="109"/>
        <v>1.9984462817209618</v>
      </c>
      <c r="AR79" s="160">
        <f t="shared" si="110"/>
        <v>1.5213765155589032</v>
      </c>
      <c r="AS79" s="160">
        <f t="shared" si="111"/>
        <v>0.74894598040049309</v>
      </c>
      <c r="AT79" s="160">
        <f t="shared" si="112"/>
        <v>1.3858151126062945</v>
      </c>
      <c r="AU79" s="160">
        <f t="shared" si="113"/>
        <v>1.4232177711520058</v>
      </c>
      <c r="AV79" s="160">
        <f t="shared" si="114"/>
        <v>1.4304856462059268</v>
      </c>
      <c r="AW79" s="160">
        <f t="shared" si="86"/>
        <v>1.3330258614301971</v>
      </c>
      <c r="AX79" s="160">
        <f t="shared" si="87"/>
        <v>1.9353458909015544</v>
      </c>
      <c r="AY79" s="160">
        <f t="shared" si="88"/>
        <v>1.0902357201986892</v>
      </c>
      <c r="AZ79" s="160">
        <f t="shared" si="89"/>
        <v>1.2100581248769089</v>
      </c>
      <c r="BA79" s="160">
        <f t="shared" si="90"/>
        <v>1.7659918793947509</v>
      </c>
      <c r="BB79" s="160">
        <f t="shared" si="91"/>
        <v>0.93267632993708927</v>
      </c>
      <c r="BC79" s="160">
        <f t="shared" si="84"/>
        <v>1.3236592908641729</v>
      </c>
      <c r="BD79" s="160">
        <f t="shared" si="84"/>
        <v>0.48382625676241547</v>
      </c>
      <c r="BE79" s="160">
        <f t="shared" si="84"/>
        <v>-0.63116065392440435</v>
      </c>
      <c r="BF79" s="160">
        <f t="shared" si="84"/>
        <v>-1.6719774360681832</v>
      </c>
      <c r="BG79" s="160">
        <f t="shared" si="84"/>
        <v>-0.5232020213378169</v>
      </c>
      <c r="BH79" s="160">
        <f t="shared" si="84"/>
        <v>0.5158236551228027</v>
      </c>
      <c r="BI79" s="160">
        <f t="shared" si="84"/>
        <v>0.78724353530738245</v>
      </c>
      <c r="BJ79" s="160">
        <f t="shared" si="84"/>
        <v>1.0847015676612086</v>
      </c>
      <c r="BK79" s="160">
        <f t="shared" si="84"/>
        <v>1.1169509177028822</v>
      </c>
      <c r="BL79" s="160">
        <f t="shared" si="84"/>
        <v>0.42285182766155593</v>
      </c>
      <c r="BM79" s="160">
        <f t="shared" si="84"/>
        <v>1.0146857563684404</v>
      </c>
      <c r="BN79" s="160">
        <f t="shared" si="84"/>
        <v>1.4371588831060393</v>
      </c>
      <c r="BO79" s="160">
        <f t="shared" si="84"/>
        <v>2.9062512030405604E-2</v>
      </c>
      <c r="BP79" s="160">
        <f t="shared" si="84"/>
        <v>0.49988547250917326</v>
      </c>
      <c r="BQ79" s="160">
        <f t="shared" si="84"/>
        <v>0.77734719686512721</v>
      </c>
    </row>
    <row r="80" spans="1:69" x14ac:dyDescent="0.2">
      <c r="A80" s="172" t="s">
        <v>14</v>
      </c>
      <c r="B80" s="253"/>
      <c r="C80" s="157">
        <f t="shared" si="92"/>
        <v>1.263489972143411E-2</v>
      </c>
      <c r="D80" s="157">
        <f t="shared" si="92"/>
        <v>0.8760720968558412</v>
      </c>
      <c r="E80" s="157">
        <f t="shared" si="92"/>
        <v>0.40451868728574791</v>
      </c>
      <c r="F80" s="157">
        <f t="shared" si="92"/>
        <v>1.3229043969478402</v>
      </c>
      <c r="G80" s="157">
        <f t="shared" si="92"/>
        <v>2.9804300295870907</v>
      </c>
      <c r="H80" s="157">
        <f t="shared" si="92"/>
        <v>1.0861441354126007</v>
      </c>
      <c r="I80" s="157">
        <f t="shared" si="92"/>
        <v>1.2209756701048267</v>
      </c>
      <c r="J80" s="157">
        <f t="shared" si="92"/>
        <v>0.18480376499754209</v>
      </c>
      <c r="K80" s="157">
        <f t="shared" si="92"/>
        <v>0.31528886090199015</v>
      </c>
      <c r="L80" s="157">
        <f t="shared" si="92"/>
        <v>0.19206558188956643</v>
      </c>
      <c r="M80" s="157">
        <f t="shared" si="92"/>
        <v>0.15643417781085511</v>
      </c>
      <c r="N80" s="157">
        <f t="shared" si="92"/>
        <v>5.0723306416800049E-2</v>
      </c>
      <c r="O80" s="157">
        <f t="shared" si="92"/>
        <v>-0.90118278183075706</v>
      </c>
      <c r="P80" s="157">
        <f t="shared" si="92"/>
        <v>-0.46216012183260824</v>
      </c>
      <c r="Q80" s="157">
        <f t="shared" si="92"/>
        <v>1.9939496805716432E-2</v>
      </c>
      <c r="R80" s="157">
        <f t="shared" si="92"/>
        <v>-1.9654644116444606</v>
      </c>
      <c r="S80" s="157">
        <f t="shared" si="92"/>
        <v>-8.5170223201554388E-2</v>
      </c>
      <c r="T80" s="157">
        <f t="shared" si="92"/>
        <v>0.69290497859866973</v>
      </c>
      <c r="U80" s="157">
        <f t="shared" si="92"/>
        <v>0.66282866269826057</v>
      </c>
      <c r="V80" s="157">
        <f t="shared" si="92"/>
        <v>0.97119713948608777</v>
      </c>
      <c r="W80" s="157">
        <f t="shared" si="92"/>
        <v>0.24969612637494354</v>
      </c>
      <c r="X80" s="157">
        <f t="shared" si="92"/>
        <v>0.78468498789454477</v>
      </c>
      <c r="Y80" s="157">
        <f t="shared" si="92"/>
        <v>0.60914192350375929</v>
      </c>
      <c r="Z80" s="157">
        <f t="shared" si="92"/>
        <v>4.6938181080802606</v>
      </c>
      <c r="AA80" s="157">
        <f t="shared" si="93"/>
        <v>0.18582064459112188</v>
      </c>
      <c r="AB80" s="157">
        <f t="shared" si="94"/>
        <v>0.44172296896140167</v>
      </c>
      <c r="AC80" s="157">
        <f t="shared" si="95"/>
        <v>0.75220576043704401</v>
      </c>
      <c r="AD80" s="157">
        <f t="shared" si="96"/>
        <v>-2.4131747288685097</v>
      </c>
      <c r="AE80" s="157">
        <f t="shared" si="97"/>
        <v>0.53552302749020242</v>
      </c>
      <c r="AF80" s="157">
        <f t="shared" si="98"/>
        <v>1.5470894082332745</v>
      </c>
      <c r="AG80" s="157">
        <f t="shared" si="99"/>
        <v>-0.10227175254194727</v>
      </c>
      <c r="AH80" s="157">
        <f t="shared" si="100"/>
        <v>5.6502355448102629E-2</v>
      </c>
      <c r="AI80" s="157">
        <f t="shared" si="101"/>
        <v>0.38359243793578007</v>
      </c>
      <c r="AJ80" s="157">
        <f t="shared" si="102"/>
        <v>0.45764057963467869</v>
      </c>
      <c r="AK80" s="157">
        <f t="shared" si="103"/>
        <v>0.97008106689475437</v>
      </c>
      <c r="AL80" s="157">
        <f t="shared" si="104"/>
        <v>0.92728424956625821</v>
      </c>
      <c r="AM80" s="157">
        <f t="shared" si="105"/>
        <v>1.9430963935674128</v>
      </c>
      <c r="AN80" s="157">
        <f t="shared" si="106"/>
        <v>1.8793015470012047</v>
      </c>
      <c r="AO80" s="157">
        <f t="shared" si="107"/>
        <v>1.2161155157038233</v>
      </c>
      <c r="AP80" s="157">
        <f t="shared" si="108"/>
        <v>-0.24651845592673954</v>
      </c>
      <c r="AQ80" s="157">
        <f t="shared" si="109"/>
        <v>2.0614793687653901</v>
      </c>
      <c r="AR80" s="157">
        <f t="shared" si="110"/>
        <v>1.3789866625377667</v>
      </c>
      <c r="AS80" s="157">
        <f t="shared" si="111"/>
        <v>0.53547750944985739</v>
      </c>
      <c r="AT80" s="157">
        <f t="shared" si="112"/>
        <v>1.5246182753740505</v>
      </c>
      <c r="AU80" s="157">
        <f t="shared" si="113"/>
        <v>2.5878267623894096</v>
      </c>
      <c r="AV80" s="157">
        <f t="shared" si="114"/>
        <v>0.85847901124597115</v>
      </c>
      <c r="AW80" s="157">
        <f t="shared" si="86"/>
        <v>3.0287808701603898</v>
      </c>
      <c r="AX80" s="157">
        <f t="shared" si="87"/>
        <v>0.48641055855901244</v>
      </c>
      <c r="AY80" s="157">
        <f t="shared" si="88"/>
        <v>0.13865057399210873</v>
      </c>
      <c r="AZ80" s="157">
        <f t="shared" si="89"/>
        <v>1.2668166192759944</v>
      </c>
      <c r="BA80" s="157">
        <f t="shared" si="90"/>
        <v>0.95603796911340988</v>
      </c>
      <c r="BB80" s="157">
        <f t="shared" si="91"/>
        <v>0.64752256206979231</v>
      </c>
      <c r="BC80" s="157">
        <f t="shared" si="84"/>
        <v>0.57110723608860925</v>
      </c>
      <c r="BD80" s="157">
        <f t="shared" si="84"/>
        <v>0.62223954940212067</v>
      </c>
      <c r="BE80" s="157">
        <f t="shared" si="84"/>
        <v>-0.97219531592524477</v>
      </c>
      <c r="BF80" s="157">
        <f t="shared" si="84"/>
        <v>-2.0190788017317942</v>
      </c>
      <c r="BG80" s="157">
        <f t="shared" si="84"/>
        <v>-1.6990930805201576</v>
      </c>
      <c r="BH80" s="157">
        <f t="shared" si="84"/>
        <v>0.76329321839202591</v>
      </c>
      <c r="BI80" s="157">
        <f t="shared" si="84"/>
        <v>1.6220967398252943</v>
      </c>
      <c r="BJ80" s="157">
        <f t="shared" si="84"/>
        <v>0.84844902235920505</v>
      </c>
      <c r="BK80" s="157">
        <f t="shared" si="84"/>
        <v>0.47176926477855569</v>
      </c>
      <c r="BL80" s="157">
        <f t="shared" si="84"/>
        <v>0.9339311044615497</v>
      </c>
      <c r="BM80" s="157">
        <f t="shared" si="84"/>
        <v>1.2181611152713787</v>
      </c>
      <c r="BN80" s="157">
        <f t="shared" si="84"/>
        <v>1.512489096352392</v>
      </c>
      <c r="BO80" s="157">
        <f t="shared" si="84"/>
        <v>0.91562100383632328</v>
      </c>
      <c r="BP80" s="157">
        <f t="shared" si="84"/>
        <v>0.93107288701891555</v>
      </c>
      <c r="BQ80" s="157">
        <f t="shared" si="84"/>
        <v>0.85676733396761162</v>
      </c>
    </row>
    <row r="81" spans="1:69" ht="13.5" thickBot="1" x14ac:dyDescent="0.25">
      <c r="A81" s="173" t="s">
        <v>282</v>
      </c>
      <c r="B81" s="256"/>
      <c r="C81" s="159">
        <f t="shared" si="92"/>
        <v>8.5586134566683542E-2</v>
      </c>
      <c r="D81" s="159">
        <f t="shared" si="92"/>
        <v>0.49727492189653055</v>
      </c>
      <c r="E81" s="159">
        <f t="shared" si="92"/>
        <v>0.343725280199216</v>
      </c>
      <c r="F81" s="159">
        <f t="shared" si="92"/>
        <v>2.401405380299936</v>
      </c>
      <c r="G81" s="159">
        <f t="shared" si="92"/>
        <v>1.6116128445658437</v>
      </c>
      <c r="H81" s="159">
        <f t="shared" si="92"/>
        <v>1.343624067728252</v>
      </c>
      <c r="I81" s="159">
        <f t="shared" si="92"/>
        <v>1.0829528750688155</v>
      </c>
      <c r="J81" s="159">
        <f t="shared" si="92"/>
        <v>-0.54111269221823166</v>
      </c>
      <c r="K81" s="159">
        <f t="shared" si="92"/>
        <v>0.72654699991861893</v>
      </c>
      <c r="L81" s="159">
        <f t="shared" si="92"/>
        <v>0.15672183568722803</v>
      </c>
      <c r="M81" s="159">
        <f t="shared" si="92"/>
        <v>-5.3888751971941276E-2</v>
      </c>
      <c r="N81" s="159">
        <f t="shared" si="92"/>
        <v>0.67341816224111339</v>
      </c>
      <c r="O81" s="159">
        <f t="shared" si="92"/>
        <v>0.10285422434146869</v>
      </c>
      <c r="P81" s="159">
        <f t="shared" si="92"/>
        <v>-0.26945200879324177</v>
      </c>
      <c r="Q81" s="159">
        <f t="shared" si="92"/>
        <v>0.14933504824353852</v>
      </c>
      <c r="R81" s="159">
        <f t="shared" si="92"/>
        <v>-0.82438945336368519</v>
      </c>
      <c r="S81" s="159">
        <f t="shared" si="92"/>
        <v>0.89155582583853188</v>
      </c>
      <c r="T81" s="159">
        <f t="shared" si="92"/>
        <v>1.2161752812986673</v>
      </c>
      <c r="U81" s="159">
        <f t="shared" si="92"/>
        <v>1.2565180142828605</v>
      </c>
      <c r="V81" s="159">
        <f>V79</f>
        <v>1.1373369501056076</v>
      </c>
      <c r="W81" s="159">
        <f t="shared" si="92"/>
        <v>1.0491539212069276</v>
      </c>
      <c r="X81" s="159">
        <f t="shared" si="92"/>
        <v>1.1436304956264485</v>
      </c>
      <c r="Y81" s="159">
        <f t="shared" si="92"/>
        <v>0.89308144948342083</v>
      </c>
      <c r="Z81" s="159">
        <f t="shared" si="92"/>
        <v>2.1797671229169606</v>
      </c>
      <c r="AA81" s="159">
        <f t="shared" si="93"/>
        <v>0.42619388846515965</v>
      </c>
      <c r="AB81" s="159">
        <f t="shared" si="94"/>
        <v>0.23261443486567787</v>
      </c>
      <c r="AC81" s="159">
        <f t="shared" si="95"/>
        <v>0.8427197247248106</v>
      </c>
      <c r="AD81" s="159">
        <f t="shared" si="96"/>
        <v>-7.6768481268755503E-2</v>
      </c>
      <c r="AE81" s="159">
        <f t="shared" si="97"/>
        <v>1.348232933500225</v>
      </c>
      <c r="AF81" s="159">
        <f t="shared" si="98"/>
        <v>0.92590982725943705</v>
      </c>
      <c r="AG81" s="159">
        <f t="shared" si="99"/>
        <v>0.69426327993758319</v>
      </c>
      <c r="AH81" s="159">
        <f t="shared" si="100"/>
        <v>0.86403316598193913</v>
      </c>
      <c r="AI81" s="159">
        <f t="shared" si="101"/>
        <v>0.32017858531215027</v>
      </c>
      <c r="AJ81" s="159">
        <f t="shared" si="102"/>
        <v>0.33378970901816074</v>
      </c>
      <c r="AK81" s="159">
        <f t="shared" si="103"/>
        <v>0.52236867597268977</v>
      </c>
      <c r="AL81" s="159">
        <f t="shared" si="104"/>
        <v>1.4487721836589338</v>
      </c>
      <c r="AM81" s="159">
        <f t="shared" si="105"/>
        <v>1.571779925347714</v>
      </c>
      <c r="AN81" s="159">
        <f t="shared" si="106"/>
        <v>1.6685879599328486</v>
      </c>
      <c r="AO81" s="159">
        <f t="shared" si="107"/>
        <v>1.2581815824071558</v>
      </c>
      <c r="AP81" s="159">
        <f t="shared" si="108"/>
        <v>1.0337637906792796</v>
      </c>
      <c r="AQ81" s="159">
        <f t="shared" si="109"/>
        <v>2.00522526203661</v>
      </c>
      <c r="AR81" s="159">
        <f t="shared" si="110"/>
        <v>1.5060545572182999</v>
      </c>
      <c r="AS81" s="159">
        <f t="shared" si="111"/>
        <v>0.72600431332088533</v>
      </c>
      <c r="AT81" s="159">
        <f t="shared" si="112"/>
        <v>1.4007042087608461</v>
      </c>
      <c r="AU81" s="159">
        <f t="shared" si="113"/>
        <v>1.5482953613739576</v>
      </c>
      <c r="AV81" s="159">
        <f t="shared" si="114"/>
        <v>1.3684239522532342</v>
      </c>
      <c r="AW81" s="159">
        <f t="shared" si="86"/>
        <v>1.5160866748150859</v>
      </c>
      <c r="AX81" s="159">
        <f t="shared" si="87"/>
        <v>1.7765990925586954</v>
      </c>
      <c r="AY81" s="159">
        <f t="shared" si="88"/>
        <v>0.98730073057630607</v>
      </c>
      <c r="AZ81" s="159">
        <f t="shared" si="89"/>
        <v>1.2161462168958006</v>
      </c>
      <c r="BA81" s="159">
        <f t="shared" si="90"/>
        <v>1.6790702201325471</v>
      </c>
      <c r="BB81" s="159">
        <f t="shared" si="91"/>
        <v>0.90229214798362312</v>
      </c>
      <c r="BC81" s="159">
        <f t="shared" si="84"/>
        <v>1.2436745694070281</v>
      </c>
      <c r="BD81" s="159">
        <f t="shared" si="84"/>
        <v>0.4984397358743492</v>
      </c>
      <c r="BE81" s="159">
        <f t="shared" si="84"/>
        <v>-0.66721096404317815</v>
      </c>
      <c r="BF81" s="159">
        <f t="shared" si="84"/>
        <v>-1.7085563938498625</v>
      </c>
      <c r="BG81" s="159">
        <f t="shared" si="84"/>
        <v>-0.64673072897051576</v>
      </c>
      <c r="BH81" s="159">
        <f t="shared" si="84"/>
        <v>0.54154525414839494</v>
      </c>
      <c r="BI81" s="159">
        <f t="shared" si="84"/>
        <v>0.87420825221950405</v>
      </c>
      <c r="BJ81" s="159">
        <f t="shared" si="84"/>
        <v>1.059909230037251</v>
      </c>
      <c r="BK81" s="159">
        <f t="shared" si="84"/>
        <v>1.0493872355985514</v>
      </c>
      <c r="BL81" s="159">
        <f t="shared" si="84"/>
        <v>0.47606632183650638</v>
      </c>
      <c r="BM81" s="159">
        <f t="shared" si="84"/>
        <v>1.0359685215923446</v>
      </c>
      <c r="BN81" s="159">
        <f t="shared" si="84"/>
        <v>1.4450523512743987</v>
      </c>
      <c r="BO81" s="159">
        <f t="shared" si="84"/>
        <v>0.1220222017270028</v>
      </c>
      <c r="BP81" s="159">
        <f t="shared" si="84"/>
        <v>0.54545579814503142</v>
      </c>
      <c r="BQ81" s="159">
        <f t="shared" si="84"/>
        <v>0.78577295776354172</v>
      </c>
    </row>
    <row r="83" spans="1:69" ht="18" x14ac:dyDescent="0.25">
      <c r="A83" s="399" t="s">
        <v>211</v>
      </c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</row>
    <row r="84" spans="1:69" ht="13.5" thickBot="1" x14ac:dyDescent="0.25">
      <c r="A84" s="1" t="s">
        <v>200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69" ht="13.5" thickBot="1" x14ac:dyDescent="0.25">
      <c r="A85" s="109" t="s">
        <v>166</v>
      </c>
      <c r="B85" s="250" t="s">
        <v>285</v>
      </c>
      <c r="C85" s="249" t="s">
        <v>286</v>
      </c>
      <c r="D85" s="249" t="s">
        <v>287</v>
      </c>
      <c r="E85" s="249" t="s">
        <v>288</v>
      </c>
      <c r="F85" s="249" t="s">
        <v>284</v>
      </c>
      <c r="G85" s="249" t="s">
        <v>289</v>
      </c>
      <c r="H85" s="249" t="s">
        <v>290</v>
      </c>
      <c r="I85" s="249" t="s">
        <v>291</v>
      </c>
      <c r="J85" s="249" t="s">
        <v>292</v>
      </c>
      <c r="K85" s="249" t="s">
        <v>293</v>
      </c>
      <c r="L85" s="249" t="s">
        <v>294</v>
      </c>
      <c r="M85" s="249" t="s">
        <v>295</v>
      </c>
      <c r="N85" s="249" t="s">
        <v>296</v>
      </c>
      <c r="O85" s="249" t="s">
        <v>297</v>
      </c>
      <c r="P85" s="249" t="s">
        <v>298</v>
      </c>
      <c r="Q85" s="249" t="s">
        <v>299</v>
      </c>
      <c r="R85" s="249" t="s">
        <v>300</v>
      </c>
      <c r="S85" s="249" t="s">
        <v>301</v>
      </c>
      <c r="T85" s="249" t="s">
        <v>302</v>
      </c>
      <c r="U85" s="249" t="s">
        <v>303</v>
      </c>
      <c r="V85" s="249" t="s">
        <v>332</v>
      </c>
      <c r="W85" s="249" t="s">
        <v>333</v>
      </c>
      <c r="X85" s="249" t="s">
        <v>334</v>
      </c>
      <c r="Y85" s="249" t="s">
        <v>335</v>
      </c>
      <c r="Z85" s="249" t="s">
        <v>304</v>
      </c>
      <c r="AA85" s="249" t="s">
        <v>305</v>
      </c>
      <c r="AB85" s="249" t="s">
        <v>306</v>
      </c>
      <c r="AC85" s="249" t="s">
        <v>307</v>
      </c>
      <c r="AD85" s="249" t="s">
        <v>308</v>
      </c>
      <c r="AE85" s="249" t="s">
        <v>309</v>
      </c>
      <c r="AF85" s="249" t="s">
        <v>310</v>
      </c>
      <c r="AG85" s="249" t="s">
        <v>311</v>
      </c>
      <c r="AH85" s="249" t="s">
        <v>312</v>
      </c>
      <c r="AI85" s="249" t="s">
        <v>313</v>
      </c>
      <c r="AJ85" s="249" t="s">
        <v>314</v>
      </c>
      <c r="AK85" s="249" t="s">
        <v>315</v>
      </c>
      <c r="AL85" s="249" t="s">
        <v>316</v>
      </c>
      <c r="AM85" s="249" t="s">
        <v>317</v>
      </c>
      <c r="AN85" s="249" t="s">
        <v>318</v>
      </c>
      <c r="AO85" s="249" t="s">
        <v>319</v>
      </c>
      <c r="AP85" s="249" t="s">
        <v>320</v>
      </c>
      <c r="AQ85" s="249" t="s">
        <v>321</v>
      </c>
      <c r="AR85" s="249" t="s">
        <v>322</v>
      </c>
      <c r="AS85" s="249" t="s">
        <v>323</v>
      </c>
      <c r="AT85" s="249" t="s">
        <v>324</v>
      </c>
      <c r="AU85" s="249" t="s">
        <v>325</v>
      </c>
      <c r="AV85" s="249" t="s">
        <v>326</v>
      </c>
      <c r="AW85" s="249" t="s">
        <v>327</v>
      </c>
      <c r="AX85" s="249" t="s">
        <v>328</v>
      </c>
      <c r="AY85" s="249" t="s">
        <v>329</v>
      </c>
      <c r="AZ85" s="249" t="s">
        <v>330</v>
      </c>
      <c r="BA85" s="249" t="s">
        <v>331</v>
      </c>
      <c r="BB85" s="249" t="s">
        <v>227</v>
      </c>
      <c r="BC85" s="249" t="s">
        <v>228</v>
      </c>
      <c r="BD85" s="249" t="s">
        <v>229</v>
      </c>
      <c r="BE85" s="249" t="s">
        <v>230</v>
      </c>
      <c r="BF85" s="249" t="s">
        <v>224</v>
      </c>
      <c r="BG85" s="249" t="s">
        <v>225</v>
      </c>
      <c r="BH85" s="249" t="s">
        <v>226</v>
      </c>
      <c r="BI85" s="249" t="s">
        <v>346</v>
      </c>
      <c r="BJ85" s="249" t="str">
        <f t="shared" ref="BJ85:BO85" si="115">BJ65</f>
        <v>2010q1</v>
      </c>
      <c r="BK85" s="249" t="str">
        <f t="shared" si="115"/>
        <v>2010q2</v>
      </c>
      <c r="BL85" s="249" t="str">
        <f t="shared" si="115"/>
        <v>2010q3</v>
      </c>
      <c r="BM85" s="249" t="str">
        <f t="shared" si="115"/>
        <v>2010q4</v>
      </c>
      <c r="BN85" s="249" t="str">
        <f t="shared" si="115"/>
        <v>2011q1</v>
      </c>
      <c r="BO85" s="249" t="str">
        <f t="shared" si="115"/>
        <v>2011q2</v>
      </c>
      <c r="BP85" s="249" t="str">
        <f t="shared" ref="BP85:BQ85" si="116">BP65</f>
        <v>2011q3</v>
      </c>
      <c r="BQ85" s="249" t="str">
        <f t="shared" si="116"/>
        <v>2011q4</v>
      </c>
    </row>
    <row r="86" spans="1:69" ht="13.5" thickTop="1" x14ac:dyDescent="0.2">
      <c r="A86" s="2" t="s">
        <v>0</v>
      </c>
      <c r="B86" s="252"/>
      <c r="C86" s="155"/>
      <c r="D86" s="155"/>
      <c r="E86" s="155"/>
      <c r="F86" s="155">
        <f t="shared" ref="F86:BH90" si="117">(F6-B6)/B6*100</f>
        <v>-3.1741057035531886</v>
      </c>
      <c r="G86" s="155">
        <f t="shared" si="117"/>
        <v>4.0437222057981659</v>
      </c>
      <c r="H86" s="155">
        <f t="shared" si="117"/>
        <v>8.0124764148669083</v>
      </c>
      <c r="I86" s="155">
        <f t="shared" si="117"/>
        <v>9.0794267121390249</v>
      </c>
      <c r="J86" s="155">
        <f t="shared" si="117"/>
        <v>3.3011098067517697</v>
      </c>
      <c r="K86" s="155">
        <f t="shared" si="117"/>
        <v>1.8378904508349785</v>
      </c>
      <c r="L86" s="155">
        <f t="shared" si="117"/>
        <v>0.7760441175102889</v>
      </c>
      <c r="M86" s="155">
        <f t="shared" si="117"/>
        <v>0.17785750669289316</v>
      </c>
      <c r="N86" s="155">
        <f t="shared" si="117"/>
        <v>0.87505764503609273</v>
      </c>
      <c r="O86" s="155">
        <f t="shared" si="117"/>
        <v>-1.4224118995688899</v>
      </c>
      <c r="P86" s="155">
        <f t="shared" si="117"/>
        <v>-2.6642430660211631</v>
      </c>
      <c r="Q86" s="155">
        <f t="shared" si="117"/>
        <v>-2.2557696260183149</v>
      </c>
      <c r="R86" s="155">
        <f t="shared" si="117"/>
        <v>-1.1571896527598622</v>
      </c>
      <c r="S86" s="155">
        <f t="shared" si="117"/>
        <v>-9.59553758948542E-2</v>
      </c>
      <c r="T86" s="155">
        <f t="shared" si="117"/>
        <v>1.1271467529721542</v>
      </c>
      <c r="U86" s="155">
        <f t="shared" si="117"/>
        <v>1.7150804454093556</v>
      </c>
      <c r="V86" s="155">
        <f t="shared" si="117"/>
        <v>0.99128083651521071</v>
      </c>
      <c r="W86" s="155">
        <f t="shared" si="117"/>
        <v>1.1646037204538053</v>
      </c>
      <c r="X86" s="155">
        <f t="shared" si="117"/>
        <v>0.10514941116328438</v>
      </c>
      <c r="Y86" s="155">
        <f t="shared" si="117"/>
        <v>-0.86629942907301294</v>
      </c>
      <c r="Z86" s="155">
        <f t="shared" si="117"/>
        <v>-1.0061021523726752</v>
      </c>
      <c r="AA86" s="155">
        <f t="shared" si="117"/>
        <v>-0.75372516574787907</v>
      </c>
      <c r="AB86" s="155">
        <f t="shared" si="117"/>
        <v>-0.73653141264368471</v>
      </c>
      <c r="AC86" s="155">
        <f t="shared" si="117"/>
        <v>-1.2310391543351606</v>
      </c>
      <c r="AD86" s="155">
        <f t="shared" si="117"/>
        <v>0.19687955567380069</v>
      </c>
      <c r="AE86" s="155">
        <f t="shared" si="117"/>
        <v>1.4026727969357993</v>
      </c>
      <c r="AF86" s="155">
        <f t="shared" si="117"/>
        <v>3.2440192254277864</v>
      </c>
      <c r="AG86" s="155">
        <f t="shared" si="117"/>
        <v>4.7648620180783166</v>
      </c>
      <c r="AH86" s="155">
        <f t="shared" si="117"/>
        <v>4.0379133872539521</v>
      </c>
      <c r="AI86" s="155">
        <f t="shared" si="117"/>
        <v>3.1949278790878126</v>
      </c>
      <c r="AJ86" s="155">
        <f t="shared" si="117"/>
        <v>2.1229155158695328</v>
      </c>
      <c r="AK86" s="155">
        <f t="shared" si="117"/>
        <v>1.4167411142616393</v>
      </c>
      <c r="AL86" s="155">
        <f t="shared" si="117"/>
        <v>1.479623294378644</v>
      </c>
      <c r="AM86" s="155">
        <f t="shared" si="117"/>
        <v>0.20286848740303046</v>
      </c>
      <c r="AN86" s="155">
        <f t="shared" si="117"/>
        <v>2.5670118708747101</v>
      </c>
      <c r="AO86" s="155">
        <f t="shared" si="117"/>
        <v>1.1160408371095951</v>
      </c>
      <c r="AP86" s="155">
        <f t="shared" si="117"/>
        <v>2.7533386861785929</v>
      </c>
      <c r="AQ86" s="155">
        <f t="shared" si="117"/>
        <v>2.7993738531813044</v>
      </c>
      <c r="AR86" s="155">
        <f t="shared" si="117"/>
        <v>-0.24420868081945946</v>
      </c>
      <c r="AS86" s="155">
        <f t="shared" si="117"/>
        <v>0.67640644650627146</v>
      </c>
      <c r="AT86" s="155">
        <f t="shared" si="117"/>
        <v>-3.4978887351124421</v>
      </c>
      <c r="AU86" s="155">
        <f t="shared" si="117"/>
        <v>-2.5546744444690508</v>
      </c>
      <c r="AV86" s="155">
        <f t="shared" si="117"/>
        <v>-1.4449461691522794</v>
      </c>
      <c r="AW86" s="155">
        <f t="shared" si="117"/>
        <v>7.77927659115E-2</v>
      </c>
      <c r="AX86" s="155">
        <f t="shared" si="117"/>
        <v>2.5931989815183343</v>
      </c>
      <c r="AY86" s="155">
        <f t="shared" si="117"/>
        <v>0.84607244927122072</v>
      </c>
      <c r="AZ86" s="155">
        <f t="shared" si="117"/>
        <v>0.34587486720341776</v>
      </c>
      <c r="BA86" s="155">
        <f t="shared" si="117"/>
        <v>-1.1466814664057579</v>
      </c>
      <c r="BB86" s="155">
        <f t="shared" si="117"/>
        <v>-3.183635506135797</v>
      </c>
      <c r="BC86" s="155">
        <f t="shared" si="117"/>
        <v>0.73777191905554429</v>
      </c>
      <c r="BD86" s="155">
        <f t="shared" si="117"/>
        <v>0.63299585303023154</v>
      </c>
      <c r="BE86" s="155">
        <f t="shared" si="117"/>
        <v>1.5816107374493416</v>
      </c>
      <c r="BF86" s="155">
        <f t="shared" si="117"/>
        <v>-1.7880418924098911</v>
      </c>
      <c r="BG86" s="155">
        <f t="shared" si="117"/>
        <v>-3.6053011256216445</v>
      </c>
      <c r="BH86" s="155">
        <f t="shared" si="117"/>
        <v>-5.5378036433941684</v>
      </c>
      <c r="BI86" s="155">
        <f t="shared" ref="BI86:BL101" si="118">(BI6-BE6)/BE6*100</f>
        <v>-5.909703787342826</v>
      </c>
      <c r="BJ86" s="155">
        <f t="shared" si="118"/>
        <v>2.2291695358323995</v>
      </c>
      <c r="BK86" s="155">
        <f t="shared" si="118"/>
        <v>-1.8355981158792143</v>
      </c>
      <c r="BL86" s="155">
        <f t="shared" si="118"/>
        <v>6.2426134127037836</v>
      </c>
      <c r="BM86" s="155">
        <f t="shared" ref="BM86:BM101" si="119">(BM6-BI6)/BI6*100</f>
        <v>9.334931860979836</v>
      </c>
      <c r="BN86" s="155">
        <f>(BN6-BJ6)/BJ6*100</f>
        <v>4.6171635633858417</v>
      </c>
      <c r="BO86" s="155">
        <f t="shared" ref="BO86:BQ101" si="120">(BO6-BK6)/BK6*100</f>
        <v>6.5061433282937093</v>
      </c>
      <c r="BP86" s="155">
        <f t="shared" si="120"/>
        <v>-3.5421965440642738</v>
      </c>
      <c r="BQ86" s="155">
        <f t="shared" si="120"/>
        <v>-6.7504182600134053</v>
      </c>
    </row>
    <row r="87" spans="1:69" x14ac:dyDescent="0.2">
      <c r="A87" s="3" t="s">
        <v>1</v>
      </c>
      <c r="B87" s="253"/>
      <c r="C87" s="157"/>
      <c r="D87" s="157"/>
      <c r="E87" s="157"/>
      <c r="F87" s="157">
        <f t="shared" si="117"/>
        <v>-9.6542445247659909</v>
      </c>
      <c r="G87" s="157">
        <f t="shared" si="117"/>
        <v>23.989144978040517</v>
      </c>
      <c r="H87" s="157">
        <f t="shared" si="117"/>
        <v>45.209120390491805</v>
      </c>
      <c r="I87" s="157">
        <f t="shared" si="117"/>
        <v>46.79781146890533</v>
      </c>
      <c r="J87" s="157">
        <f t="shared" si="117"/>
        <v>16.982667138309164</v>
      </c>
      <c r="K87" s="157">
        <f t="shared" si="117"/>
        <v>1.1348644100863092</v>
      </c>
      <c r="L87" s="157">
        <f t="shared" si="117"/>
        <v>-4.7710868338955033</v>
      </c>
      <c r="M87" s="157">
        <f t="shared" si="117"/>
        <v>-6.6484104268261568</v>
      </c>
      <c r="N87" s="157">
        <f t="shared" si="117"/>
        <v>-4.0909255843488248</v>
      </c>
      <c r="O87" s="157">
        <f t="shared" si="117"/>
        <v>-6.6400941131364997</v>
      </c>
      <c r="P87" s="157">
        <f t="shared" si="117"/>
        <v>-6.6606425095953297</v>
      </c>
      <c r="Q87" s="157">
        <f t="shared" si="117"/>
        <v>-3.7914384278701356</v>
      </c>
      <c r="R87" s="157">
        <f t="shared" si="117"/>
        <v>2.1562143243808181</v>
      </c>
      <c r="S87" s="157">
        <f t="shared" si="117"/>
        <v>5.9919739395172069</v>
      </c>
      <c r="T87" s="157">
        <f t="shared" si="117"/>
        <v>8.1561117252160109</v>
      </c>
      <c r="U87" s="157">
        <f t="shared" si="117"/>
        <v>8.5534206269708104</v>
      </c>
      <c r="V87" s="157">
        <f t="shared" si="117"/>
        <v>7.1044997222393684</v>
      </c>
      <c r="W87" s="157">
        <f t="shared" si="117"/>
        <v>6.4629488950065914</v>
      </c>
      <c r="X87" s="157">
        <f t="shared" si="117"/>
        <v>4.7716326867855612</v>
      </c>
      <c r="Y87" s="157">
        <f t="shared" si="117"/>
        <v>0.66760867865017037</v>
      </c>
      <c r="Z87" s="157">
        <f t="shared" si="117"/>
        <v>-2.4804633471645912</v>
      </c>
      <c r="AA87" s="157">
        <f t="shared" si="117"/>
        <v>-3.7613745767391378</v>
      </c>
      <c r="AB87" s="157">
        <f t="shared" si="117"/>
        <v>-4.145379735984922</v>
      </c>
      <c r="AC87" s="157">
        <f t="shared" si="117"/>
        <v>-2.7993802153012561</v>
      </c>
      <c r="AD87" s="157">
        <f t="shared" si="117"/>
        <v>1.864659290291272</v>
      </c>
      <c r="AE87" s="157">
        <f t="shared" si="117"/>
        <v>5.8865219973850298</v>
      </c>
      <c r="AF87" s="157">
        <f t="shared" si="117"/>
        <v>8.4091965946487441</v>
      </c>
      <c r="AG87" s="157">
        <f t="shared" si="117"/>
        <v>9.8838717835693153</v>
      </c>
      <c r="AH87" s="157">
        <f t="shared" si="117"/>
        <v>6.992931533806118</v>
      </c>
      <c r="AI87" s="157">
        <f t="shared" si="117"/>
        <v>2.6637661986161816</v>
      </c>
      <c r="AJ87" s="157">
        <f t="shared" si="117"/>
        <v>-2.3131440198524809</v>
      </c>
      <c r="AK87" s="157">
        <f t="shared" si="117"/>
        <v>-4.18588947097866</v>
      </c>
      <c r="AL87" s="157">
        <f t="shared" si="117"/>
        <v>-3.7684695675748947</v>
      </c>
      <c r="AM87" s="157">
        <f t="shared" si="117"/>
        <v>-2.0127987748181373</v>
      </c>
      <c r="AN87" s="157">
        <f t="shared" si="117"/>
        <v>3.0596447772116981</v>
      </c>
      <c r="AO87" s="157">
        <f t="shared" si="117"/>
        <v>6.455724888108322</v>
      </c>
      <c r="AP87" s="157">
        <f t="shared" si="117"/>
        <v>5.2916185378222336</v>
      </c>
      <c r="AQ87" s="157">
        <f t="shared" si="117"/>
        <v>4.1257605358638063</v>
      </c>
      <c r="AR87" s="157">
        <f t="shared" si="117"/>
        <v>2.1390724859343337</v>
      </c>
      <c r="AS87" s="157">
        <f t="shared" si="117"/>
        <v>-0.13767595327425552</v>
      </c>
      <c r="AT87" s="157">
        <f t="shared" si="117"/>
        <v>-2.0656747631863048</v>
      </c>
      <c r="AU87" s="157">
        <f t="shared" si="117"/>
        <v>-5.1651028485381039</v>
      </c>
      <c r="AV87" s="157">
        <f t="shared" si="117"/>
        <v>-7.0378263613318577</v>
      </c>
      <c r="AW87" s="157">
        <f t="shared" si="117"/>
        <v>-7.5701199544035829</v>
      </c>
      <c r="AX87" s="157">
        <f t="shared" si="117"/>
        <v>-3.7881219903691816</v>
      </c>
      <c r="AY87" s="157">
        <f t="shared" si="117"/>
        <v>1.7876700229641405</v>
      </c>
      <c r="AZ87" s="157">
        <f t="shared" si="117"/>
        <v>4.6957809881994228</v>
      </c>
      <c r="BA87" s="157">
        <f t="shared" si="117"/>
        <v>8.3299099839282764</v>
      </c>
      <c r="BB87" s="157">
        <f t="shared" si="117"/>
        <v>12.640299874342428</v>
      </c>
      <c r="BC87" s="157">
        <f t="shared" si="117"/>
        <v>13.537190656346535</v>
      </c>
      <c r="BD87" s="157">
        <f t="shared" si="117"/>
        <v>19.533652492255698</v>
      </c>
      <c r="BE87" s="157">
        <f t="shared" si="117"/>
        <v>18.447751661555042</v>
      </c>
      <c r="BF87" s="157">
        <f t="shared" si="117"/>
        <v>10.486688851913481</v>
      </c>
      <c r="BG87" s="157">
        <f t="shared" si="117"/>
        <v>2.6521802929883274</v>
      </c>
      <c r="BH87" s="157">
        <f t="shared" si="117"/>
        <v>-6.7324161593985066</v>
      </c>
      <c r="BI87" s="157">
        <f t="shared" si="118"/>
        <v>-11.015502134351832</v>
      </c>
      <c r="BJ87" s="157">
        <f t="shared" si="118"/>
        <v>-8.7711334100502736</v>
      </c>
      <c r="BK87" s="157">
        <f>(BK7-BG7)/BG7*100</f>
        <v>-2.2692657188784748</v>
      </c>
      <c r="BL87" s="157">
        <f t="shared" si="118"/>
        <v>4.5590442314884028</v>
      </c>
      <c r="BM87" s="157">
        <f t="shared" si="119"/>
        <v>9.5072414738637168</v>
      </c>
      <c r="BN87" s="157">
        <f t="shared" ref="BN87:BN101" si="121">(BN7-BJ7)/BJ7*100</f>
        <v>7.1541736646141132</v>
      </c>
      <c r="BO87" s="157">
        <f>(BO7-BK7)/BK7*100</f>
        <v>1.8723089251257437</v>
      </c>
      <c r="BP87" s="157">
        <f>(BP7-BL7)/BL7*100</f>
        <v>-3.2417866428309994</v>
      </c>
      <c r="BQ87" s="157">
        <f>(BQ7-BM7)/BM7*100</f>
        <v>-6.5583744486194391</v>
      </c>
    </row>
    <row r="88" spans="1:69" x14ac:dyDescent="0.2">
      <c r="A88" s="171" t="s">
        <v>2</v>
      </c>
      <c r="B88" s="254"/>
      <c r="C88" s="158"/>
      <c r="D88" s="158"/>
      <c r="E88" s="158"/>
      <c r="F88" s="158">
        <f t="shared" si="117"/>
        <v>-1.1877694522350146</v>
      </c>
      <c r="G88" s="158">
        <f t="shared" si="117"/>
        <v>-1.195310095604952</v>
      </c>
      <c r="H88" s="158">
        <f t="shared" si="117"/>
        <v>-0.84271842728376434</v>
      </c>
      <c r="I88" s="158">
        <f t="shared" si="117"/>
        <v>3.7944356953272557E-2</v>
      </c>
      <c r="J88" s="158">
        <f t="shared" si="117"/>
        <v>-0.53332222988889255</v>
      </c>
      <c r="K88" s="158">
        <f t="shared" si="117"/>
        <v>2.0696220974046198</v>
      </c>
      <c r="L88" s="158">
        <f t="shared" si="117"/>
        <v>2.7099354399828668</v>
      </c>
      <c r="M88" s="158">
        <f t="shared" si="117"/>
        <v>2.5790374395772657</v>
      </c>
      <c r="N88" s="158">
        <f t="shared" si="117"/>
        <v>2.511929437214417</v>
      </c>
      <c r="O88" s="158">
        <f t="shared" si="117"/>
        <v>0.28169152735084863</v>
      </c>
      <c r="P88" s="158">
        <f t="shared" si="117"/>
        <v>-1.3724620207944236</v>
      </c>
      <c r="Q88" s="158">
        <f t="shared" si="117"/>
        <v>-1.7641807645027221</v>
      </c>
      <c r="R88" s="158">
        <f t="shared" si="117"/>
        <v>-2.1789971794395626</v>
      </c>
      <c r="S88" s="158">
        <f t="shared" si="117"/>
        <v>-1.9470417369776185</v>
      </c>
      <c r="T88" s="158">
        <f t="shared" si="117"/>
        <v>-1.02304906059552</v>
      </c>
      <c r="U88" s="158">
        <f t="shared" si="117"/>
        <v>-0.42879240439071509</v>
      </c>
      <c r="V88" s="158">
        <f t="shared" si="117"/>
        <v>-0.97749982208662489</v>
      </c>
      <c r="W88" s="158">
        <f t="shared" si="117"/>
        <v>-0.57684065560286957</v>
      </c>
      <c r="X88" s="158">
        <f t="shared" si="117"/>
        <v>-1.4547383168217765</v>
      </c>
      <c r="Y88" s="158">
        <f t="shared" si="117"/>
        <v>-1.3905723234056171</v>
      </c>
      <c r="Z88" s="158">
        <f t="shared" si="117"/>
        <v>-0.49252569250853634</v>
      </c>
      <c r="AA88" s="158">
        <f t="shared" si="117"/>
        <v>0.30481539038292027</v>
      </c>
      <c r="AB88" s="158">
        <f t="shared" si="117"/>
        <v>0.47495701502940724</v>
      </c>
      <c r="AC88" s="158">
        <f t="shared" si="117"/>
        <v>-0.68380916622295229</v>
      </c>
      <c r="AD88" s="158">
        <f t="shared" si="117"/>
        <v>-0.37246587032438072</v>
      </c>
      <c r="AE88" s="158">
        <f t="shared" si="117"/>
        <v>-0.11144239649840859</v>
      </c>
      <c r="AF88" s="158">
        <f t="shared" si="117"/>
        <v>1.4927534767141062</v>
      </c>
      <c r="AG88" s="158">
        <f t="shared" si="117"/>
        <v>3.0167699042039757</v>
      </c>
      <c r="AH88" s="158">
        <f t="shared" si="117"/>
        <v>3.006479367928772</v>
      </c>
      <c r="AI88" s="158">
        <f t="shared" si="117"/>
        <v>3.3850617968725718</v>
      </c>
      <c r="AJ88" s="158">
        <f t="shared" si="117"/>
        <v>3.7294693071637695</v>
      </c>
      <c r="AK88" s="158">
        <f t="shared" si="117"/>
        <v>3.4575219550390059</v>
      </c>
      <c r="AL88" s="158">
        <f t="shared" si="117"/>
        <v>3.3823365927579592</v>
      </c>
      <c r="AM88" s="158">
        <f t="shared" si="117"/>
        <v>0.99045233770742891</v>
      </c>
      <c r="AN88" s="158">
        <f t="shared" si="117"/>
        <v>2.398994068707152</v>
      </c>
      <c r="AO88" s="158">
        <f t="shared" si="117"/>
        <v>-0.68526452408940786</v>
      </c>
      <c r="AP88" s="158">
        <f t="shared" si="117"/>
        <v>1.8967301575379107</v>
      </c>
      <c r="AQ88" s="158">
        <f t="shared" si="117"/>
        <v>2.3419156181900851</v>
      </c>
      <c r="AR88" s="158">
        <f t="shared" si="117"/>
        <v>-1.0622968524850263</v>
      </c>
      <c r="AS88" s="158">
        <f t="shared" si="117"/>
        <v>0.97077775469601135</v>
      </c>
      <c r="AT88" s="158">
        <f t="shared" si="117"/>
        <v>-3.9973299192826732</v>
      </c>
      <c r="AU88" s="158">
        <f t="shared" si="117"/>
        <v>-1.6386696889607886</v>
      </c>
      <c r="AV88" s="158">
        <f t="shared" si="117"/>
        <v>0.53699351855361133</v>
      </c>
      <c r="AW88" s="158">
        <f t="shared" si="117"/>
        <v>2.8129103574457508</v>
      </c>
      <c r="AX88" s="158">
        <f t="shared" si="117"/>
        <v>4.863265892846969</v>
      </c>
      <c r="AY88" s="158">
        <f t="shared" si="117"/>
        <v>0.52750965181741072</v>
      </c>
      <c r="AZ88" s="158">
        <f t="shared" si="117"/>
        <v>-1.0794543194214412</v>
      </c>
      <c r="BA88" s="158">
        <f t="shared" si="117"/>
        <v>-4.193523750487067</v>
      </c>
      <c r="BB88" s="158">
        <f t="shared" si="117"/>
        <v>-8.3483685931698748</v>
      </c>
      <c r="BC88" s="158">
        <f t="shared" si="117"/>
        <v>-3.6468305322837451</v>
      </c>
      <c r="BD88" s="158">
        <f t="shared" si="117"/>
        <v>-5.9217350082745712</v>
      </c>
      <c r="BE88" s="158">
        <f t="shared" si="117"/>
        <v>-4.5498938281808519</v>
      </c>
      <c r="BF88" s="158">
        <f t="shared" si="117"/>
        <v>-6.7118254514341569</v>
      </c>
      <c r="BG88" s="158">
        <f t="shared" si="117"/>
        <v>-6.1311751253516897</v>
      </c>
      <c r="BH88" s="158">
        <f t="shared" si="117"/>
        <v>-5.0114157129010195</v>
      </c>
      <c r="BI88" s="158">
        <f t="shared" si="118"/>
        <v>-3.6063248282321649</v>
      </c>
      <c r="BJ88" s="158">
        <f t="shared" si="118"/>
        <v>7.4552367231011063</v>
      </c>
      <c r="BK88" s="158">
        <f t="shared" si="118"/>
        <v>-1.6441655191968139</v>
      </c>
      <c r="BL88" s="158">
        <f t="shared" si="118"/>
        <v>6.971012076795839</v>
      </c>
      <c r="BM88" s="158">
        <f t="shared" si="119"/>
        <v>9.263172748456034</v>
      </c>
      <c r="BN88" s="158">
        <f t="shared" si="121"/>
        <v>3.5938770894555465</v>
      </c>
      <c r="BO88" s="158">
        <f t="shared" si="120"/>
        <v>8.5386428626049629</v>
      </c>
      <c r="BP88" s="158">
        <f t="shared" si="120"/>
        <v>-3.6692387177649519</v>
      </c>
      <c r="BQ88" s="158">
        <f t="shared" si="120"/>
        <v>-6.8305744194840772</v>
      </c>
    </row>
    <row r="89" spans="1:69" x14ac:dyDescent="0.2">
      <c r="A89" s="2" t="s">
        <v>3</v>
      </c>
      <c r="B89" s="257"/>
      <c r="C89" s="156"/>
      <c r="D89" s="156"/>
      <c r="E89" s="156"/>
      <c r="F89" s="156">
        <f>(F9-B9)/B9*100</f>
        <v>2.196464060035106</v>
      </c>
      <c r="G89" s="156">
        <f t="shared" si="117"/>
        <v>1.534250603785192</v>
      </c>
      <c r="H89" s="156">
        <f t="shared" si="117"/>
        <v>2.0781999918713971</v>
      </c>
      <c r="I89" s="156">
        <f t="shared" si="117"/>
        <v>3.9578717792293441</v>
      </c>
      <c r="J89" s="156">
        <f t="shared" si="117"/>
        <v>3.1123196557648898</v>
      </c>
      <c r="K89" s="156">
        <f t="shared" si="117"/>
        <v>4.3972431354926274</v>
      </c>
      <c r="L89" s="156">
        <f t="shared" si="117"/>
        <v>2.8849889964923419</v>
      </c>
      <c r="M89" s="156">
        <f t="shared" si="117"/>
        <v>1.2894803526512688</v>
      </c>
      <c r="N89" s="156">
        <f t="shared" si="117"/>
        <v>0.5315166562106296</v>
      </c>
      <c r="O89" s="156">
        <f t="shared" si="117"/>
        <v>-1.5012275222187215</v>
      </c>
      <c r="P89" s="156">
        <f t="shared" si="117"/>
        <v>-2.4867368045297913</v>
      </c>
      <c r="Q89" s="156">
        <f t="shared" si="117"/>
        <v>-2.4371323274165118</v>
      </c>
      <c r="R89" s="156">
        <f t="shared" si="117"/>
        <v>-2.3870087514115421</v>
      </c>
      <c r="S89" s="156">
        <f t="shared" si="117"/>
        <v>-1.2897473295046906</v>
      </c>
      <c r="T89" s="156">
        <f t="shared" si="117"/>
        <v>1.3290642055169868</v>
      </c>
      <c r="U89" s="156">
        <f t="shared" si="117"/>
        <v>3.5807142869180275</v>
      </c>
      <c r="V89" s="156">
        <f t="shared" si="117"/>
        <v>6.3004720884900074</v>
      </c>
      <c r="W89" s="156">
        <f t="shared" si="117"/>
        <v>7.2709331474115499</v>
      </c>
      <c r="X89" s="156">
        <f t="shared" si="117"/>
        <v>7.9530206593143014</v>
      </c>
      <c r="Y89" s="156">
        <f t="shared" si="117"/>
        <v>7.7539054600519171</v>
      </c>
      <c r="Z89" s="156">
        <f t="shared" si="117"/>
        <v>5.6800314443604787</v>
      </c>
      <c r="AA89" s="156">
        <f t="shared" si="117"/>
        <v>3.9585931624726847</v>
      </c>
      <c r="AB89" s="156">
        <f t="shared" si="117"/>
        <v>1.0529956573536692</v>
      </c>
      <c r="AC89" s="156">
        <f t="shared" si="117"/>
        <v>9.6198765953377924E-2</v>
      </c>
      <c r="AD89" s="156">
        <f t="shared" si="117"/>
        <v>0.74516985904707234</v>
      </c>
      <c r="AE89" s="156">
        <f t="shared" si="117"/>
        <v>2.5956641390196737</v>
      </c>
      <c r="AF89" s="156">
        <f t="shared" si="117"/>
        <v>4.7831484179837434</v>
      </c>
      <c r="AG89" s="156">
        <f t="shared" si="117"/>
        <v>4.5343666672872702</v>
      </c>
      <c r="AH89" s="156">
        <f t="shared" si="117"/>
        <v>2.9479938576644753</v>
      </c>
      <c r="AI89" s="156">
        <f t="shared" si="117"/>
        <v>0.27257570992962177</v>
      </c>
      <c r="AJ89" s="156">
        <f t="shared" si="117"/>
        <v>-1.577153204917572</v>
      </c>
      <c r="AK89" s="156">
        <f t="shared" si="117"/>
        <v>-2.158143751452974</v>
      </c>
      <c r="AL89" s="156">
        <f t="shared" si="117"/>
        <v>1.1442062958674508</v>
      </c>
      <c r="AM89" s="156">
        <f t="shared" si="117"/>
        <v>4.4948110616580861</v>
      </c>
      <c r="AN89" s="156">
        <f t="shared" si="117"/>
        <v>7.7877771492980319</v>
      </c>
      <c r="AO89" s="156">
        <f t="shared" si="117"/>
        <v>8.7966184783838361</v>
      </c>
      <c r="AP89" s="156">
        <f t="shared" si="117"/>
        <v>6.1774281244475278</v>
      </c>
      <c r="AQ89" s="156">
        <f t="shared" si="117"/>
        <v>7.2627864410312561</v>
      </c>
      <c r="AR89" s="156">
        <f t="shared" si="117"/>
        <v>6.9621324743971034</v>
      </c>
      <c r="AS89" s="156">
        <f t="shared" si="117"/>
        <v>6.597319158187946</v>
      </c>
      <c r="AT89" s="156">
        <f t="shared" si="117"/>
        <v>7.7136392160743625</v>
      </c>
      <c r="AU89" s="156">
        <f t="shared" si="117"/>
        <v>6.0257521050561307</v>
      </c>
      <c r="AV89" s="156">
        <f t="shared" si="117"/>
        <v>5.6467533555165916</v>
      </c>
      <c r="AW89" s="156">
        <f t="shared" si="117"/>
        <v>7.0715099551301241</v>
      </c>
      <c r="AX89" s="156">
        <f t="shared" si="117"/>
        <v>7.6999160593755889</v>
      </c>
      <c r="AY89" s="156">
        <f t="shared" si="117"/>
        <v>6.6630859928737758</v>
      </c>
      <c r="AZ89" s="156">
        <f t="shared" si="117"/>
        <v>5.0589813779412625</v>
      </c>
      <c r="BA89" s="156">
        <f t="shared" si="117"/>
        <v>5.6227151531347719</v>
      </c>
      <c r="BB89" s="156">
        <f t="shared" si="117"/>
        <v>3.1618810648124587</v>
      </c>
      <c r="BC89" s="156">
        <f t="shared" si="117"/>
        <v>5.6519496547877006</v>
      </c>
      <c r="BD89" s="156">
        <f t="shared" si="117"/>
        <v>4.5796997760260991</v>
      </c>
      <c r="BE89" s="156">
        <f t="shared" si="117"/>
        <v>-1.8213455374568348</v>
      </c>
      <c r="BF89" s="156">
        <f t="shared" si="117"/>
        <v>-5.941183825774627</v>
      </c>
      <c r="BG89" s="156">
        <f t="shared" si="117"/>
        <v>-10.664190961026032</v>
      </c>
      <c r="BH89" s="156">
        <f t="shared" si="117"/>
        <v>-8.2471841545315456</v>
      </c>
      <c r="BI89" s="156">
        <f t="shared" si="118"/>
        <v>-2.4587283539994975</v>
      </c>
      <c r="BJ89" s="156">
        <f t="shared" si="118"/>
        <v>3.5762081475734764</v>
      </c>
      <c r="BK89" s="156">
        <f t="shared" si="118"/>
        <v>6.9738205486505018</v>
      </c>
      <c r="BL89" s="156">
        <f t="shared" si="118"/>
        <v>3.9687606725606921</v>
      </c>
      <c r="BM89" s="156">
        <f t="shared" si="119"/>
        <v>2.926106480790172</v>
      </c>
      <c r="BN89" s="156">
        <f t="shared" si="121"/>
        <v>4.0793951757412392</v>
      </c>
      <c r="BO89" s="156">
        <f t="shared" si="120"/>
        <v>0.99722886004115252</v>
      </c>
      <c r="BP89" s="156">
        <f t="shared" si="120"/>
        <v>1.7367355508113045</v>
      </c>
      <c r="BQ89" s="156">
        <f t="shared" si="120"/>
        <v>1.4637125634124128</v>
      </c>
    </row>
    <row r="90" spans="1:69" x14ac:dyDescent="0.2">
      <c r="A90" s="3" t="s">
        <v>4</v>
      </c>
      <c r="B90" s="253"/>
      <c r="C90" s="157"/>
      <c r="D90" s="157"/>
      <c r="E90" s="157"/>
      <c r="F90" s="157">
        <f t="shared" ref="F90:U101" si="122">(F10-B10)/B10*100</f>
        <v>2.2828354239822986</v>
      </c>
      <c r="G90" s="157">
        <f t="shared" si="117"/>
        <v>0.76334112918261832</v>
      </c>
      <c r="H90" s="157">
        <f t="shared" si="117"/>
        <v>0.5497393938486852</v>
      </c>
      <c r="I90" s="157">
        <f t="shared" si="117"/>
        <v>2.0215750051158237</v>
      </c>
      <c r="J90" s="157">
        <f t="shared" si="117"/>
        <v>1.7396684881834312</v>
      </c>
      <c r="K90" s="157">
        <f t="shared" si="117"/>
        <v>3.8806694175470176</v>
      </c>
      <c r="L90" s="157">
        <f t="shared" si="117"/>
        <v>3.0912483132358672</v>
      </c>
      <c r="M90" s="157">
        <f t="shared" si="117"/>
        <v>2.0963846096274241</v>
      </c>
      <c r="N90" s="157">
        <f t="shared" si="117"/>
        <v>1.900213440502698</v>
      </c>
      <c r="O90" s="157">
        <f t="shared" si="117"/>
        <v>-4.4611506067677761E-2</v>
      </c>
      <c r="P90" s="157">
        <f t="shared" si="117"/>
        <v>-1.1680992434878863</v>
      </c>
      <c r="Q90" s="157">
        <f t="shared" si="117"/>
        <v>-1.4555415217174119</v>
      </c>
      <c r="R90" s="157">
        <f t="shared" si="117"/>
        <v>-2.0752368074244649</v>
      </c>
      <c r="S90" s="157">
        <f t="shared" si="117"/>
        <v>-1.2823209821334642</v>
      </c>
      <c r="T90" s="157">
        <f t="shared" si="117"/>
        <v>1.598302651968686</v>
      </c>
      <c r="U90" s="157">
        <f t="shared" si="117"/>
        <v>4.2397733318910324</v>
      </c>
      <c r="V90" s="157">
        <f t="shared" si="117"/>
        <v>7.126759061510354</v>
      </c>
      <c r="W90" s="157">
        <f t="shared" si="117"/>
        <v>8.0891515082571619</v>
      </c>
      <c r="X90" s="157">
        <f t="shared" si="117"/>
        <v>8.6095891709303789</v>
      </c>
      <c r="Y90" s="157">
        <f t="shared" si="117"/>
        <v>8.5429362693657307</v>
      </c>
      <c r="Z90" s="157">
        <f t="shared" si="117"/>
        <v>6.4441738402340158</v>
      </c>
      <c r="AA90" s="157">
        <f t="shared" si="117"/>
        <v>4.7313872500856693</v>
      </c>
      <c r="AB90" s="157">
        <f t="shared" si="117"/>
        <v>1.4900928748468716</v>
      </c>
      <c r="AC90" s="157">
        <f t="shared" si="117"/>
        <v>0.34025778586280658</v>
      </c>
      <c r="AD90" s="157">
        <f t="shared" si="117"/>
        <v>0.56488251502462017</v>
      </c>
      <c r="AE90" s="157">
        <f t="shared" si="117"/>
        <v>2.3214783173925153</v>
      </c>
      <c r="AF90" s="157">
        <f t="shared" si="117"/>
        <v>4.5881765928412843</v>
      </c>
      <c r="AG90" s="157">
        <f t="shared" si="117"/>
        <v>3.7468464549804263</v>
      </c>
      <c r="AH90" s="157">
        <f t="shared" si="117"/>
        <v>1.9562748536396852</v>
      </c>
      <c r="AI90" s="157">
        <f t="shared" si="117"/>
        <v>-1.0593426986352374</v>
      </c>
      <c r="AJ90" s="157">
        <f t="shared" si="117"/>
        <v>-3.121684379332593</v>
      </c>
      <c r="AK90" s="157">
        <f t="shared" si="117"/>
        <v>-3.6895108882497465</v>
      </c>
      <c r="AL90" s="157">
        <f t="shared" si="117"/>
        <v>0.10004629892174897</v>
      </c>
      <c r="AM90" s="157">
        <f t="shared" si="117"/>
        <v>3.8422929973434301</v>
      </c>
      <c r="AN90" s="157">
        <f t="shared" si="117"/>
        <v>7.3802610094419876</v>
      </c>
      <c r="AO90" s="157">
        <f t="shared" si="117"/>
        <v>8.3956572085288652</v>
      </c>
      <c r="AP90" s="157">
        <f t="shared" si="117"/>
        <v>5.2551294355401232</v>
      </c>
      <c r="AQ90" s="157">
        <f t="shared" ref="AQ90:BH101" si="123">(AQ10-AM10)/AM10*100</f>
        <v>6.7409492597194074</v>
      </c>
      <c r="AR90" s="157">
        <f t="shared" si="123"/>
        <v>6.6398855115697906</v>
      </c>
      <c r="AS90" s="157">
        <f t="shared" si="123"/>
        <v>6.149799196787149</v>
      </c>
      <c r="AT90" s="157">
        <f t="shared" si="123"/>
        <v>7.635702258383799</v>
      </c>
      <c r="AU90" s="157">
        <f t="shared" si="123"/>
        <v>5.6004052520354533</v>
      </c>
      <c r="AV90" s="157">
        <f t="shared" si="123"/>
        <v>5.254017583579083</v>
      </c>
      <c r="AW90" s="157">
        <f t="shared" si="123"/>
        <v>7.314585359025104</v>
      </c>
      <c r="AX90" s="157">
        <f t="shared" si="123"/>
        <v>7.3976774700111578</v>
      </c>
      <c r="AY90" s="157">
        <f t="shared" si="123"/>
        <v>5.8325796063824171</v>
      </c>
      <c r="AZ90" s="157">
        <f t="shared" si="123"/>
        <v>3.7715270010997322</v>
      </c>
      <c r="BA90" s="157">
        <f t="shared" si="123"/>
        <v>4.0903180861805328</v>
      </c>
      <c r="BB90" s="157">
        <f t="shared" si="123"/>
        <v>2.5345973999277032</v>
      </c>
      <c r="BC90" s="157">
        <f t="shared" si="123"/>
        <v>6.2427668224230501</v>
      </c>
      <c r="BD90" s="157">
        <f t="shared" si="123"/>
        <v>4.4712007499105919</v>
      </c>
      <c r="BE90" s="157">
        <f t="shared" si="123"/>
        <v>-2.6029807303977659</v>
      </c>
      <c r="BF90" s="157">
        <f t="shared" si="123"/>
        <v>-9.010357618912586</v>
      </c>
      <c r="BG90" s="157">
        <f t="shared" si="123"/>
        <v>-14.905664449347359</v>
      </c>
      <c r="BH90" s="157">
        <f t="shared" si="123"/>
        <v>-11.559896586492711</v>
      </c>
      <c r="BI90" s="157">
        <f t="shared" si="118"/>
        <v>-4.6645023788062829</v>
      </c>
      <c r="BJ90" s="157">
        <f t="shared" si="118"/>
        <v>3.8644979017020153</v>
      </c>
      <c r="BK90" s="157">
        <f t="shared" si="118"/>
        <v>8.706703182261073</v>
      </c>
      <c r="BL90" s="157">
        <f t="shared" si="118"/>
        <v>5.3119409395838835</v>
      </c>
      <c r="BM90" s="157">
        <f t="shared" si="119"/>
        <v>3.8901051353157938</v>
      </c>
      <c r="BN90" s="157">
        <f t="shared" si="121"/>
        <v>5.2558563604874431</v>
      </c>
      <c r="BO90" s="157">
        <f t="shared" si="120"/>
        <v>0.99718148616323288</v>
      </c>
      <c r="BP90" s="157">
        <f t="shared" si="120"/>
        <v>1.8602433026946485</v>
      </c>
      <c r="BQ90" s="157">
        <f t="shared" si="120"/>
        <v>1.5727767752782456</v>
      </c>
    </row>
    <row r="91" spans="1:69" x14ac:dyDescent="0.2">
      <c r="A91" s="3" t="s">
        <v>5</v>
      </c>
      <c r="B91" s="253"/>
      <c r="C91" s="157"/>
      <c r="D91" s="157"/>
      <c r="E91" s="157"/>
      <c r="F91" s="157">
        <f t="shared" si="122"/>
        <v>2.3190328092597792</v>
      </c>
      <c r="G91" s="157">
        <f t="shared" si="122"/>
        <v>6.5676086141111698</v>
      </c>
      <c r="H91" s="157">
        <f t="shared" si="122"/>
        <v>13.68295215370255</v>
      </c>
      <c r="I91" s="157">
        <f t="shared" si="122"/>
        <v>20.834319431562633</v>
      </c>
      <c r="J91" s="157">
        <f t="shared" si="122"/>
        <v>13.452581760746154</v>
      </c>
      <c r="K91" s="157">
        <f t="shared" si="122"/>
        <v>9.172230066504282</v>
      </c>
      <c r="L91" s="157">
        <f t="shared" si="122"/>
        <v>0.88537542344376652</v>
      </c>
      <c r="M91" s="157">
        <f t="shared" si="122"/>
        <v>-6.2074948702829182</v>
      </c>
      <c r="N91" s="157">
        <f t="shared" si="122"/>
        <v>-5.9897053020574011</v>
      </c>
      <c r="O91" s="157">
        <f t="shared" si="122"/>
        <v>-7.4936793389096419</v>
      </c>
      <c r="P91" s="157">
        <f t="shared" si="122"/>
        <v>-6.9624548498822687</v>
      </c>
      <c r="Q91" s="157">
        <f t="shared" si="122"/>
        <v>-4.6957185138408599</v>
      </c>
      <c r="R91" s="157">
        <f t="shared" si="122"/>
        <v>-3.6032588719551755</v>
      </c>
      <c r="S91" s="157">
        <f t="shared" si="122"/>
        <v>-1.3062256709750424</v>
      </c>
      <c r="T91" s="157">
        <f t="shared" si="122"/>
        <v>0.6475864668142477</v>
      </c>
      <c r="U91" s="157">
        <f t="shared" si="122"/>
        <v>2.3648330637135806</v>
      </c>
      <c r="V91" s="157">
        <f t="shared" ref="V91:AP101" si="124">(V11-R11)/R11*100</f>
        <v>4.2073260954208269</v>
      </c>
      <c r="W91" s="157">
        <f t="shared" si="124"/>
        <v>3.9157828138506554</v>
      </c>
      <c r="X91" s="157">
        <f t="shared" si="124"/>
        <v>3.8071643121288843</v>
      </c>
      <c r="Y91" s="157">
        <f t="shared" si="124"/>
        <v>0.53193686054154632</v>
      </c>
      <c r="Z91" s="157">
        <f t="shared" si="124"/>
        <v>-2.1165794100608997</v>
      </c>
      <c r="AA91" s="157">
        <f t="shared" si="124"/>
        <v>-4.1841751879738602</v>
      </c>
      <c r="AB91" s="157">
        <f t="shared" si="124"/>
        <v>-4.7222602000556622</v>
      </c>
      <c r="AC91" s="157">
        <f t="shared" si="124"/>
        <v>-3.7623685579050394</v>
      </c>
      <c r="AD91" s="157">
        <f t="shared" si="124"/>
        <v>-0.63006774922034792</v>
      </c>
      <c r="AE91" s="157">
        <f t="shared" si="124"/>
        <v>3.1264496689483319</v>
      </c>
      <c r="AF91" s="157">
        <f t="shared" si="124"/>
        <v>4.6005189182259532</v>
      </c>
      <c r="AG91" s="157">
        <f t="shared" si="124"/>
        <v>6.9904074278688721</v>
      </c>
      <c r="AH91" s="157">
        <f t="shared" si="124"/>
        <v>5.2983579732933945</v>
      </c>
      <c r="AI91" s="157">
        <f t="shared" si="124"/>
        <v>2.9357070462257084</v>
      </c>
      <c r="AJ91" s="157">
        <f t="shared" si="124"/>
        <v>2.1194423872460866</v>
      </c>
      <c r="AK91" s="157">
        <f t="shared" si="124"/>
        <v>1.5537817638061351</v>
      </c>
      <c r="AL91" s="157">
        <f t="shared" si="124"/>
        <v>3.5217540253511475</v>
      </c>
      <c r="AM91" s="157">
        <f t="shared" si="124"/>
        <v>5.4967635877941028</v>
      </c>
      <c r="AN91" s="157">
        <f t="shared" si="124"/>
        <v>8.5921783899894297</v>
      </c>
      <c r="AO91" s="157">
        <f t="shared" si="124"/>
        <v>9.4780497673477644</v>
      </c>
      <c r="AP91" s="157">
        <f t="shared" si="124"/>
        <v>7.4870937851611643</v>
      </c>
      <c r="AQ91" s="157">
        <f t="shared" si="123"/>
        <v>6.4291975068172871</v>
      </c>
      <c r="AR91" s="157">
        <f t="shared" si="123"/>
        <v>3.7377939652736258</v>
      </c>
      <c r="AS91" s="157">
        <f t="shared" si="123"/>
        <v>3.9035695586559402</v>
      </c>
      <c r="AT91" s="157">
        <f t="shared" si="123"/>
        <v>4.6136983939569784</v>
      </c>
      <c r="AU91" s="157">
        <f t="shared" si="123"/>
        <v>3.9364698813004431</v>
      </c>
      <c r="AV91" s="157">
        <f t="shared" si="123"/>
        <v>3.3310179194871679</v>
      </c>
      <c r="AW91" s="157">
        <f t="shared" si="123"/>
        <v>1.8542259188503916</v>
      </c>
      <c r="AX91" s="157">
        <f t="shared" si="123"/>
        <v>2.662674004532211</v>
      </c>
      <c r="AY91" s="157">
        <f t="shared" si="123"/>
        <v>3.2714600146735142</v>
      </c>
      <c r="AZ91" s="157">
        <f t="shared" si="123"/>
        <v>4.09124194493263</v>
      </c>
      <c r="BA91" s="157">
        <f t="shared" si="123"/>
        <v>3.5031430068098479</v>
      </c>
      <c r="BB91" s="157">
        <f t="shared" si="123"/>
        <v>-2.3222344185650878</v>
      </c>
      <c r="BC91" s="157">
        <f t="shared" si="123"/>
        <v>-3.6286238323932372</v>
      </c>
      <c r="BD91" s="157">
        <f t="shared" si="123"/>
        <v>-1.466213268353233</v>
      </c>
      <c r="BE91" s="157">
        <f t="shared" si="123"/>
        <v>-5.0200244682388053</v>
      </c>
      <c r="BF91" s="157">
        <f t="shared" si="123"/>
        <v>-1.9463316600694824</v>
      </c>
      <c r="BG91" s="157">
        <f t="shared" si="123"/>
        <v>-0.96856192677960673</v>
      </c>
      <c r="BH91" s="157">
        <f t="shared" si="123"/>
        <v>-3.2585255229547037</v>
      </c>
      <c r="BI91" s="157">
        <f t="shared" si="118"/>
        <v>0.58533807777944091</v>
      </c>
      <c r="BJ91" s="157">
        <f t="shared" si="118"/>
        <v>2.9118728016197566</v>
      </c>
      <c r="BK91" s="157">
        <f t="shared" si="118"/>
        <v>1.9040813008648281</v>
      </c>
      <c r="BL91" s="157">
        <f t="shared" si="118"/>
        <v>0.48212613975786905</v>
      </c>
      <c r="BM91" s="157">
        <f t="shared" si="119"/>
        <v>1.5459988214136666</v>
      </c>
      <c r="BN91" s="157">
        <f t="shared" si="121"/>
        <v>1.1274302853891731</v>
      </c>
      <c r="BO91" s="157">
        <f t="shared" si="120"/>
        <v>1.8617035273251874</v>
      </c>
      <c r="BP91" s="157">
        <f t="shared" si="120"/>
        <v>1.7391471746129155</v>
      </c>
      <c r="BQ91" s="157">
        <f t="shared" si="120"/>
        <v>0.66842628319525932</v>
      </c>
    </row>
    <row r="92" spans="1:69" x14ac:dyDescent="0.2">
      <c r="A92" s="171" t="s">
        <v>6</v>
      </c>
      <c r="B92" s="254"/>
      <c r="C92" s="158"/>
      <c r="D92" s="158"/>
      <c r="E92" s="158"/>
      <c r="F92" s="158">
        <f t="shared" si="122"/>
        <v>1.4086027521179096</v>
      </c>
      <c r="G92" s="158">
        <f t="shared" si="122"/>
        <v>2.3622952194015236</v>
      </c>
      <c r="H92" s="158">
        <f t="shared" si="122"/>
        <v>2.225192827772041</v>
      </c>
      <c r="I92" s="158">
        <f t="shared" si="122"/>
        <v>2.0651075324683452</v>
      </c>
      <c r="J92" s="158">
        <f t="shared" si="122"/>
        <v>3.0421505359633483</v>
      </c>
      <c r="K92" s="158">
        <f t="shared" si="122"/>
        <v>3.2532838907289743</v>
      </c>
      <c r="L92" s="158">
        <f t="shared" si="122"/>
        <v>3.5557577228655592</v>
      </c>
      <c r="M92" s="158">
        <f t="shared" si="122"/>
        <v>3.9109025282871808</v>
      </c>
      <c r="N92" s="158">
        <f t="shared" si="122"/>
        <v>-2.4999896311361556</v>
      </c>
      <c r="O92" s="158">
        <f t="shared" si="122"/>
        <v>-5.9400037611694643</v>
      </c>
      <c r="P92" s="158">
        <f t="shared" si="122"/>
        <v>-7.6152488061608183</v>
      </c>
      <c r="Q92" s="158">
        <f t="shared" si="122"/>
        <v>-7.4421349130977807</v>
      </c>
      <c r="R92" s="158">
        <f t="shared" si="122"/>
        <v>-3.5408626971147354</v>
      </c>
      <c r="S92" s="158">
        <f t="shared" si="122"/>
        <v>-1.33211868117597</v>
      </c>
      <c r="T92" s="158">
        <f t="shared" si="122"/>
        <v>-0.10995636506312477</v>
      </c>
      <c r="U92" s="158">
        <f t="shared" si="122"/>
        <v>-0.38187005317319794</v>
      </c>
      <c r="V92" s="158">
        <f t="shared" si="124"/>
        <v>1.9006095886429275</v>
      </c>
      <c r="W92" s="158">
        <f t="shared" si="124"/>
        <v>4.3063519915704189</v>
      </c>
      <c r="X92" s="158">
        <f t="shared" si="124"/>
        <v>7.1246318586881383</v>
      </c>
      <c r="Y92" s="158">
        <f t="shared" si="124"/>
        <v>9.2343988041510983</v>
      </c>
      <c r="Z92" s="158">
        <f t="shared" si="124"/>
        <v>7.9134063969482016</v>
      </c>
      <c r="AA92" s="158">
        <f t="shared" si="124"/>
        <v>6.4093839548436522</v>
      </c>
      <c r="AB92" s="158">
        <f t="shared" si="124"/>
        <v>3.6009542304677837</v>
      </c>
      <c r="AC92" s="158">
        <f t="shared" si="124"/>
        <v>2.046216668779802</v>
      </c>
      <c r="AD92" s="158">
        <f t="shared" si="124"/>
        <v>3.6586788622628754</v>
      </c>
      <c r="AE92" s="158">
        <f t="shared" si="124"/>
        <v>4.3522083154231188</v>
      </c>
      <c r="AF92" s="158">
        <f t="shared" si="124"/>
        <v>6.565982572742425</v>
      </c>
      <c r="AG92" s="158">
        <f t="shared" si="124"/>
        <v>8.6048812394073781</v>
      </c>
      <c r="AH92" s="158">
        <f t="shared" si="124"/>
        <v>8.7401519414743944</v>
      </c>
      <c r="AI92" s="158">
        <f t="shared" si="124"/>
        <v>8.5362896241122463</v>
      </c>
      <c r="AJ92" s="158">
        <f t="shared" si="124"/>
        <v>7.2882846320346317</v>
      </c>
      <c r="AK92" s="158">
        <f t="shared" si="124"/>
        <v>6.2855452184489957</v>
      </c>
      <c r="AL92" s="158">
        <f t="shared" si="124"/>
        <v>6.8797101918038619</v>
      </c>
      <c r="AM92" s="158">
        <f t="shared" si="124"/>
        <v>8.4203134476044568</v>
      </c>
      <c r="AN92" s="158">
        <f t="shared" si="124"/>
        <v>10.011663461841566</v>
      </c>
      <c r="AO92" s="158">
        <f t="shared" si="124"/>
        <v>11.020382914230924</v>
      </c>
      <c r="AP92" s="158">
        <f t="shared" si="124"/>
        <v>11.581527660089577</v>
      </c>
      <c r="AQ92" s="158">
        <f t="shared" si="123"/>
        <v>11.740807254099566</v>
      </c>
      <c r="AR92" s="158">
        <f t="shared" si="123"/>
        <v>12.195191839307716</v>
      </c>
      <c r="AS92" s="158">
        <f t="shared" si="123"/>
        <v>12.138518972530228</v>
      </c>
      <c r="AT92" s="158">
        <f t="shared" si="123"/>
        <v>10.970681565457948</v>
      </c>
      <c r="AU92" s="158">
        <f t="shared" si="123"/>
        <v>10.728494269529707</v>
      </c>
      <c r="AV92" s="158">
        <f t="shared" si="123"/>
        <v>10.254118247988762</v>
      </c>
      <c r="AW92" s="158">
        <f t="shared" si="123"/>
        <v>9.8482025291297113</v>
      </c>
      <c r="AX92" s="158">
        <f t="shared" si="123"/>
        <v>13.862547658617656</v>
      </c>
      <c r="AY92" s="158">
        <f t="shared" si="123"/>
        <v>14.809527208699169</v>
      </c>
      <c r="AZ92" s="158">
        <f t="shared" si="123"/>
        <v>14.12786657400973</v>
      </c>
      <c r="BA92" s="158">
        <f t="shared" si="123"/>
        <v>17.100531493836932</v>
      </c>
      <c r="BB92" s="158">
        <f t="shared" si="123"/>
        <v>11.143169914999564</v>
      </c>
      <c r="BC92" s="158">
        <f t="shared" si="123"/>
        <v>8.8814325091707893</v>
      </c>
      <c r="BD92" s="158">
        <f t="shared" si="123"/>
        <v>9.5767724126732769</v>
      </c>
      <c r="BE92" s="158">
        <f t="shared" si="123"/>
        <v>4.8330886897404151</v>
      </c>
      <c r="BF92" s="158">
        <f t="shared" si="123"/>
        <v>8.9208097895339797</v>
      </c>
      <c r="BG92" s="158">
        <f t="shared" si="123"/>
        <v>7.8671960268294079</v>
      </c>
      <c r="BH92" s="158">
        <f t="shared" si="123"/>
        <v>7.0389413229536233</v>
      </c>
      <c r="BI92" s="158">
        <f t="shared" si="118"/>
        <v>7.3328275457005159</v>
      </c>
      <c r="BJ92" s="158">
        <f t="shared" si="118"/>
        <v>2.5973021987101856</v>
      </c>
      <c r="BK92" s="158">
        <f t="shared" si="118"/>
        <v>1.9884410526152398</v>
      </c>
      <c r="BL92" s="158">
        <f t="shared" si="118"/>
        <v>-0.19235987285835457</v>
      </c>
      <c r="BM92" s="158">
        <f t="shared" si="119"/>
        <v>-0.80530710357900659</v>
      </c>
      <c r="BN92" s="158">
        <f t="shared" si="121"/>
        <v>0.16355773325295908</v>
      </c>
      <c r="BO92" s="158">
        <f t="shared" si="120"/>
        <v>0.48556691113419492</v>
      </c>
      <c r="BP92" s="158">
        <f t="shared" si="120"/>
        <v>1.1332892713756544</v>
      </c>
      <c r="BQ92" s="158">
        <f t="shared" si="120"/>
        <v>1.4010191495458668</v>
      </c>
    </row>
    <row r="93" spans="1:69" x14ac:dyDescent="0.2">
      <c r="A93" s="2" t="s">
        <v>7</v>
      </c>
      <c r="B93" s="257"/>
      <c r="C93" s="156"/>
      <c r="D93" s="156"/>
      <c r="E93" s="156"/>
      <c r="F93" s="156">
        <f>(F13-B13)/B13*100</f>
        <v>4.0906416798824186</v>
      </c>
      <c r="G93" s="156">
        <f t="shared" si="122"/>
        <v>4.0380766303436104</v>
      </c>
      <c r="H93" s="156">
        <f t="shared" si="122"/>
        <v>4.1470249459886075</v>
      </c>
      <c r="I93" s="156">
        <f t="shared" si="122"/>
        <v>4.4966500506134954</v>
      </c>
      <c r="J93" s="156">
        <f t="shared" si="122"/>
        <v>3.9004177939851732</v>
      </c>
      <c r="K93" s="156">
        <f t="shared" si="122"/>
        <v>3.1212232883641144</v>
      </c>
      <c r="L93" s="156">
        <f t="shared" si="122"/>
        <v>2.1753224599408774</v>
      </c>
      <c r="M93" s="156">
        <f t="shared" si="122"/>
        <v>1.0460230818517513</v>
      </c>
      <c r="N93" s="156">
        <f t="shared" si="122"/>
        <v>1.4807167267437864</v>
      </c>
      <c r="O93" s="156">
        <f t="shared" si="122"/>
        <v>2.0443375391608858</v>
      </c>
      <c r="P93" s="156">
        <f t="shared" si="122"/>
        <v>2.130323408212802</v>
      </c>
      <c r="Q93" s="156">
        <f t="shared" si="122"/>
        <v>2.3355281701407633</v>
      </c>
      <c r="R93" s="156">
        <f t="shared" si="122"/>
        <v>3.0088163197011646</v>
      </c>
      <c r="S93" s="156">
        <f t="shared" si="122"/>
        <v>3.3000884803073136</v>
      </c>
      <c r="T93" s="156">
        <f t="shared" si="122"/>
        <v>4.1312757153418609</v>
      </c>
      <c r="U93" s="156">
        <f t="shared" si="122"/>
        <v>4.8297585847787232</v>
      </c>
      <c r="V93" s="156">
        <f t="shared" si="124"/>
        <v>4.2542957438701663</v>
      </c>
      <c r="W93" s="156">
        <f t="shared" si="124"/>
        <v>4.0415030890558432</v>
      </c>
      <c r="X93" s="156">
        <f t="shared" si="124"/>
        <v>3.8037642384843613</v>
      </c>
      <c r="Y93" s="156">
        <f t="shared" si="124"/>
        <v>3.669244147394636</v>
      </c>
      <c r="Z93" s="156">
        <f t="shared" si="124"/>
        <v>3.6633144033061331</v>
      </c>
      <c r="AA93" s="156">
        <f t="shared" si="124"/>
        <v>3.5592371878185798</v>
      </c>
      <c r="AB93" s="156">
        <f t="shared" si="124"/>
        <v>3.4212056568124831</v>
      </c>
      <c r="AC93" s="156">
        <f t="shared" si="124"/>
        <v>3.6609052331614302</v>
      </c>
      <c r="AD93" s="156">
        <f t="shared" si="124"/>
        <v>4.0338418439650185</v>
      </c>
      <c r="AE93" s="156">
        <f t="shared" si="124"/>
        <v>4.3463610331433564</v>
      </c>
      <c r="AF93" s="156">
        <f t="shared" si="124"/>
        <v>4.0304055072571394</v>
      </c>
      <c r="AG93" s="156">
        <f t="shared" si="124"/>
        <v>3.8882416149846937</v>
      </c>
      <c r="AH93" s="156">
        <f t="shared" si="124"/>
        <v>3.9849044141954129</v>
      </c>
      <c r="AI93" s="156">
        <f t="shared" si="124"/>
        <v>3.8589960231395493</v>
      </c>
      <c r="AJ93" s="156">
        <f t="shared" si="124"/>
        <v>4.4449689368868865</v>
      </c>
      <c r="AK93" s="156">
        <f t="shared" si="124"/>
        <v>4.4070415900846065</v>
      </c>
      <c r="AL93" s="156">
        <f t="shared" si="124"/>
        <v>4.181423222240066</v>
      </c>
      <c r="AM93" s="156">
        <f t="shared" si="124"/>
        <v>4.4967951784176794</v>
      </c>
      <c r="AN93" s="156">
        <f t="shared" si="124"/>
        <v>4.6099794501737739</v>
      </c>
      <c r="AO93" s="156">
        <f t="shared" si="124"/>
        <v>5.3288146674560419</v>
      </c>
      <c r="AP93" s="156">
        <f t="shared" si="124"/>
        <v>5.2591702287457407</v>
      </c>
      <c r="AQ93" s="156">
        <f t="shared" si="123"/>
        <v>5.5347922512485015</v>
      </c>
      <c r="AR93" s="156">
        <f t="shared" si="123"/>
        <v>5.7492576834291498</v>
      </c>
      <c r="AS93" s="156">
        <f t="shared" si="123"/>
        <v>5.1381563398809433</v>
      </c>
      <c r="AT93" s="156">
        <f t="shared" si="123"/>
        <v>6.0862712910842403</v>
      </c>
      <c r="AU93" s="156">
        <f t="shared" si="123"/>
        <v>6.134159653211106</v>
      </c>
      <c r="AV93" s="156">
        <f t="shared" si="123"/>
        <v>6.2850927400368946</v>
      </c>
      <c r="AW93" s="156">
        <f t="shared" si="123"/>
        <v>6.6233992633035488</v>
      </c>
      <c r="AX93" s="156">
        <f t="shared" si="123"/>
        <v>6.218308589132965</v>
      </c>
      <c r="AY93" s="156">
        <f t="shared" si="123"/>
        <v>5.7620663699194719</v>
      </c>
      <c r="AZ93" s="156">
        <f t="shared" si="123"/>
        <v>6.0152381556450321</v>
      </c>
      <c r="BA93" s="156">
        <f t="shared" si="123"/>
        <v>6.3578659499963273</v>
      </c>
      <c r="BB93" s="156">
        <f t="shared" si="123"/>
        <v>5.9291659080193337</v>
      </c>
      <c r="BC93" s="156">
        <f t="shared" si="123"/>
        <v>4.9875899581952776</v>
      </c>
      <c r="BD93" s="156">
        <f t="shared" si="123"/>
        <v>4.1125877313060704</v>
      </c>
      <c r="BE93" s="156">
        <f t="shared" si="123"/>
        <v>3.292860022549867</v>
      </c>
      <c r="BF93" s="156">
        <f t="shared" si="123"/>
        <v>1.8153085108567475</v>
      </c>
      <c r="BG93" s="156">
        <f t="shared" si="123"/>
        <v>1.2858915864225751</v>
      </c>
      <c r="BH93" s="156">
        <f t="shared" si="123"/>
        <v>0.59704831655431878</v>
      </c>
      <c r="BI93" s="156">
        <f t="shared" si="118"/>
        <v>0.20783336108011249</v>
      </c>
      <c r="BJ93" s="156">
        <f t="shared" si="118"/>
        <v>0.95143004301896927</v>
      </c>
      <c r="BK93" s="156">
        <f t="shared" si="118"/>
        <v>2.2529688897388898</v>
      </c>
      <c r="BL93" s="156">
        <f t="shared" si="118"/>
        <v>2.709555314232893</v>
      </c>
      <c r="BM93" s="156">
        <f t="shared" si="119"/>
        <v>3.1567438991294758</v>
      </c>
      <c r="BN93" s="156">
        <f t="shared" si="121"/>
        <v>3.4500483853424817</v>
      </c>
      <c r="BO93" s="156">
        <f t="shared" si="120"/>
        <v>3.4104094023583089</v>
      </c>
      <c r="BP93" s="156">
        <f t="shared" si="120"/>
        <v>3.8294097880192077</v>
      </c>
      <c r="BQ93" s="156">
        <f t="shared" si="120"/>
        <v>3.8789128610958352</v>
      </c>
    </row>
    <row r="94" spans="1:69" x14ac:dyDescent="0.2">
      <c r="A94" s="3" t="s">
        <v>8</v>
      </c>
      <c r="B94" s="253"/>
      <c r="C94" s="157"/>
      <c r="D94" s="157"/>
      <c r="E94" s="157"/>
      <c r="F94" s="157">
        <f t="shared" si="122"/>
        <v>5.4917130112258841</v>
      </c>
      <c r="G94" s="157">
        <f t="shared" si="122"/>
        <v>4.1447083246031751</v>
      </c>
      <c r="H94" s="157">
        <f t="shared" si="122"/>
        <v>2.860842236906517</v>
      </c>
      <c r="I94" s="157">
        <f t="shared" si="122"/>
        <v>2.4017310882690532</v>
      </c>
      <c r="J94" s="157">
        <f t="shared" si="122"/>
        <v>2.8573892955051199</v>
      </c>
      <c r="K94" s="157">
        <f t="shared" si="122"/>
        <v>1.5509242008330688</v>
      </c>
      <c r="L94" s="157">
        <f t="shared" si="122"/>
        <v>0.10814508969585522</v>
      </c>
      <c r="M94" s="157">
        <f t="shared" si="122"/>
        <v>-2.8363981892920482</v>
      </c>
      <c r="N94" s="157">
        <f t="shared" si="122"/>
        <v>-0.80237889608638591</v>
      </c>
      <c r="O94" s="157">
        <f t="shared" si="122"/>
        <v>0.70322790425960591</v>
      </c>
      <c r="P94" s="157">
        <f t="shared" si="122"/>
        <v>1.6937851066319558</v>
      </c>
      <c r="Q94" s="157">
        <f t="shared" si="122"/>
        <v>3.6804954915833838</v>
      </c>
      <c r="R94" s="157">
        <f t="shared" si="122"/>
        <v>4.6474241191376535</v>
      </c>
      <c r="S94" s="157">
        <f t="shared" si="122"/>
        <v>6.169034571652829</v>
      </c>
      <c r="T94" s="157">
        <f t="shared" si="122"/>
        <v>8.5066393107455696</v>
      </c>
      <c r="U94" s="157">
        <f t="shared" si="122"/>
        <v>11.034453082417741</v>
      </c>
      <c r="V94" s="157">
        <f t="shared" si="124"/>
        <v>9.6256159187628256</v>
      </c>
      <c r="W94" s="157">
        <f t="shared" si="124"/>
        <v>9.1709661010051686</v>
      </c>
      <c r="X94" s="157">
        <f t="shared" si="124"/>
        <v>7.794445803444515</v>
      </c>
      <c r="Y94" s="157">
        <f t="shared" si="124"/>
        <v>5.9587397139941363</v>
      </c>
      <c r="Z94" s="157">
        <f t="shared" si="124"/>
        <v>4.0465158874916387</v>
      </c>
      <c r="AA94" s="157">
        <f t="shared" si="124"/>
        <v>2.2160875642081614</v>
      </c>
      <c r="AB94" s="157">
        <f t="shared" si="124"/>
        <v>0.89627671421202615</v>
      </c>
      <c r="AC94" s="157">
        <f t="shared" si="124"/>
        <v>0.52055048364150458</v>
      </c>
      <c r="AD94" s="157">
        <f t="shared" si="124"/>
        <v>1.0876045500446401</v>
      </c>
      <c r="AE94" s="157">
        <f t="shared" si="124"/>
        <v>1.817337956183968</v>
      </c>
      <c r="AF94" s="157">
        <f t="shared" si="124"/>
        <v>2.438075143808458</v>
      </c>
      <c r="AG94" s="157">
        <f t="shared" si="124"/>
        <v>3.8521871238462846</v>
      </c>
      <c r="AH94" s="157">
        <f t="shared" si="124"/>
        <v>3.2141231653762357</v>
      </c>
      <c r="AI94" s="157">
        <f t="shared" si="124"/>
        <v>2.7958472989057941</v>
      </c>
      <c r="AJ94" s="157">
        <f t="shared" si="124"/>
        <v>2.8652405149125366</v>
      </c>
      <c r="AK94" s="157">
        <f t="shared" si="124"/>
        <v>1.8102383526818522</v>
      </c>
      <c r="AL94" s="157">
        <f t="shared" si="124"/>
        <v>3.0469670286094166</v>
      </c>
      <c r="AM94" s="157">
        <f t="shared" si="124"/>
        <v>4.5470383275261321</v>
      </c>
      <c r="AN94" s="157">
        <f t="shared" si="124"/>
        <v>6.0192102454642473</v>
      </c>
      <c r="AO94" s="157">
        <f t="shared" si="124"/>
        <v>7.9322618721243883</v>
      </c>
      <c r="AP94" s="157">
        <f t="shared" si="124"/>
        <v>7.8071044157843268</v>
      </c>
      <c r="AQ94" s="157">
        <f t="shared" si="123"/>
        <v>7.4209020718769132</v>
      </c>
      <c r="AR94" s="157">
        <f t="shared" si="123"/>
        <v>6.7334951218583186</v>
      </c>
      <c r="AS94" s="157">
        <f t="shared" si="123"/>
        <v>6.2819899672660853</v>
      </c>
      <c r="AT94" s="157">
        <f t="shared" si="123"/>
        <v>6.1356348230234987</v>
      </c>
      <c r="AU94" s="157">
        <f t="shared" si="123"/>
        <v>6.092046712896253</v>
      </c>
      <c r="AV94" s="157">
        <f t="shared" si="123"/>
        <v>6.102610834613154</v>
      </c>
      <c r="AW94" s="157">
        <f t="shared" si="123"/>
        <v>5.5256175199006767</v>
      </c>
      <c r="AX94" s="157">
        <f t="shared" si="123"/>
        <v>5.7879606560620207</v>
      </c>
      <c r="AY94" s="157">
        <f t="shared" si="123"/>
        <v>5.5152707798972811</v>
      </c>
      <c r="AZ94" s="157">
        <f t="shared" si="123"/>
        <v>5.2111899502340551</v>
      </c>
      <c r="BA94" s="157">
        <f t="shared" si="123"/>
        <v>4.7474085822685552</v>
      </c>
      <c r="BB94" s="157">
        <f t="shared" si="123"/>
        <v>4.2203373019846291</v>
      </c>
      <c r="BC94" s="157">
        <f t="shared" si="123"/>
        <v>2.0330232408888302</v>
      </c>
      <c r="BD94" s="157">
        <f t="shared" si="123"/>
        <v>-0.57621419515047678</v>
      </c>
      <c r="BE94" s="157">
        <f t="shared" si="123"/>
        <v>-1.6274795971941942</v>
      </c>
      <c r="BF94" s="157">
        <f t="shared" si="123"/>
        <v>-2.583059408916903</v>
      </c>
      <c r="BG94" s="157">
        <f t="shared" si="123"/>
        <v>-2.1805404945085201</v>
      </c>
      <c r="BH94" s="157">
        <f t="shared" si="123"/>
        <v>-0.31410931447685847</v>
      </c>
      <c r="BI94" s="157">
        <f t="shared" si="118"/>
        <v>0.25643962328428116</v>
      </c>
      <c r="BJ94" s="157">
        <f t="shared" si="118"/>
        <v>1.3872846273352106</v>
      </c>
      <c r="BK94" s="157">
        <f t="shared" si="118"/>
        <v>3.5322498018556256</v>
      </c>
      <c r="BL94" s="157">
        <f t="shared" si="118"/>
        <v>4.1861480907874009</v>
      </c>
      <c r="BM94" s="157">
        <f t="shared" si="119"/>
        <v>4.85625444428078</v>
      </c>
      <c r="BN94" s="157">
        <f t="shared" si="121"/>
        <v>4.4430312944565227</v>
      </c>
      <c r="BO94" s="157">
        <f t="shared" si="120"/>
        <v>4.0952064180662973</v>
      </c>
      <c r="BP94" s="157">
        <f t="shared" si="120"/>
        <v>4.5202079703312421</v>
      </c>
      <c r="BQ94" s="157">
        <f t="shared" si="120"/>
        <v>4.698460964892524</v>
      </c>
    </row>
    <row r="95" spans="1:69" x14ac:dyDescent="0.2">
      <c r="A95" s="3" t="s">
        <v>9</v>
      </c>
      <c r="B95" s="253"/>
      <c r="C95" s="157"/>
      <c r="D95" s="157"/>
      <c r="E95" s="157"/>
      <c r="F95" s="157">
        <f t="shared" si="122"/>
        <v>8.0860609194993032</v>
      </c>
      <c r="G95" s="157">
        <f t="shared" si="122"/>
        <v>6.6443921255356129</v>
      </c>
      <c r="H95" s="157">
        <f t="shared" si="122"/>
        <v>5.6915601118594266</v>
      </c>
      <c r="I95" s="157">
        <f t="shared" si="122"/>
        <v>4.1325830377964072</v>
      </c>
      <c r="J95" s="157">
        <f t="shared" si="122"/>
        <v>6.1829837368491329</v>
      </c>
      <c r="K95" s="157">
        <f t="shared" si="122"/>
        <v>6.9714204733583847</v>
      </c>
      <c r="L95" s="157">
        <f t="shared" si="122"/>
        <v>7.6766699705998311</v>
      </c>
      <c r="M95" s="157">
        <f t="shared" si="122"/>
        <v>9.5068155245282906</v>
      </c>
      <c r="N95" s="157">
        <f t="shared" si="122"/>
        <v>8.3426212594304996</v>
      </c>
      <c r="O95" s="157">
        <f t="shared" si="122"/>
        <v>7.0123533396273867</v>
      </c>
      <c r="P95" s="157">
        <f t="shared" si="122"/>
        <v>4.1583066675204785</v>
      </c>
      <c r="Q95" s="157">
        <f t="shared" si="122"/>
        <v>2.7047445939783543</v>
      </c>
      <c r="R95" s="157">
        <f t="shared" si="122"/>
        <v>2.465202368481151</v>
      </c>
      <c r="S95" s="157">
        <f t="shared" si="122"/>
        <v>3.9131455924049665</v>
      </c>
      <c r="T95" s="157">
        <f t="shared" si="122"/>
        <v>6.6562724263382531</v>
      </c>
      <c r="U95" s="157">
        <f t="shared" si="122"/>
        <v>7.738821801582092</v>
      </c>
      <c r="V95" s="157">
        <f t="shared" si="124"/>
        <v>8.9910692382746884</v>
      </c>
      <c r="W95" s="157">
        <f t="shared" si="124"/>
        <v>8.9588397909068576</v>
      </c>
      <c r="X95" s="157">
        <f t="shared" si="124"/>
        <v>8.2298457918790291</v>
      </c>
      <c r="Y95" s="157">
        <f t="shared" si="124"/>
        <v>7.0870391883353134</v>
      </c>
      <c r="Z95" s="157">
        <f t="shared" si="124"/>
        <v>5.6772445288555575</v>
      </c>
      <c r="AA95" s="157">
        <f t="shared" si="124"/>
        <v>4.9306543070481776</v>
      </c>
      <c r="AB95" s="157">
        <f t="shared" si="124"/>
        <v>5.59942321951804</v>
      </c>
      <c r="AC95" s="157">
        <f t="shared" si="124"/>
        <v>7.3581800976499174</v>
      </c>
      <c r="AD95" s="157">
        <f t="shared" si="124"/>
        <v>8.8615136229845159</v>
      </c>
      <c r="AE95" s="157">
        <f t="shared" si="124"/>
        <v>9.6953539340233874</v>
      </c>
      <c r="AF95" s="157">
        <f t="shared" si="124"/>
        <v>9.2568397673466194</v>
      </c>
      <c r="AG95" s="157">
        <f t="shared" si="124"/>
        <v>8.215697596943988</v>
      </c>
      <c r="AH95" s="157">
        <f t="shared" si="124"/>
        <v>7.548629493045997</v>
      </c>
      <c r="AI95" s="157">
        <f t="shared" si="124"/>
        <v>6.3634760252483682</v>
      </c>
      <c r="AJ95" s="157">
        <f t="shared" si="124"/>
        <v>5.6813577634718433</v>
      </c>
      <c r="AK95" s="157">
        <f t="shared" si="124"/>
        <v>5.8524131250359162</v>
      </c>
      <c r="AL95" s="157">
        <f t="shared" si="124"/>
        <v>4.9587110093222799</v>
      </c>
      <c r="AM95" s="157">
        <f t="shared" si="124"/>
        <v>4.7665361894815721</v>
      </c>
      <c r="AN95" s="157">
        <f t="shared" si="124"/>
        <v>5.1244428667218873</v>
      </c>
      <c r="AO95" s="157">
        <f t="shared" si="124"/>
        <v>4.7028896713250914</v>
      </c>
      <c r="AP95" s="157">
        <f t="shared" si="124"/>
        <v>4.9340007529599781</v>
      </c>
      <c r="AQ95" s="157">
        <f t="shared" si="123"/>
        <v>5.4565273634869422</v>
      </c>
      <c r="AR95" s="157">
        <f t="shared" si="123"/>
        <v>5.4034938954382747</v>
      </c>
      <c r="AS95" s="157">
        <f t="shared" si="123"/>
        <v>5.3751314756381197</v>
      </c>
      <c r="AT95" s="157">
        <f t="shared" si="123"/>
        <v>5.6286026516614527</v>
      </c>
      <c r="AU95" s="157">
        <f t="shared" si="123"/>
        <v>5.3960786294505061</v>
      </c>
      <c r="AV95" s="157">
        <f t="shared" si="123"/>
        <v>5.0136425040980903</v>
      </c>
      <c r="AW95" s="157">
        <f t="shared" si="123"/>
        <v>4.452500742464208</v>
      </c>
      <c r="AX95" s="157">
        <f t="shared" si="123"/>
        <v>5.3555336817734407</v>
      </c>
      <c r="AY95" s="157">
        <f t="shared" si="123"/>
        <v>6.5217540136240721</v>
      </c>
      <c r="AZ95" s="157">
        <f t="shared" si="123"/>
        <v>7.0648931554398526</v>
      </c>
      <c r="BA95" s="157">
        <f t="shared" si="123"/>
        <v>7.4395849175959139</v>
      </c>
      <c r="BB95" s="157">
        <f t="shared" si="123"/>
        <v>5.7648040257572983</v>
      </c>
      <c r="BC95" s="157">
        <f t="shared" si="123"/>
        <v>4.1127064278705099</v>
      </c>
      <c r="BD95" s="157">
        <f t="shared" si="123"/>
        <v>3.4128812682589951</v>
      </c>
      <c r="BE95" s="157">
        <f t="shared" si="123"/>
        <v>2.7444390651203996</v>
      </c>
      <c r="BF95" s="157">
        <f t="shared" si="123"/>
        <v>1.6213186521503542</v>
      </c>
      <c r="BG95" s="157">
        <f t="shared" si="123"/>
        <v>0.74959084730287839</v>
      </c>
      <c r="BH95" s="157">
        <f t="shared" si="123"/>
        <v>0.50556737921213579</v>
      </c>
      <c r="BI95" s="157">
        <f t="shared" si="118"/>
        <v>0.77021364733429376</v>
      </c>
      <c r="BJ95" s="157">
        <f t="shared" si="118"/>
        <v>1.4044038874918896</v>
      </c>
      <c r="BK95" s="157">
        <f t="shared" si="118"/>
        <v>2.2352112632847487</v>
      </c>
      <c r="BL95" s="157">
        <f t="shared" si="118"/>
        <v>2.2080388370076167</v>
      </c>
      <c r="BM95" s="157">
        <f t="shared" si="119"/>
        <v>2.1581641412866412</v>
      </c>
      <c r="BN95" s="157">
        <f t="shared" si="121"/>
        <v>2.9627143469201358</v>
      </c>
      <c r="BO95" s="157">
        <f t="shared" si="120"/>
        <v>3.3147755146121174</v>
      </c>
      <c r="BP95" s="157">
        <f t="shared" si="120"/>
        <v>3.3411405268002889</v>
      </c>
      <c r="BQ95" s="157">
        <f t="shared" si="120"/>
        <v>3.4090439676394766</v>
      </c>
    </row>
    <row r="96" spans="1:69" x14ac:dyDescent="0.2">
      <c r="A96" s="3" t="s">
        <v>10</v>
      </c>
      <c r="B96" s="253"/>
      <c r="C96" s="157"/>
      <c r="D96" s="157"/>
      <c r="E96" s="157"/>
      <c r="F96" s="157">
        <f t="shared" si="122"/>
        <v>4.1186802462454928</v>
      </c>
      <c r="G96" s="157">
        <f t="shared" si="122"/>
        <v>5.9324629414999528</v>
      </c>
      <c r="H96" s="157">
        <f t="shared" si="122"/>
        <v>7.5773732616200284</v>
      </c>
      <c r="I96" s="157">
        <f t="shared" si="122"/>
        <v>9.4533961806429332</v>
      </c>
      <c r="J96" s="157">
        <f t="shared" si="122"/>
        <v>7.7625847148223555</v>
      </c>
      <c r="K96" s="157">
        <f t="shared" si="122"/>
        <v>5.8391206874199595</v>
      </c>
      <c r="L96" s="157">
        <f t="shared" si="122"/>
        <v>3.6919148304927636</v>
      </c>
      <c r="M96" s="157">
        <f t="shared" si="122"/>
        <v>1.765248102078645</v>
      </c>
      <c r="N96" s="157">
        <f t="shared" si="122"/>
        <v>1.5200255991293794</v>
      </c>
      <c r="O96" s="157">
        <f t="shared" si="122"/>
        <v>2.39701472495832</v>
      </c>
      <c r="P96" s="157">
        <f t="shared" si="122"/>
        <v>2.8295292905841767</v>
      </c>
      <c r="Q96" s="157">
        <f t="shared" si="122"/>
        <v>2.4547260562563347</v>
      </c>
      <c r="R96" s="157">
        <f t="shared" si="122"/>
        <v>4.9926149254640384</v>
      </c>
      <c r="S96" s="157">
        <f t="shared" si="122"/>
        <v>4.6767506845777156</v>
      </c>
      <c r="T96" s="157">
        <f t="shared" si="122"/>
        <v>5.0665906123235853</v>
      </c>
      <c r="U96" s="157">
        <f t="shared" si="122"/>
        <v>5.7003944100165427</v>
      </c>
      <c r="V96" s="157">
        <f t="shared" si="124"/>
        <v>3.4133264106230703</v>
      </c>
      <c r="W96" s="157">
        <f t="shared" si="124"/>
        <v>2.6677093563789716</v>
      </c>
      <c r="X96" s="157">
        <f t="shared" si="124"/>
        <v>2.7702705898042357</v>
      </c>
      <c r="Y96" s="157">
        <f t="shared" si="124"/>
        <v>3.8646613644287764</v>
      </c>
      <c r="Z96" s="157">
        <f t="shared" si="124"/>
        <v>6.190255476388991</v>
      </c>
      <c r="AA96" s="157">
        <f t="shared" si="124"/>
        <v>8.1740727515803187</v>
      </c>
      <c r="AB96" s="157">
        <f t="shared" si="124"/>
        <v>8.9857686453716976</v>
      </c>
      <c r="AC96" s="157">
        <f t="shared" si="124"/>
        <v>9.2702913462746448</v>
      </c>
      <c r="AD96" s="157">
        <f t="shared" si="124"/>
        <v>8.74325359441446</v>
      </c>
      <c r="AE96" s="157">
        <f t="shared" si="124"/>
        <v>7.7418854862250237</v>
      </c>
      <c r="AF96" s="157">
        <f t="shared" si="124"/>
        <v>5.2786690192909305</v>
      </c>
      <c r="AG96" s="157">
        <f t="shared" si="124"/>
        <v>3.5252130674466891</v>
      </c>
      <c r="AH96" s="157">
        <f t="shared" si="124"/>
        <v>3.6312996166286804</v>
      </c>
      <c r="AI96" s="157">
        <f t="shared" si="124"/>
        <v>3.6803049738062983</v>
      </c>
      <c r="AJ96" s="157">
        <f t="shared" si="124"/>
        <v>5.6275667351129366</v>
      </c>
      <c r="AK96" s="157">
        <f t="shared" si="124"/>
        <v>6.2468505794933726</v>
      </c>
      <c r="AL96" s="157">
        <f t="shared" si="124"/>
        <v>6.7127884401282865</v>
      </c>
      <c r="AM96" s="157">
        <f t="shared" si="124"/>
        <v>7.3170919714330855</v>
      </c>
      <c r="AN96" s="157">
        <f t="shared" si="124"/>
        <v>6.7842172407508654</v>
      </c>
      <c r="AO96" s="157">
        <f t="shared" si="124"/>
        <v>7.3953761489991194</v>
      </c>
      <c r="AP96" s="157">
        <f t="shared" si="124"/>
        <v>5.4961507908907539</v>
      </c>
      <c r="AQ96" s="157">
        <f t="shared" si="123"/>
        <v>5.4752447512264411</v>
      </c>
      <c r="AR96" s="157">
        <f t="shared" si="123"/>
        <v>6.3406152664590101</v>
      </c>
      <c r="AS96" s="157">
        <f t="shared" si="123"/>
        <v>5.5190615219075108</v>
      </c>
      <c r="AT96" s="157">
        <f t="shared" si="123"/>
        <v>8.5017714192520835</v>
      </c>
      <c r="AU96" s="157">
        <f t="shared" si="123"/>
        <v>9.2292050572777775</v>
      </c>
      <c r="AV96" s="157">
        <f t="shared" si="123"/>
        <v>9.9571146656074152</v>
      </c>
      <c r="AW96" s="157">
        <f t="shared" si="123"/>
        <v>10.830878669871357</v>
      </c>
      <c r="AX96" s="157">
        <f t="shared" si="123"/>
        <v>8.6930102850125373</v>
      </c>
      <c r="AY96" s="157">
        <f t="shared" si="123"/>
        <v>7.241027815098021</v>
      </c>
      <c r="AZ96" s="157">
        <f t="shared" si="123"/>
        <v>7.4032403240324038</v>
      </c>
      <c r="BA96" s="157">
        <f t="shared" si="123"/>
        <v>8.1635283081635279</v>
      </c>
      <c r="BB96" s="157">
        <f t="shared" si="123"/>
        <v>8.5348721570011978</v>
      </c>
      <c r="BC96" s="157">
        <f t="shared" si="123"/>
        <v>7.7931522617476503</v>
      </c>
      <c r="BD96" s="157">
        <f t="shared" si="123"/>
        <v>6.9995271827452772</v>
      </c>
      <c r="BE96" s="157">
        <f t="shared" si="123"/>
        <v>6.2513424548220229</v>
      </c>
      <c r="BF96" s="157">
        <f t="shared" si="123"/>
        <v>3.3998633746864555</v>
      </c>
      <c r="BG96" s="157">
        <f t="shared" si="123"/>
        <v>1.7094677877825815</v>
      </c>
      <c r="BH96" s="157">
        <f t="shared" si="123"/>
        <v>-4.3042992161895131E-2</v>
      </c>
      <c r="BI96" s="157">
        <f t="shared" si="118"/>
        <v>-1.0005072920526989</v>
      </c>
      <c r="BJ96" s="157">
        <f t="shared" si="118"/>
        <v>0.30234482411459834</v>
      </c>
      <c r="BK96" s="157">
        <f t="shared" si="118"/>
        <v>2.3636723246825517</v>
      </c>
      <c r="BL96" s="157">
        <f t="shared" si="118"/>
        <v>2.6567535415174355</v>
      </c>
      <c r="BM96" s="157">
        <f t="shared" si="119"/>
        <v>2.8680888289242099</v>
      </c>
      <c r="BN96" s="157">
        <f t="shared" si="121"/>
        <v>3.402758173624834</v>
      </c>
      <c r="BO96" s="157">
        <f t="shared" si="120"/>
        <v>3.1575457599374239</v>
      </c>
      <c r="BP96" s="157">
        <f t="shared" si="120"/>
        <v>3.8380806502354323</v>
      </c>
      <c r="BQ96" s="157">
        <f t="shared" si="120"/>
        <v>3.7014844348162317</v>
      </c>
    </row>
    <row r="97" spans="1:69" x14ac:dyDescent="0.2">
      <c r="A97" s="3" t="s">
        <v>11</v>
      </c>
      <c r="B97" s="253"/>
      <c r="C97" s="157"/>
      <c r="D97" s="157"/>
      <c r="E97" s="157"/>
      <c r="F97" s="157">
        <f t="shared" si="122"/>
        <v>5.8786810631403874</v>
      </c>
      <c r="G97" s="157">
        <f t="shared" si="122"/>
        <v>2.5263472876166855</v>
      </c>
      <c r="H97" s="157">
        <f t="shared" si="122"/>
        <v>1.1359154033727301</v>
      </c>
      <c r="I97" s="157">
        <f t="shared" si="122"/>
        <v>1.1767725168602847</v>
      </c>
      <c r="J97" s="157">
        <f t="shared" si="122"/>
        <v>-1.7550085916205049</v>
      </c>
      <c r="K97" s="157">
        <f t="shared" si="122"/>
        <v>5.9424012785335378E-2</v>
      </c>
      <c r="L97" s="157">
        <f t="shared" si="122"/>
        <v>0.99935660355056755</v>
      </c>
      <c r="M97" s="157">
        <f t="shared" si="122"/>
        <v>0.60632442320006996</v>
      </c>
      <c r="N97" s="157">
        <f t="shared" si="122"/>
        <v>3.7228995277932069</v>
      </c>
      <c r="O97" s="157">
        <f t="shared" si="122"/>
        <v>5.6037505877356635</v>
      </c>
      <c r="P97" s="157">
        <f t="shared" si="122"/>
        <v>7.1120226543339342</v>
      </c>
      <c r="Q97" s="157">
        <f t="shared" si="122"/>
        <v>8.3763217754507657</v>
      </c>
      <c r="R97" s="157">
        <f t="shared" si="122"/>
        <v>5.6992020301778137</v>
      </c>
      <c r="S97" s="157">
        <f t="shared" si="122"/>
        <v>4.1873479088698495</v>
      </c>
      <c r="T97" s="157">
        <f t="shared" si="122"/>
        <v>3.1085105164025717</v>
      </c>
      <c r="U97" s="157">
        <f t="shared" si="122"/>
        <v>2.5736140990441734</v>
      </c>
      <c r="V97" s="157">
        <f t="shared" si="124"/>
        <v>3.8799772450698136</v>
      </c>
      <c r="W97" s="157">
        <f t="shared" si="124"/>
        <v>4.5294715370244267</v>
      </c>
      <c r="X97" s="157">
        <f t="shared" si="124"/>
        <v>5.2303324746351185</v>
      </c>
      <c r="Y97" s="157">
        <f t="shared" si="124"/>
        <v>5.612639848003</v>
      </c>
      <c r="Z97" s="157">
        <f t="shared" si="124"/>
        <v>3.9916631908486542</v>
      </c>
      <c r="AA97" s="157">
        <f t="shared" si="124"/>
        <v>2.7412142758779994</v>
      </c>
      <c r="AB97" s="157">
        <f t="shared" si="124"/>
        <v>1.523759367474729</v>
      </c>
      <c r="AC97" s="157">
        <f t="shared" si="124"/>
        <v>0.80453986857069104</v>
      </c>
      <c r="AD97" s="157">
        <f t="shared" si="124"/>
        <v>1.1855830289275768</v>
      </c>
      <c r="AE97" s="157">
        <f t="shared" si="124"/>
        <v>2.0066138207139437</v>
      </c>
      <c r="AF97" s="157">
        <f t="shared" si="124"/>
        <v>2.8079507519011511</v>
      </c>
      <c r="AG97" s="157">
        <f t="shared" si="124"/>
        <v>3.8443095673377989</v>
      </c>
      <c r="AH97" s="157">
        <f t="shared" si="124"/>
        <v>5.2694393577528</v>
      </c>
      <c r="AI97" s="157">
        <f t="shared" si="124"/>
        <v>5.9824877056207653</v>
      </c>
      <c r="AJ97" s="157">
        <f t="shared" si="124"/>
        <v>6.0418088886935415</v>
      </c>
      <c r="AK97" s="157">
        <f t="shared" si="124"/>
        <v>4.9456890886432809</v>
      </c>
      <c r="AL97" s="157">
        <f t="shared" si="124"/>
        <v>3.2587424487364931</v>
      </c>
      <c r="AM97" s="157">
        <f t="shared" si="124"/>
        <v>1.4652716259247733</v>
      </c>
      <c r="AN97" s="157">
        <f t="shared" si="124"/>
        <v>0.96029744354848257</v>
      </c>
      <c r="AO97" s="157">
        <f t="shared" si="124"/>
        <v>1.3401599697992119</v>
      </c>
      <c r="AP97" s="157">
        <f t="shared" si="124"/>
        <v>2.1170190225068239</v>
      </c>
      <c r="AQ97" s="157">
        <f t="shared" si="123"/>
        <v>3.8066613181056619</v>
      </c>
      <c r="AR97" s="157">
        <f t="shared" si="123"/>
        <v>4.4713360855695283</v>
      </c>
      <c r="AS97" s="157">
        <f t="shared" si="123"/>
        <v>4.7792135223859775</v>
      </c>
      <c r="AT97" s="157">
        <f t="shared" si="123"/>
        <v>5.619048661995417</v>
      </c>
      <c r="AU97" s="157">
        <f t="shared" si="123"/>
        <v>5.3436146955513193</v>
      </c>
      <c r="AV97" s="157">
        <f t="shared" si="123"/>
        <v>5.1321763644797631</v>
      </c>
      <c r="AW97" s="157">
        <f t="shared" si="123"/>
        <v>4.8057804999231148</v>
      </c>
      <c r="AX97" s="157">
        <f t="shared" si="123"/>
        <v>4.6362892223738061</v>
      </c>
      <c r="AY97" s="157">
        <f t="shared" si="123"/>
        <v>5.0300584770083976</v>
      </c>
      <c r="AZ97" s="157">
        <f t="shared" si="123"/>
        <v>5.6951563300871282</v>
      </c>
      <c r="BA97" s="157">
        <f t="shared" si="123"/>
        <v>6.8400665726734049</v>
      </c>
      <c r="BB97" s="157">
        <f t="shared" si="123"/>
        <v>5.6521126907471402</v>
      </c>
      <c r="BC97" s="157">
        <f t="shared" si="123"/>
        <v>4.4486613819922249</v>
      </c>
      <c r="BD97" s="157">
        <f t="shared" si="123"/>
        <v>3.5324313456871814</v>
      </c>
      <c r="BE97" s="157">
        <f t="shared" si="123"/>
        <v>2.1723475136884884</v>
      </c>
      <c r="BF97" s="157">
        <f t="shared" si="123"/>
        <v>0.99121902375323734</v>
      </c>
      <c r="BG97" s="157">
        <f t="shared" si="123"/>
        <v>0.25682034800432951</v>
      </c>
      <c r="BH97" s="157">
        <f t="shared" si="123"/>
        <v>-1.5492283576464718</v>
      </c>
      <c r="BI97" s="157">
        <f t="shared" si="118"/>
        <v>-3.0769650556636052</v>
      </c>
      <c r="BJ97" s="157">
        <f t="shared" si="118"/>
        <v>-1.9033605591658183</v>
      </c>
      <c r="BK97" s="157">
        <f t="shared" si="118"/>
        <v>-1.0133993741915703</v>
      </c>
      <c r="BL97" s="157">
        <f t="shared" si="118"/>
        <v>0.45614410120539112</v>
      </c>
      <c r="BM97" s="157">
        <f t="shared" si="119"/>
        <v>2.1009982037084476</v>
      </c>
      <c r="BN97" s="157">
        <f t="shared" si="121"/>
        <v>2.2057611961021033</v>
      </c>
      <c r="BO97" s="157">
        <f t="shared" si="120"/>
        <v>2.3408474825839152</v>
      </c>
      <c r="BP97" s="157">
        <f t="shared" si="120"/>
        <v>2.5126295334125817</v>
      </c>
      <c r="BQ97" s="157">
        <f t="shared" si="120"/>
        <v>2.7206686232889346</v>
      </c>
    </row>
    <row r="98" spans="1:69" x14ac:dyDescent="0.2">
      <c r="A98" s="171" t="s">
        <v>12</v>
      </c>
      <c r="B98" s="254"/>
      <c r="C98" s="158"/>
      <c r="D98" s="158"/>
      <c r="E98" s="158"/>
      <c r="F98" s="158">
        <f t="shared" si="122"/>
        <v>1.0270030175141545</v>
      </c>
      <c r="G98" s="158">
        <f t="shared" si="122"/>
        <v>1.7319305300831593</v>
      </c>
      <c r="H98" s="158">
        <f t="shared" si="122"/>
        <v>2.2921929185411125</v>
      </c>
      <c r="I98" s="158">
        <f t="shared" si="122"/>
        <v>2.6731173209479375</v>
      </c>
      <c r="J98" s="158">
        <f t="shared" si="122"/>
        <v>2.046146471587039</v>
      </c>
      <c r="K98" s="158">
        <f t="shared" si="122"/>
        <v>1.1031365183550033</v>
      </c>
      <c r="L98" s="158">
        <f t="shared" si="122"/>
        <v>0.2900874407393903</v>
      </c>
      <c r="M98" s="158">
        <f t="shared" si="122"/>
        <v>-0.25998349961040201</v>
      </c>
      <c r="N98" s="158">
        <f t="shared" si="122"/>
        <v>-0.57992440808984691</v>
      </c>
      <c r="O98" s="158">
        <f t="shared" si="122"/>
        <v>-0.68817389131337303</v>
      </c>
      <c r="P98" s="158">
        <f t="shared" si="122"/>
        <v>-0.82513161008594504</v>
      </c>
      <c r="Q98" s="158">
        <f t="shared" si="122"/>
        <v>-0.90158924322417744</v>
      </c>
      <c r="R98" s="158">
        <f t="shared" si="122"/>
        <v>-0.82453088027939458</v>
      </c>
      <c r="S98" s="158">
        <f t="shared" si="122"/>
        <v>-0.75074170666222384</v>
      </c>
      <c r="T98" s="158">
        <f t="shared" si="122"/>
        <v>-0.77323928631582461</v>
      </c>
      <c r="U98" s="158">
        <f t="shared" si="122"/>
        <v>-1.0652672635770051</v>
      </c>
      <c r="V98" s="158">
        <f t="shared" si="124"/>
        <v>-0.94708389779495539</v>
      </c>
      <c r="W98" s="158">
        <f t="shared" si="124"/>
        <v>-0.95032649524752189</v>
      </c>
      <c r="X98" s="158">
        <f t="shared" si="124"/>
        <v>-0.93186291468903282</v>
      </c>
      <c r="Y98" s="158">
        <f t="shared" si="124"/>
        <v>-0.87558149678215669</v>
      </c>
      <c r="Z98" s="158">
        <f t="shared" si="124"/>
        <v>-0.64302179382442248</v>
      </c>
      <c r="AA98" s="158">
        <f t="shared" si="124"/>
        <v>-0.89238983105379122</v>
      </c>
      <c r="AB98" s="158">
        <f t="shared" si="124"/>
        <v>-1.1788877836508849</v>
      </c>
      <c r="AC98" s="158">
        <f t="shared" si="124"/>
        <v>-1.0255655847089853</v>
      </c>
      <c r="AD98" s="158">
        <f t="shared" si="124"/>
        <v>-0.56003478607090273</v>
      </c>
      <c r="AE98" s="158">
        <f t="shared" si="124"/>
        <v>0.31148386282082313</v>
      </c>
      <c r="AF98" s="158">
        <f t="shared" si="124"/>
        <v>1.3156013913080307</v>
      </c>
      <c r="AG98" s="158">
        <f t="shared" si="124"/>
        <v>1.8175834209213193</v>
      </c>
      <c r="AH98" s="158">
        <f t="shared" si="124"/>
        <v>2.4260847575495754</v>
      </c>
      <c r="AI98" s="158">
        <f t="shared" si="124"/>
        <v>2.6005769735116706</v>
      </c>
      <c r="AJ98" s="158">
        <f t="shared" si="124"/>
        <v>2.8556946679765063</v>
      </c>
      <c r="AK98" s="158">
        <f t="shared" si="124"/>
        <v>3.1823821986799157</v>
      </c>
      <c r="AL98" s="158">
        <f t="shared" si="124"/>
        <v>1.7436746786546446</v>
      </c>
      <c r="AM98" s="158">
        <f t="shared" si="124"/>
        <v>1.8332583534415772</v>
      </c>
      <c r="AN98" s="158">
        <f t="shared" si="124"/>
        <v>1.6942952798508411</v>
      </c>
      <c r="AO98" s="158">
        <f t="shared" si="124"/>
        <v>2.3773432368248191</v>
      </c>
      <c r="AP98" s="158">
        <f t="shared" si="124"/>
        <v>4.2191631236508256</v>
      </c>
      <c r="AQ98" s="158">
        <f t="shared" si="123"/>
        <v>4.7003423797905501</v>
      </c>
      <c r="AR98" s="158">
        <f t="shared" si="123"/>
        <v>4.7892812181523832</v>
      </c>
      <c r="AS98" s="158">
        <f t="shared" si="123"/>
        <v>3.5336969128642934</v>
      </c>
      <c r="AT98" s="158">
        <f t="shared" si="123"/>
        <v>3.1637697862944436</v>
      </c>
      <c r="AU98" s="158">
        <f t="shared" si="123"/>
        <v>2.6387056188050506</v>
      </c>
      <c r="AV98" s="158">
        <f t="shared" si="123"/>
        <v>2.561132119367584</v>
      </c>
      <c r="AW98" s="158">
        <f t="shared" si="123"/>
        <v>3.8837839435432722</v>
      </c>
      <c r="AX98" s="158">
        <f t="shared" si="123"/>
        <v>4.2557893499471025</v>
      </c>
      <c r="AY98" s="158">
        <f t="shared" si="123"/>
        <v>3.5807717462393724</v>
      </c>
      <c r="AZ98" s="158">
        <f t="shared" si="123"/>
        <v>4.0909957188875614</v>
      </c>
      <c r="BA98" s="158">
        <f t="shared" si="123"/>
        <v>4.2065509677774617</v>
      </c>
      <c r="BB98" s="158">
        <f t="shared" si="123"/>
        <v>3.8159710633845378</v>
      </c>
      <c r="BC98" s="158">
        <f t="shared" si="123"/>
        <v>4.369827489006652</v>
      </c>
      <c r="BD98" s="158">
        <f t="shared" si="123"/>
        <v>4.8938963613954236</v>
      </c>
      <c r="BE98" s="158">
        <f t="shared" si="123"/>
        <v>4.2639669909154563</v>
      </c>
      <c r="BF98" s="158">
        <f t="shared" si="123"/>
        <v>4.0336769669877102</v>
      </c>
      <c r="BG98" s="158">
        <f t="shared" si="123"/>
        <v>4.7434468096139391</v>
      </c>
      <c r="BH98" s="158">
        <f t="shared" si="123"/>
        <v>3.4713973715468027</v>
      </c>
      <c r="BI98" s="158">
        <f t="shared" si="118"/>
        <v>3.1591573327927289</v>
      </c>
      <c r="BJ98" s="158">
        <f t="shared" si="118"/>
        <v>2.5005011024253356</v>
      </c>
      <c r="BK98" s="158">
        <f t="shared" si="118"/>
        <v>2.3259939519206569</v>
      </c>
      <c r="BL98" s="158">
        <f t="shared" si="118"/>
        <v>2.7472278796107719</v>
      </c>
      <c r="BM98" s="158">
        <f t="shared" si="119"/>
        <v>3.1954702520347835</v>
      </c>
      <c r="BN98" s="158">
        <f t="shared" si="121"/>
        <v>3.4706265786686221</v>
      </c>
      <c r="BO98" s="158">
        <f t="shared" si="120"/>
        <v>3.6858593148381842</v>
      </c>
      <c r="BP98" s="158">
        <f t="shared" si="120"/>
        <v>4.0529068323976265</v>
      </c>
      <c r="BQ98" s="158">
        <f t="shared" si="120"/>
        <v>4.1934959156063902</v>
      </c>
    </row>
    <row r="99" spans="1:69" x14ac:dyDescent="0.2">
      <c r="A99" s="2" t="s">
        <v>13</v>
      </c>
      <c r="B99" s="257"/>
      <c r="C99" s="156"/>
      <c r="D99" s="156"/>
      <c r="E99" s="156"/>
      <c r="F99" s="156">
        <f>(F19-B19)/B19*100</f>
        <v>2.664217030692078</v>
      </c>
      <c r="G99" s="156">
        <f t="shared" si="122"/>
        <v>3.4220720541408367</v>
      </c>
      <c r="H99" s="156">
        <f t="shared" si="122"/>
        <v>4.1110338608481483</v>
      </c>
      <c r="I99" s="156">
        <f t="shared" si="122"/>
        <v>4.9228485078946802</v>
      </c>
      <c r="J99" s="156">
        <f t="shared" si="122"/>
        <v>3.6336229561092503</v>
      </c>
      <c r="K99" s="156">
        <f t="shared" si="122"/>
        <v>3.2670396899304994</v>
      </c>
      <c r="L99" s="156">
        <f t="shared" si="122"/>
        <v>2.1688270299511117</v>
      </c>
      <c r="M99" s="156">
        <f t="shared" si="122"/>
        <v>0.99508729488199366</v>
      </c>
      <c r="N99" s="156">
        <f t="shared" si="122"/>
        <v>1.1753144757785339</v>
      </c>
      <c r="O99" s="156">
        <f t="shared" si="122"/>
        <v>0.74404614747309672</v>
      </c>
      <c r="P99" s="156">
        <f t="shared" si="122"/>
        <v>0.4044636881021143</v>
      </c>
      <c r="Q99" s="156">
        <f t="shared" si="122"/>
        <v>0.60081061344506914</v>
      </c>
      <c r="R99" s="156">
        <f t="shared" si="122"/>
        <v>1.1924564630496375</v>
      </c>
      <c r="S99" s="156">
        <f t="shared" si="122"/>
        <v>1.787496493723147</v>
      </c>
      <c r="T99" s="156">
        <f t="shared" si="122"/>
        <v>3.1031549284872244</v>
      </c>
      <c r="U99" s="156">
        <f t="shared" si="122"/>
        <v>4.1559018332614643</v>
      </c>
      <c r="V99" s="156">
        <f t="shared" si="124"/>
        <v>4.3332448882666013</v>
      </c>
      <c r="W99" s="156">
        <f t="shared" si="124"/>
        <v>4.4445131940879605</v>
      </c>
      <c r="X99" s="156">
        <f t="shared" si="124"/>
        <v>4.3265171287175148</v>
      </c>
      <c r="Y99" s="156">
        <f t="shared" si="124"/>
        <v>4.0852870045171512</v>
      </c>
      <c r="Z99" s="156">
        <f t="shared" si="124"/>
        <v>3.5916874256183831</v>
      </c>
      <c r="AA99" s="156">
        <f t="shared" si="124"/>
        <v>3.1525712794413527</v>
      </c>
      <c r="AB99" s="156">
        <f t="shared" si="124"/>
        <v>2.3756078503824032</v>
      </c>
      <c r="AC99" s="156">
        <f t="shared" si="124"/>
        <v>2.2421326752809327</v>
      </c>
      <c r="AD99" s="156">
        <f t="shared" si="124"/>
        <v>2.8094309162090814</v>
      </c>
      <c r="AE99" s="156">
        <f t="shared" si="124"/>
        <v>3.5968589915666365</v>
      </c>
      <c r="AF99" s="156">
        <f t="shared" si="124"/>
        <v>4.1217460502584649</v>
      </c>
      <c r="AG99" s="156">
        <f t="shared" si="124"/>
        <v>4.1375958650518667</v>
      </c>
      <c r="AH99" s="156">
        <f t="shared" si="124"/>
        <v>3.7455160563881567</v>
      </c>
      <c r="AI99" s="156">
        <f t="shared" si="124"/>
        <v>2.9341101029118604</v>
      </c>
      <c r="AJ99" s="156">
        <f t="shared" si="124"/>
        <v>2.7508864105331212</v>
      </c>
      <c r="AK99" s="156">
        <f t="shared" si="124"/>
        <v>2.5138240840138333</v>
      </c>
      <c r="AL99" s="156">
        <f t="shared" si="124"/>
        <v>3.1722640334190206</v>
      </c>
      <c r="AM99" s="156">
        <f t="shared" si="124"/>
        <v>4.0247181325835077</v>
      </c>
      <c r="AN99" s="156">
        <f t="shared" si="124"/>
        <v>5.1134747930635545</v>
      </c>
      <c r="AO99" s="156">
        <f t="shared" si="124"/>
        <v>5.6576526842358792</v>
      </c>
      <c r="AP99" s="156">
        <f t="shared" si="124"/>
        <v>5.1999194170805554</v>
      </c>
      <c r="AQ99" s="156">
        <f t="shared" si="123"/>
        <v>5.6471520124741428</v>
      </c>
      <c r="AR99" s="156">
        <f t="shared" si="123"/>
        <v>5.3938297092033602</v>
      </c>
      <c r="AS99" s="156">
        <f t="shared" si="123"/>
        <v>5.014029598934667</v>
      </c>
      <c r="AT99" s="156">
        <f t="shared" si="123"/>
        <v>5.4536426111324179</v>
      </c>
      <c r="AU99" s="156">
        <f t="shared" si="123"/>
        <v>5.2140835809986337</v>
      </c>
      <c r="AV99" s="156">
        <f t="shared" si="123"/>
        <v>5.351837025716665</v>
      </c>
      <c r="AW99" s="156">
        <f t="shared" si="123"/>
        <v>6.0749361427480837</v>
      </c>
      <c r="AX99" s="156">
        <f t="shared" si="123"/>
        <v>6.2199129053527393</v>
      </c>
      <c r="AY99" s="156">
        <f t="shared" si="123"/>
        <v>5.507683428618968</v>
      </c>
      <c r="AZ99" s="156">
        <f t="shared" si="123"/>
        <v>5.2508830656382219</v>
      </c>
      <c r="BA99" s="156">
        <f t="shared" si="123"/>
        <v>5.4731339769785103</v>
      </c>
      <c r="BB99" s="156">
        <f t="shared" si="123"/>
        <v>4.4145929698544286</v>
      </c>
      <c r="BC99" s="156">
        <f t="shared" si="123"/>
        <v>4.7600607451892705</v>
      </c>
      <c r="BD99" s="156">
        <f t="shared" si="123"/>
        <v>3.9102612613803913</v>
      </c>
      <c r="BE99" s="156">
        <f t="shared" si="123"/>
        <v>1.9132146641480625</v>
      </c>
      <c r="BF99" s="156">
        <f t="shared" si="123"/>
        <v>-0.33869874070304545</v>
      </c>
      <c r="BG99" s="156">
        <f t="shared" si="123"/>
        <v>-2.0410110757871704</v>
      </c>
      <c r="BH99" s="156">
        <f t="shared" si="123"/>
        <v>-2.0600074935094312</v>
      </c>
      <c r="BI99" s="156">
        <f t="shared" si="118"/>
        <v>-0.94859513551881991</v>
      </c>
      <c r="BJ99" s="156">
        <f t="shared" si="118"/>
        <v>1.6487259951007436</v>
      </c>
      <c r="BK99" s="156">
        <f t="shared" si="118"/>
        <v>2.9445607984763362</v>
      </c>
      <c r="BL99" s="156">
        <f t="shared" si="118"/>
        <v>3.2900024703492123</v>
      </c>
      <c r="BM99" s="156">
        <f t="shared" si="119"/>
        <v>3.6217430112193241</v>
      </c>
      <c r="BN99" s="156">
        <f t="shared" si="121"/>
        <v>3.6937743905022322</v>
      </c>
      <c r="BO99" s="156">
        <f t="shared" si="120"/>
        <v>3.1103289262918339</v>
      </c>
      <c r="BP99" s="156">
        <f t="shared" si="120"/>
        <v>2.7176318999383602</v>
      </c>
      <c r="BQ99" s="156">
        <f t="shared" si="120"/>
        <v>2.3928281363152606</v>
      </c>
    </row>
    <row r="100" spans="1:69" x14ac:dyDescent="0.2">
      <c r="A100" s="3" t="s">
        <v>14</v>
      </c>
      <c r="B100" s="253"/>
      <c r="C100" s="157"/>
      <c r="D100" s="157"/>
      <c r="E100" s="157"/>
      <c r="F100" s="157">
        <f t="shared" si="122"/>
        <v>2.2796827120756791</v>
      </c>
      <c r="G100" s="157">
        <f t="shared" si="122"/>
        <v>5.314750676652924</v>
      </c>
      <c r="H100" s="157">
        <f t="shared" si="122"/>
        <v>5.5340661585592485</v>
      </c>
      <c r="I100" s="157">
        <f t="shared" si="122"/>
        <v>6.3922349578023354</v>
      </c>
      <c r="J100" s="157">
        <f t="shared" si="122"/>
        <v>5.7311583702082176</v>
      </c>
      <c r="K100" s="157">
        <f t="shared" si="122"/>
        <v>2.9948281480072896</v>
      </c>
      <c r="L100" s="157">
        <f t="shared" si="122"/>
        <v>2.0838678204715424</v>
      </c>
      <c r="M100" s="157">
        <f t="shared" si="122"/>
        <v>1.0102512872449936</v>
      </c>
      <c r="N100" s="157">
        <f t="shared" si="122"/>
        <v>0.12997009402727666</v>
      </c>
      <c r="O100" s="157">
        <f t="shared" si="122"/>
        <v>-1.084254283833586</v>
      </c>
      <c r="P100" s="157">
        <f t="shared" si="122"/>
        <v>-1.7301459816893794</v>
      </c>
      <c r="Q100" s="157">
        <f t="shared" si="122"/>
        <v>-1.8640696031397614</v>
      </c>
      <c r="R100" s="157">
        <f t="shared" si="122"/>
        <v>-1.8762550036686236</v>
      </c>
      <c r="S100" s="157">
        <f t="shared" si="122"/>
        <v>-1.0682715134070155</v>
      </c>
      <c r="T100" s="157">
        <f t="shared" si="122"/>
        <v>7.9760099897794368E-2</v>
      </c>
      <c r="U100" s="157">
        <f t="shared" si="122"/>
        <v>0.72303376929851404</v>
      </c>
      <c r="V100" s="157">
        <f t="shared" si="124"/>
        <v>1.29028770086661</v>
      </c>
      <c r="W100" s="157">
        <f t="shared" si="124"/>
        <v>1.6297639224216631</v>
      </c>
      <c r="X100" s="157">
        <f t="shared" si="124"/>
        <v>1.7223978640039339</v>
      </c>
      <c r="Y100" s="157">
        <f t="shared" si="124"/>
        <v>1.6681460223170388</v>
      </c>
      <c r="Z100" s="157">
        <f t="shared" si="124"/>
        <v>1.6238296953504039</v>
      </c>
      <c r="AA100" s="157">
        <f t="shared" si="124"/>
        <v>1.5590786653390658</v>
      </c>
      <c r="AB100" s="157">
        <f t="shared" si="124"/>
        <v>1.2134814482198351</v>
      </c>
      <c r="AC100" s="157">
        <f t="shared" si="124"/>
        <v>1.3574046417638903</v>
      </c>
      <c r="AD100" s="157">
        <f t="shared" si="124"/>
        <v>2.0985599620978292</v>
      </c>
      <c r="AE100" s="157">
        <f t="shared" si="124"/>
        <v>2.4549388336745492</v>
      </c>
      <c r="AF100" s="157">
        <f t="shared" si="124"/>
        <v>3.5824608193277987</v>
      </c>
      <c r="AG100" s="157">
        <f t="shared" si="124"/>
        <v>2.7039799678058576</v>
      </c>
      <c r="AH100" s="157">
        <f t="shared" si="124"/>
        <v>3.0811098462139532</v>
      </c>
      <c r="AI100" s="157">
        <f t="shared" si="124"/>
        <v>2.9253323327615779</v>
      </c>
      <c r="AJ100" s="157">
        <f t="shared" si="124"/>
        <v>1.8210970130050081</v>
      </c>
      <c r="AK100" s="157">
        <f t="shared" si="124"/>
        <v>2.9140962470773175</v>
      </c>
      <c r="AL100" s="157">
        <f t="shared" si="124"/>
        <v>3.0112333117685113</v>
      </c>
      <c r="AM100" s="157">
        <f t="shared" si="124"/>
        <v>4.6115588422930207</v>
      </c>
      <c r="AN100" s="157">
        <f t="shared" si="124"/>
        <v>6.092005417419986</v>
      </c>
      <c r="AO100" s="157">
        <f t="shared" si="124"/>
        <v>6.3505204923819418</v>
      </c>
      <c r="AP100" s="157">
        <f t="shared" si="124"/>
        <v>5.3377739715164854</v>
      </c>
      <c r="AQ100" s="157">
        <f t="shared" si="123"/>
        <v>5.4600990678166434</v>
      </c>
      <c r="AR100" s="157">
        <f t="shared" si="123"/>
        <v>4.9421993916368328</v>
      </c>
      <c r="AS100" s="157">
        <f t="shared" si="123"/>
        <v>4.2365049574857068</v>
      </c>
      <c r="AT100" s="157">
        <f t="shared" si="123"/>
        <v>5.4440491131544064</v>
      </c>
      <c r="AU100" s="157">
        <f t="shared" si="123"/>
        <v>5.9878409606480227</v>
      </c>
      <c r="AV100" s="157">
        <f t="shared" si="123"/>
        <v>5.4436701814750803</v>
      </c>
      <c r="AW100" s="157">
        <f t="shared" si="123"/>
        <v>8.0586978686357043</v>
      </c>
      <c r="AX100" s="157">
        <f t="shared" si="123"/>
        <v>7.5127506582366683</v>
      </c>
      <c r="AY100" s="157">
        <f t="shared" si="123"/>
        <v>4.9459971049994431</v>
      </c>
      <c r="AZ100" s="157">
        <f t="shared" si="123"/>
        <v>5.3708835186186947</v>
      </c>
      <c r="BA100" s="157">
        <f t="shared" si="123"/>
        <v>3.2510219717223241</v>
      </c>
      <c r="BB100" s="157">
        <f t="shared" si="123"/>
        <v>2.9700971616474452</v>
      </c>
      <c r="BC100" s="157">
        <f t="shared" si="123"/>
        <v>3.4147816491957728</v>
      </c>
      <c r="BD100" s="157">
        <f t="shared" si="123"/>
        <v>2.7565324895752572</v>
      </c>
      <c r="BE100" s="157">
        <f t="shared" si="123"/>
        <v>0.79391024144211464</v>
      </c>
      <c r="BF100" s="157">
        <f t="shared" si="123"/>
        <v>-1.8103119163820589</v>
      </c>
      <c r="BG100" s="157">
        <f t="shared" si="123"/>
        <v>-4.433649155385476</v>
      </c>
      <c r="BH100" s="157">
        <f t="shared" si="123"/>
        <v>-4.2996829022094882</v>
      </c>
      <c r="BI100" s="157">
        <f t="shared" si="118"/>
        <v>-1.7925630769072367</v>
      </c>
      <c r="BJ100" s="157">
        <f t="shared" si="118"/>
        <v>1.0140549060817023</v>
      </c>
      <c r="BK100" s="157">
        <f t="shared" si="118"/>
        <v>3.6844195858248616</v>
      </c>
      <c r="BL100" s="157">
        <f t="shared" si="118"/>
        <v>3.8600042616663117</v>
      </c>
      <c r="BM100" s="157">
        <f t="shared" si="119"/>
        <v>3.4471732235997172</v>
      </c>
      <c r="BN100" s="157">
        <f t="shared" si="121"/>
        <v>4.128371173701594</v>
      </c>
      <c r="BO100" s="157">
        <f t="shared" si="120"/>
        <v>4.5883765958107707</v>
      </c>
      <c r="BP100" s="157">
        <f t="shared" si="120"/>
        <v>4.5854148928531133</v>
      </c>
      <c r="BQ100" s="157">
        <f t="shared" si="120"/>
        <v>4.2119985203277572</v>
      </c>
    </row>
    <row r="101" spans="1:69" ht="13.5" thickBot="1" x14ac:dyDescent="0.25">
      <c r="A101" s="106" t="s">
        <v>283</v>
      </c>
      <c r="B101" s="256"/>
      <c r="C101" s="159"/>
      <c r="D101" s="159"/>
      <c r="E101" s="159"/>
      <c r="F101" s="159">
        <f t="shared" si="122"/>
        <v>2.6193291739602507</v>
      </c>
      <c r="G101" s="159">
        <f t="shared" si="122"/>
        <v>3.6424500834332281</v>
      </c>
      <c r="H101" s="159">
        <f t="shared" si="122"/>
        <v>4.2771971760531509</v>
      </c>
      <c r="I101" s="159">
        <f t="shared" si="122"/>
        <v>5.0946223015654386</v>
      </c>
      <c r="J101" s="159">
        <f t="shared" si="122"/>
        <v>3.8776642207911647</v>
      </c>
      <c r="K101" s="159">
        <f t="shared" si="122"/>
        <v>3.2348327482615882</v>
      </c>
      <c r="L101" s="159">
        <f t="shared" si="122"/>
        <v>2.1587870192383716</v>
      </c>
      <c r="M101" s="159">
        <f t="shared" si="122"/>
        <v>0.99688187921534466</v>
      </c>
      <c r="N101" s="159">
        <f t="shared" si="122"/>
        <v>1.0515220226946822</v>
      </c>
      <c r="O101" s="159">
        <f t="shared" si="122"/>
        <v>0.52823211895616684</v>
      </c>
      <c r="P101" s="159">
        <f t="shared" si="122"/>
        <v>0.15239228737640925</v>
      </c>
      <c r="Q101" s="159">
        <f t="shared" si="122"/>
        <v>0.30906548035360731</v>
      </c>
      <c r="R101" s="159">
        <f t="shared" si="122"/>
        <v>0.8323656320893843</v>
      </c>
      <c r="S101" s="159">
        <f t="shared" si="122"/>
        <v>1.4558064633256622</v>
      </c>
      <c r="T101" s="159">
        <f t="shared" si="122"/>
        <v>2.7528397526956598</v>
      </c>
      <c r="U101" s="159">
        <f t="shared" si="122"/>
        <v>3.7583875180367219</v>
      </c>
      <c r="V101" s="159">
        <f t="shared" si="124"/>
        <v>3.9857679326269801</v>
      </c>
      <c r="W101" s="159">
        <f t="shared" si="124"/>
        <v>4.1257208382147494</v>
      </c>
      <c r="X101" s="159">
        <f t="shared" si="124"/>
        <v>4.032632156879477</v>
      </c>
      <c r="Y101" s="159">
        <f t="shared" si="124"/>
        <v>3.8135785033596434</v>
      </c>
      <c r="Z101" s="159">
        <f t="shared" si="124"/>
        <v>3.3728015368723274</v>
      </c>
      <c r="AA101" s="159">
        <f t="shared" si="124"/>
        <v>2.9764218931666595</v>
      </c>
      <c r="AB101" s="159">
        <f t="shared" si="124"/>
        <v>2.2473698084019298</v>
      </c>
      <c r="AC101" s="159">
        <f t="shared" si="124"/>
        <v>2.1447365284209958</v>
      </c>
      <c r="AD101" s="159">
        <f t="shared" si="124"/>
        <v>2.7316981527659419</v>
      </c>
      <c r="AE101" s="159">
        <f t="shared" si="124"/>
        <v>3.4723651770667585</v>
      </c>
      <c r="AF101" s="159">
        <f t="shared" si="124"/>
        <v>4.062838867167673</v>
      </c>
      <c r="AG101" s="159">
        <f t="shared" si="124"/>
        <v>3.9809913480451842</v>
      </c>
      <c r="AH101" s="159">
        <f t="shared" si="124"/>
        <v>3.6733119045798319</v>
      </c>
      <c r="AI101" s="159">
        <f t="shared" si="124"/>
        <v>2.9331625471844345</v>
      </c>
      <c r="AJ101" s="159">
        <f t="shared" si="124"/>
        <v>2.6497925286245616</v>
      </c>
      <c r="AK101" s="159">
        <f t="shared" si="124"/>
        <v>2.5570117947963875</v>
      </c>
      <c r="AL101" s="159">
        <f t="shared" si="124"/>
        <v>3.1548640297444139</v>
      </c>
      <c r="AM101" s="159">
        <f t="shared" si="124"/>
        <v>4.0880624632920721</v>
      </c>
      <c r="AN101" s="159">
        <f t="shared" si="124"/>
        <v>5.219009279637743</v>
      </c>
      <c r="AO101" s="159">
        <f t="shared" si="124"/>
        <v>5.7326705468495813</v>
      </c>
      <c r="AP101" s="159">
        <f t="shared" si="124"/>
        <v>5.2147944041054082</v>
      </c>
      <c r="AQ101" s="159">
        <f t="shared" si="123"/>
        <v>5.6268597338521991</v>
      </c>
      <c r="AR101" s="159">
        <f t="shared" si="123"/>
        <v>5.3447172684135289</v>
      </c>
      <c r="AS101" s="159">
        <f t="shared" si="123"/>
        <v>4.9293538820212781</v>
      </c>
      <c r="AT101" s="159">
        <f t="shared" si="123"/>
        <v>5.4526062293015407</v>
      </c>
      <c r="AU101" s="159">
        <f t="shared" si="123"/>
        <v>5.2978914654364067</v>
      </c>
      <c r="AV101" s="159">
        <f t="shared" si="123"/>
        <v>5.3617852447550653</v>
      </c>
      <c r="AW101" s="159">
        <f t="shared" si="123"/>
        <v>6.2895496589153943</v>
      </c>
      <c r="AX101" s="159">
        <f t="shared" si="123"/>
        <v>6.3595663283594268</v>
      </c>
      <c r="AY101" s="159">
        <f t="shared" si="123"/>
        <v>5.4464469380008982</v>
      </c>
      <c r="AZ101" s="159">
        <f t="shared" si="123"/>
        <v>5.2638927305014374</v>
      </c>
      <c r="BA101" s="159">
        <f t="shared" si="123"/>
        <v>5.2287331496419682</v>
      </c>
      <c r="BB101" s="159">
        <f t="shared" si="123"/>
        <v>4.2568655276622778</v>
      </c>
      <c r="BC101" s="159">
        <f t="shared" si="123"/>
        <v>4.6140910282415266</v>
      </c>
      <c r="BD101" s="159">
        <f t="shared" si="123"/>
        <v>3.7850543962853536</v>
      </c>
      <c r="BE101" s="159">
        <f>(BE21-BA21)/BA21*100</f>
        <v>1.7924207754049712</v>
      </c>
      <c r="BF101" s="159">
        <f>(BF21-BB21)/BB21*100</f>
        <v>-0.4974039203310599</v>
      </c>
      <c r="BG101" s="159">
        <f>(BG21-BC21)/BC21*100</f>
        <v>-2.2976483984127016</v>
      </c>
      <c r="BH101" s="159">
        <f>(BH21-BD21)/BD21*100</f>
        <v>-2.3006565279675013</v>
      </c>
      <c r="BI101" s="159">
        <f t="shared" si="118"/>
        <v>-1.0387816378388259</v>
      </c>
      <c r="BJ101" s="159">
        <f t="shared" si="118"/>
        <v>1.5811834195152914</v>
      </c>
      <c r="BK101" s="159">
        <f t="shared" si="118"/>
        <v>3.0221840137401279</v>
      </c>
      <c r="BL101" s="159">
        <f>(BL21-BH21)/BH21*100</f>
        <v>3.3499949750162314</v>
      </c>
      <c r="BM101" s="159">
        <f t="shared" si="119"/>
        <v>3.6032305560040654</v>
      </c>
      <c r="BN101" s="159">
        <f t="shared" si="121"/>
        <v>3.7397665653063683</v>
      </c>
      <c r="BO101" s="159">
        <f t="shared" si="120"/>
        <v>3.2663969679925153</v>
      </c>
      <c r="BP101" s="159">
        <f t="shared" si="120"/>
        <v>2.9151855536645019</v>
      </c>
      <c r="BQ101" s="159">
        <f t="shared" si="120"/>
        <v>2.5854535765963296</v>
      </c>
    </row>
    <row r="103" spans="1:69" ht="18" x14ac:dyDescent="0.25">
      <c r="A103" s="399" t="s">
        <v>168</v>
      </c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</row>
    <row r="104" spans="1:69" ht="13.5" thickBot="1" x14ac:dyDescent="0.25">
      <c r="A104" s="1" t="s">
        <v>200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69" ht="13.5" thickBot="1" x14ac:dyDescent="0.25">
      <c r="A105" s="145" t="s">
        <v>167</v>
      </c>
      <c r="B105" s="250" t="s">
        <v>285</v>
      </c>
      <c r="C105" s="249" t="s">
        <v>286</v>
      </c>
      <c r="D105" s="249" t="s">
        <v>287</v>
      </c>
      <c r="E105" s="249" t="s">
        <v>288</v>
      </c>
      <c r="F105" s="249" t="s">
        <v>284</v>
      </c>
      <c r="G105" s="249" t="s">
        <v>289</v>
      </c>
      <c r="H105" s="249" t="s">
        <v>290</v>
      </c>
      <c r="I105" s="249" t="s">
        <v>291</v>
      </c>
      <c r="J105" s="249" t="s">
        <v>292</v>
      </c>
      <c r="K105" s="249" t="s">
        <v>293</v>
      </c>
      <c r="L105" s="249" t="s">
        <v>294</v>
      </c>
      <c r="M105" s="249" t="s">
        <v>295</v>
      </c>
      <c r="N105" s="249" t="s">
        <v>296</v>
      </c>
      <c r="O105" s="249" t="s">
        <v>297</v>
      </c>
      <c r="P105" s="249" t="s">
        <v>298</v>
      </c>
      <c r="Q105" s="249" t="s">
        <v>299</v>
      </c>
      <c r="R105" s="249" t="s">
        <v>300</v>
      </c>
      <c r="S105" s="249" t="s">
        <v>301</v>
      </c>
      <c r="T105" s="249" t="s">
        <v>302</v>
      </c>
      <c r="U105" s="249" t="s">
        <v>303</v>
      </c>
      <c r="V105" s="249" t="s">
        <v>332</v>
      </c>
      <c r="W105" s="249" t="s">
        <v>333</v>
      </c>
      <c r="X105" s="249" t="s">
        <v>334</v>
      </c>
      <c r="Y105" s="249" t="s">
        <v>335</v>
      </c>
      <c r="Z105" s="249" t="s">
        <v>304</v>
      </c>
      <c r="AA105" s="249" t="s">
        <v>305</v>
      </c>
      <c r="AB105" s="249" t="s">
        <v>306</v>
      </c>
      <c r="AC105" s="249" t="s">
        <v>307</v>
      </c>
      <c r="AD105" s="249" t="s">
        <v>308</v>
      </c>
      <c r="AE105" s="249" t="s">
        <v>309</v>
      </c>
      <c r="AF105" s="249" t="s">
        <v>310</v>
      </c>
      <c r="AG105" s="249" t="s">
        <v>311</v>
      </c>
      <c r="AH105" s="249" t="s">
        <v>312</v>
      </c>
      <c r="AI105" s="249" t="s">
        <v>313</v>
      </c>
      <c r="AJ105" s="249" t="s">
        <v>314</v>
      </c>
      <c r="AK105" s="249" t="s">
        <v>315</v>
      </c>
      <c r="AL105" s="249" t="s">
        <v>316</v>
      </c>
      <c r="AM105" s="249" t="s">
        <v>317</v>
      </c>
      <c r="AN105" s="249" t="s">
        <v>318</v>
      </c>
      <c r="AO105" s="249" t="s">
        <v>319</v>
      </c>
      <c r="AP105" s="249" t="s">
        <v>320</v>
      </c>
      <c r="AQ105" s="249" t="s">
        <v>321</v>
      </c>
      <c r="AR105" s="249" t="s">
        <v>322</v>
      </c>
      <c r="AS105" s="249" t="s">
        <v>323</v>
      </c>
      <c r="AT105" s="249" t="s">
        <v>324</v>
      </c>
      <c r="AU105" s="249" t="s">
        <v>325</v>
      </c>
      <c r="AV105" s="249" t="s">
        <v>326</v>
      </c>
      <c r="AW105" s="249" t="s">
        <v>327</v>
      </c>
      <c r="AX105" s="249" t="s">
        <v>328</v>
      </c>
      <c r="AY105" s="249" t="s">
        <v>329</v>
      </c>
      <c r="AZ105" s="249" t="s">
        <v>330</v>
      </c>
      <c r="BA105" s="249" t="s">
        <v>331</v>
      </c>
      <c r="BB105" s="249" t="s">
        <v>227</v>
      </c>
      <c r="BC105" s="249" t="s">
        <v>228</v>
      </c>
      <c r="BD105" s="249" t="s">
        <v>229</v>
      </c>
      <c r="BE105" s="249" t="s">
        <v>230</v>
      </c>
      <c r="BF105" s="249" t="s">
        <v>224</v>
      </c>
      <c r="BG105" s="249" t="s">
        <v>225</v>
      </c>
      <c r="BH105" s="249" t="s">
        <v>226</v>
      </c>
      <c r="BI105" s="249" t="s">
        <v>346</v>
      </c>
      <c r="BJ105" s="249" t="str">
        <f t="shared" ref="BJ105:BO105" si="125">BJ85</f>
        <v>2010q1</v>
      </c>
      <c r="BK105" s="249" t="str">
        <f t="shared" si="125"/>
        <v>2010q2</v>
      </c>
      <c r="BL105" s="249" t="str">
        <f t="shared" si="125"/>
        <v>2010q3</v>
      </c>
      <c r="BM105" s="249" t="str">
        <f t="shared" si="125"/>
        <v>2010q4</v>
      </c>
      <c r="BN105" s="249" t="str">
        <f t="shared" si="125"/>
        <v>2011q1</v>
      </c>
      <c r="BO105" s="249" t="str">
        <f t="shared" si="125"/>
        <v>2011q2</v>
      </c>
      <c r="BP105" s="249" t="str">
        <f t="shared" ref="BP105:BQ105" si="126">BP85</f>
        <v>2011q3</v>
      </c>
      <c r="BQ105" s="249" t="str">
        <f t="shared" si="126"/>
        <v>2011q4</v>
      </c>
    </row>
    <row r="106" spans="1:69" ht="13.5" thickTop="1" x14ac:dyDescent="0.2">
      <c r="A106" s="146" t="s">
        <v>0</v>
      </c>
      <c r="B106" s="252"/>
      <c r="C106" s="155"/>
      <c r="D106" s="155"/>
      <c r="E106" s="155"/>
      <c r="F106" s="155">
        <f t="shared" ref="F106:BH110" si="127">(F26-B26)/B26*100</f>
        <v>1.6810536209994911</v>
      </c>
      <c r="G106" s="155">
        <f t="shared" si="127"/>
        <v>24.113371788301436</v>
      </c>
      <c r="H106" s="155">
        <f t="shared" si="127"/>
        <v>37.341781011913483</v>
      </c>
      <c r="I106" s="155">
        <f t="shared" si="127"/>
        <v>38.73385065423858</v>
      </c>
      <c r="J106" s="155">
        <f t="shared" si="127"/>
        <v>8.4077422063460521</v>
      </c>
      <c r="K106" s="155">
        <f t="shared" si="127"/>
        <v>0.49503604777323001</v>
      </c>
      <c r="L106" s="155">
        <f t="shared" si="127"/>
        <v>-2.9307154736889771</v>
      </c>
      <c r="M106" s="155">
        <f t="shared" si="127"/>
        <v>-4.1581844875718739</v>
      </c>
      <c r="N106" s="155">
        <f t="shared" si="127"/>
        <v>1.8178226733009526</v>
      </c>
      <c r="O106" s="155">
        <f t="shared" si="127"/>
        <v>-0.69891838959663555</v>
      </c>
      <c r="P106" s="155">
        <f t="shared" si="127"/>
        <v>-1.3581312879735437</v>
      </c>
      <c r="Q106" s="155">
        <f t="shared" si="127"/>
        <v>0.32670059406483631</v>
      </c>
      <c r="R106" s="155">
        <f t="shared" si="127"/>
        <v>-14.784698906620939</v>
      </c>
      <c r="S106" s="155">
        <f t="shared" si="127"/>
        <v>-12.650211601139095</v>
      </c>
      <c r="T106" s="155">
        <f t="shared" si="127"/>
        <v>-11.138538576063404</v>
      </c>
      <c r="U106" s="155">
        <f t="shared" si="127"/>
        <v>-10.592551512041464</v>
      </c>
      <c r="V106" s="155">
        <f t="shared" si="127"/>
        <v>3.3244780316509481</v>
      </c>
      <c r="W106" s="155">
        <f t="shared" si="127"/>
        <v>3.0596366912019404</v>
      </c>
      <c r="X106" s="155">
        <f t="shared" si="127"/>
        <v>1.6702615219276633</v>
      </c>
      <c r="Y106" s="155">
        <f t="shared" si="127"/>
        <v>-1.0664285566033425</v>
      </c>
      <c r="Z106" s="155">
        <f t="shared" si="127"/>
        <v>-1.3554771282574243</v>
      </c>
      <c r="AA106" s="155">
        <f t="shared" si="127"/>
        <v>-2.0252522872036374</v>
      </c>
      <c r="AB106" s="155">
        <f t="shared" si="127"/>
        <v>-2.2431434926247338</v>
      </c>
      <c r="AC106" s="155">
        <f t="shared" si="127"/>
        <v>-1.6366376912233089</v>
      </c>
      <c r="AD106" s="155">
        <f t="shared" si="127"/>
        <v>-3.4457188965940819</v>
      </c>
      <c r="AE106" s="155">
        <f t="shared" si="127"/>
        <v>-0.63052659913236742</v>
      </c>
      <c r="AF106" s="155">
        <f t="shared" si="127"/>
        <v>1.5465018394911851</v>
      </c>
      <c r="AG106" s="155">
        <f t="shared" si="127"/>
        <v>2.9907489243245831</v>
      </c>
      <c r="AH106" s="155">
        <f t="shared" si="127"/>
        <v>10.075088553082107</v>
      </c>
      <c r="AI106" s="155">
        <f t="shared" si="127"/>
        <v>6.8854526722178093</v>
      </c>
      <c r="AJ106" s="155">
        <f t="shared" si="127"/>
        <v>3.1486678539754487</v>
      </c>
      <c r="AK106" s="155">
        <f t="shared" si="127"/>
        <v>1.6267735562242598</v>
      </c>
      <c r="AL106" s="155">
        <f t="shared" si="127"/>
        <v>-2.1812097582624608</v>
      </c>
      <c r="AM106" s="155">
        <f t="shared" si="127"/>
        <v>-1.4937339011109243</v>
      </c>
      <c r="AN106" s="155">
        <f t="shared" si="127"/>
        <v>2.6010024129667659</v>
      </c>
      <c r="AO106" s="155">
        <f t="shared" si="127"/>
        <v>4.2120338929917223</v>
      </c>
      <c r="AP106" s="155">
        <f t="shared" si="127"/>
        <v>-4.0894245439340295</v>
      </c>
      <c r="AQ106" s="155">
        <f t="shared" si="127"/>
        <v>-4.7484304529265362</v>
      </c>
      <c r="AR106" s="155">
        <f t="shared" si="127"/>
        <v>-6.9318085532083904</v>
      </c>
      <c r="AS106" s="155">
        <f t="shared" si="127"/>
        <v>-7.9614528852248236</v>
      </c>
      <c r="AT106" s="155">
        <f t="shared" si="127"/>
        <v>1.2213005269104198</v>
      </c>
      <c r="AU106" s="155">
        <f t="shared" si="127"/>
        <v>-0.55390822244498106</v>
      </c>
      <c r="AV106" s="155">
        <f t="shared" si="127"/>
        <v>-1.4355871603258274</v>
      </c>
      <c r="AW106" s="155">
        <f t="shared" si="127"/>
        <v>-1.2604763163187744</v>
      </c>
      <c r="AX106" s="155">
        <f t="shared" si="127"/>
        <v>3.0797302997136063E-2</v>
      </c>
      <c r="AY106" s="155">
        <f t="shared" si="127"/>
        <v>3.1592153469856235</v>
      </c>
      <c r="AZ106" s="155">
        <f t="shared" si="127"/>
        <v>4.8861049029267445</v>
      </c>
      <c r="BA106" s="155">
        <f t="shared" si="127"/>
        <v>6.7008979954369501</v>
      </c>
      <c r="BB106" s="155">
        <f t="shared" si="127"/>
        <v>5.6531357658099051</v>
      </c>
      <c r="BC106" s="155">
        <f t="shared" si="127"/>
        <v>7.7064105373087193</v>
      </c>
      <c r="BD106" s="155">
        <f t="shared" si="127"/>
        <v>11.562995256957553</v>
      </c>
      <c r="BE106" s="155">
        <f t="shared" si="127"/>
        <v>11.314149111157871</v>
      </c>
      <c r="BF106" s="155">
        <f t="shared" si="127"/>
        <v>6.5184311321963122</v>
      </c>
      <c r="BG106" s="155">
        <f t="shared" si="127"/>
        <v>-0.48493625883943092</v>
      </c>
      <c r="BH106" s="155">
        <f t="shared" si="127"/>
        <v>-7.4054609331817343</v>
      </c>
      <c r="BI106" s="155">
        <f t="shared" ref="BI106:BL120" si="128">(BI26-BE26)/BE26*100</f>
        <v>-10.462928961422993</v>
      </c>
      <c r="BJ106" s="155">
        <f t="shared" si="128"/>
        <v>-4.4520284550747631</v>
      </c>
      <c r="BK106" s="155">
        <f t="shared" si="128"/>
        <v>2.9340373122456714E-2</v>
      </c>
      <c r="BL106" s="155">
        <f t="shared" si="128"/>
        <v>7.4201208862415253</v>
      </c>
      <c r="BM106" s="155">
        <f t="shared" ref="BM106:BM121" si="129">(BM26-BI26)/BI26*100</f>
        <v>11.890075755674209</v>
      </c>
      <c r="BN106" s="155">
        <f t="shared" ref="BN106:BN121" si="130">(BN26-BJ26)/BJ26*100</f>
        <v>8.6412414047504278</v>
      </c>
      <c r="BO106" s="155">
        <f t="shared" ref="BO106:BQ121" si="131">(BO26-BK26)/BK26*100</f>
        <v>5.5828998385581299</v>
      </c>
      <c r="BP106" s="155">
        <f t="shared" si="131"/>
        <v>-1.2369767488214776</v>
      </c>
      <c r="BQ106" s="155">
        <f t="shared" si="131"/>
        <v>-4.5866274157995957</v>
      </c>
    </row>
    <row r="107" spans="1:69" x14ac:dyDescent="0.2">
      <c r="A107" s="147" t="s">
        <v>1</v>
      </c>
      <c r="B107" s="253"/>
      <c r="C107" s="157"/>
      <c r="D107" s="157"/>
      <c r="E107" s="157"/>
      <c r="F107" s="157">
        <f t="shared" si="127"/>
        <v>-15.24009696826325</v>
      </c>
      <c r="G107" s="157">
        <f t="shared" si="127"/>
        <v>16.323205778134479</v>
      </c>
      <c r="H107" s="157">
        <f t="shared" si="127"/>
        <v>36.231203102792968</v>
      </c>
      <c r="I107" s="157">
        <f t="shared" si="127"/>
        <v>37.721669379215093</v>
      </c>
      <c r="J107" s="157">
        <f t="shared" si="127"/>
        <v>15.524432056550017</v>
      </c>
      <c r="K107" s="157">
        <f t="shared" si="127"/>
        <v>-0.12582156057442728</v>
      </c>
      <c r="L107" s="157">
        <f t="shared" si="127"/>
        <v>-5.958152793098062</v>
      </c>
      <c r="M107" s="157">
        <f t="shared" si="127"/>
        <v>-7.8120748070598323</v>
      </c>
      <c r="N107" s="157">
        <f t="shared" si="127"/>
        <v>2.1951160715534472</v>
      </c>
      <c r="O107" s="157">
        <f t="shared" si="127"/>
        <v>-0.52112923967120883</v>
      </c>
      <c r="P107" s="157">
        <f t="shared" si="127"/>
        <v>-0.54302441251054945</v>
      </c>
      <c r="Q107" s="157">
        <f t="shared" si="127"/>
        <v>2.514232118754959</v>
      </c>
      <c r="R107" s="157">
        <f t="shared" si="127"/>
        <v>-6.3373898266557482</v>
      </c>
      <c r="S107" s="157">
        <f t="shared" si="127"/>
        <v>-2.8205479005211584</v>
      </c>
      <c r="T107" s="157">
        <f t="shared" si="127"/>
        <v>-0.83634365877357253</v>
      </c>
      <c r="U107" s="157">
        <f t="shared" si="127"/>
        <v>-0.4720683278054979</v>
      </c>
      <c r="V107" s="157">
        <f t="shared" si="127"/>
        <v>6.1368989488115391</v>
      </c>
      <c r="W107" s="157">
        <f t="shared" si="127"/>
        <v>5.5011440039015387</v>
      </c>
      <c r="X107" s="157">
        <f t="shared" si="127"/>
        <v>3.8251074419645223</v>
      </c>
      <c r="Y107" s="157">
        <f t="shared" si="127"/>
        <v>-0.24184009585693661</v>
      </c>
      <c r="Z107" s="157">
        <f t="shared" si="127"/>
        <v>0.48941068601601007</v>
      </c>
      <c r="AA107" s="157">
        <f t="shared" si="127"/>
        <v>-0.83050959887292275</v>
      </c>
      <c r="AB107" s="157">
        <f t="shared" si="127"/>
        <v>-1.2262093066183677</v>
      </c>
      <c r="AC107" s="157">
        <f t="shared" si="127"/>
        <v>0.16078147758392974</v>
      </c>
      <c r="AD107" s="157">
        <f t="shared" si="127"/>
        <v>9.8627836445915121E-2</v>
      </c>
      <c r="AE107" s="157">
        <f t="shared" si="127"/>
        <v>4.0507633575532562</v>
      </c>
      <c r="AF107" s="157">
        <f t="shared" si="127"/>
        <v>6.529702249837217</v>
      </c>
      <c r="AG107" s="157">
        <f t="shared" si="127"/>
        <v>7.9788109391888016</v>
      </c>
      <c r="AH107" s="157">
        <f t="shared" si="127"/>
        <v>11.77811029882403</v>
      </c>
      <c r="AI107" s="157">
        <f t="shared" si="127"/>
        <v>7.2553262849491773</v>
      </c>
      <c r="AJ107" s="157">
        <f t="shared" si="127"/>
        <v>2.0558274828104772</v>
      </c>
      <c r="AK107" s="157">
        <f t="shared" si="127"/>
        <v>9.9324893371056655E-2</v>
      </c>
      <c r="AL107" s="157">
        <f t="shared" si="127"/>
        <v>-4.2991327472792875</v>
      </c>
      <c r="AM107" s="157">
        <f t="shared" si="127"/>
        <v>-2.5531434990351349</v>
      </c>
      <c r="AN107" s="157">
        <f t="shared" si="127"/>
        <v>2.4913283579370011</v>
      </c>
      <c r="AO107" s="157">
        <f t="shared" si="127"/>
        <v>5.868680982508951</v>
      </c>
      <c r="AP107" s="157">
        <f t="shared" si="127"/>
        <v>-3.5738536561424525</v>
      </c>
      <c r="AQ107" s="157">
        <f t="shared" si="127"/>
        <v>-4.6415473232563054</v>
      </c>
      <c r="AR107" s="157">
        <f t="shared" si="127"/>
        <v>-6.4609577882334523</v>
      </c>
      <c r="AS107" s="157">
        <f t="shared" si="127"/>
        <v>-8.5460057838477894</v>
      </c>
      <c r="AT107" s="157">
        <f t="shared" si="127"/>
        <v>4.1477804016520397</v>
      </c>
      <c r="AU107" s="157">
        <f t="shared" si="127"/>
        <v>0.85170872480757942</v>
      </c>
      <c r="AV107" s="157">
        <f t="shared" si="127"/>
        <v>-1.1398299588135774</v>
      </c>
      <c r="AW107" s="157">
        <f t="shared" si="127"/>
        <v>-1.7058949835777659</v>
      </c>
      <c r="AX107" s="157">
        <f t="shared" si="127"/>
        <v>-2.4591740707386958</v>
      </c>
      <c r="AY107" s="157">
        <f t="shared" si="127"/>
        <v>3.193634807348785</v>
      </c>
      <c r="AZ107" s="157">
        <f t="shared" si="127"/>
        <v>6.1419147007586048</v>
      </c>
      <c r="BA107" s="157">
        <f t="shared" si="127"/>
        <v>9.8262409098508421</v>
      </c>
      <c r="BB107" s="157">
        <f t="shared" si="127"/>
        <v>11.114167319612566</v>
      </c>
      <c r="BC107" s="157">
        <f t="shared" si="127"/>
        <v>11.998906374197823</v>
      </c>
      <c r="BD107" s="157">
        <f t="shared" si="127"/>
        <v>17.91412379197963</v>
      </c>
      <c r="BE107" s="157">
        <f t="shared" si="127"/>
        <v>16.842935534050802</v>
      </c>
      <c r="BF107" s="157">
        <f t="shared" si="127"/>
        <v>10.486688851913481</v>
      </c>
      <c r="BG107" s="157">
        <f t="shared" si="127"/>
        <v>1.4959494373526383</v>
      </c>
      <c r="BH107" s="157">
        <f t="shared" si="127"/>
        <v>-7.7829428794282061</v>
      </c>
      <c r="BI107" s="157">
        <f t="shared" si="128"/>
        <v>-12.017785980752878</v>
      </c>
      <c r="BJ107" s="157">
        <f t="shared" si="128"/>
        <v>-8.1500171760263331</v>
      </c>
      <c r="BK107" s="157">
        <f t="shared" si="128"/>
        <v>-0.48296471889463499</v>
      </c>
      <c r="BL107" s="157">
        <f t="shared" si="128"/>
        <v>6.4701515882673686</v>
      </c>
      <c r="BM107" s="157">
        <f t="shared" si="129"/>
        <v>11.508790898301232</v>
      </c>
      <c r="BN107" s="157">
        <f t="shared" si="130"/>
        <v>9.0775590129503954</v>
      </c>
      <c r="BO107" s="157">
        <f t="shared" si="131"/>
        <v>3.700886382136928</v>
      </c>
      <c r="BP107" s="157">
        <f t="shared" si="131"/>
        <v>-1.5050056707256294</v>
      </c>
      <c r="BQ107" s="157">
        <f t="shared" si="131"/>
        <v>-4.8811252350444656</v>
      </c>
    </row>
    <row r="108" spans="1:69" x14ac:dyDescent="0.2">
      <c r="A108" s="150" t="s">
        <v>2</v>
      </c>
      <c r="B108" s="254"/>
      <c r="C108" s="158"/>
      <c r="D108" s="158"/>
      <c r="E108" s="158"/>
      <c r="F108" s="158">
        <f t="shared" si="127"/>
        <v>38.746645020284532</v>
      </c>
      <c r="G108" s="158">
        <f t="shared" si="127"/>
        <v>38.736056867754527</v>
      </c>
      <c r="H108" s="158">
        <f t="shared" si="127"/>
        <v>39.231146501603249</v>
      </c>
      <c r="I108" s="158">
        <f t="shared" si="127"/>
        <v>40.467724261560257</v>
      </c>
      <c r="J108" s="158">
        <f t="shared" si="127"/>
        <v>-1.1155485411398409</v>
      </c>
      <c r="K108" s="158">
        <f t="shared" si="127"/>
        <v>1.4721595009168054</v>
      </c>
      <c r="L108" s="158">
        <f t="shared" si="127"/>
        <v>2.1087247814922558</v>
      </c>
      <c r="M108" s="158">
        <f t="shared" si="127"/>
        <v>1.9785929900486481</v>
      </c>
      <c r="N108" s="158">
        <f t="shared" si="127"/>
        <v>1.2279829139364347</v>
      </c>
      <c r="O108" s="158">
        <f t="shared" si="127"/>
        <v>-0.97432160099281384</v>
      </c>
      <c r="P108" s="158">
        <f t="shared" si="127"/>
        <v>-2.6077571243309294</v>
      </c>
      <c r="Q108" s="158">
        <f t="shared" si="127"/>
        <v>-2.9945696495937333</v>
      </c>
      <c r="R108" s="158">
        <f t="shared" si="127"/>
        <v>-28.116928397793995</v>
      </c>
      <c r="S108" s="158">
        <f t="shared" si="127"/>
        <v>-27.946477582547306</v>
      </c>
      <c r="T108" s="158">
        <f t="shared" si="127"/>
        <v>-27.267488103793681</v>
      </c>
      <c r="U108" s="158">
        <f t="shared" si="127"/>
        <v>-26.830802805786519</v>
      </c>
      <c r="V108" s="158">
        <f t="shared" si="127"/>
        <v>-2.4592031504493983</v>
      </c>
      <c r="W108" s="158">
        <f t="shared" si="127"/>
        <v>-2.0645391670750515</v>
      </c>
      <c r="X108" s="158">
        <f t="shared" si="127"/>
        <v>-2.9293005826502747</v>
      </c>
      <c r="Y108" s="158">
        <f t="shared" si="127"/>
        <v>-2.8660947242119379</v>
      </c>
      <c r="Z108" s="158">
        <f t="shared" si="127"/>
        <v>-5.483804065285895</v>
      </c>
      <c r="AA108" s="158">
        <f t="shared" si="127"/>
        <v>-4.7264574785914526</v>
      </c>
      <c r="AB108" s="158">
        <f t="shared" si="127"/>
        <v>-4.5648501295591091</v>
      </c>
      <c r="AC108" s="158">
        <f t="shared" si="127"/>
        <v>-5.6654927917507703</v>
      </c>
      <c r="AD108" s="158">
        <f t="shared" si="127"/>
        <v>-11.878180793963297</v>
      </c>
      <c r="AE108" s="158">
        <f t="shared" si="127"/>
        <v>-11.647302216369599</v>
      </c>
      <c r="AF108" s="158">
        <f t="shared" si="127"/>
        <v>-10.228370593247194</v>
      </c>
      <c r="AG108" s="158">
        <f t="shared" si="127"/>
        <v>-8.8803587081443833</v>
      </c>
      <c r="AH108" s="158">
        <f t="shared" si="127"/>
        <v>5.4727024483946147</v>
      </c>
      <c r="AI108" s="158">
        <f t="shared" si="127"/>
        <v>5.8603490520374066</v>
      </c>
      <c r="AJ108" s="158">
        <f t="shared" si="127"/>
        <v>6.2130025072068129</v>
      </c>
      <c r="AK108" s="158">
        <f t="shared" si="127"/>
        <v>5.9345440808215235</v>
      </c>
      <c r="AL108" s="158">
        <f t="shared" si="127"/>
        <v>3.8846129172053061</v>
      </c>
      <c r="AM108" s="158">
        <f t="shared" si="127"/>
        <v>1.4811078488541347</v>
      </c>
      <c r="AN108" s="158">
        <f t="shared" si="127"/>
        <v>2.896492887780481</v>
      </c>
      <c r="AO108" s="158">
        <f t="shared" si="127"/>
        <v>-0.20275037377760846</v>
      </c>
      <c r="AP108" s="158">
        <f t="shared" si="127"/>
        <v>-5.4497179093332777</v>
      </c>
      <c r="AQ108" s="158">
        <f t="shared" si="127"/>
        <v>-5.0366289827087618</v>
      </c>
      <c r="AR108" s="158">
        <f t="shared" si="127"/>
        <v>-8.1954079631654526</v>
      </c>
      <c r="AS108" s="158">
        <f t="shared" si="127"/>
        <v>-6.3089119262156688</v>
      </c>
      <c r="AT108" s="158">
        <f t="shared" si="127"/>
        <v>-6.653176437718848</v>
      </c>
      <c r="AU108" s="158">
        <f t="shared" si="127"/>
        <v>-4.3597668879833069</v>
      </c>
      <c r="AV108" s="158">
        <f t="shared" si="127"/>
        <v>-2.2442918767983286</v>
      </c>
      <c r="AW108" s="158">
        <f t="shared" si="127"/>
        <v>-3.133668061610502E-2</v>
      </c>
      <c r="AX108" s="158">
        <f t="shared" si="127"/>
        <v>7.5059660966698081</v>
      </c>
      <c r="AY108" s="158">
        <f t="shared" si="127"/>
        <v>3.0609427657366926</v>
      </c>
      <c r="AZ108" s="158">
        <f t="shared" si="127"/>
        <v>1.4134810665454367</v>
      </c>
      <c r="BA108" s="158">
        <f t="shared" si="127"/>
        <v>-1.7790672469975317</v>
      </c>
      <c r="BB108" s="158">
        <f t="shared" si="127"/>
        <v>-9.2218033834336772</v>
      </c>
      <c r="BC108" s="158">
        <f t="shared" si="127"/>
        <v>-4.5650707105924404</v>
      </c>
      <c r="BD108" s="158">
        <f t="shared" si="127"/>
        <v>-6.8182954774132334</v>
      </c>
      <c r="BE108" s="158">
        <f t="shared" si="127"/>
        <v>-5.4595278650784094</v>
      </c>
      <c r="BF108" s="158">
        <f t="shared" si="127"/>
        <v>-6.7118254514341711</v>
      </c>
      <c r="BG108" s="158">
        <f t="shared" si="127"/>
        <v>-7.1308231771064614</v>
      </c>
      <c r="BH108" s="158">
        <f t="shared" si="127"/>
        <v>-6.0229885471017823</v>
      </c>
      <c r="BI108" s="158">
        <f t="shared" si="128"/>
        <v>-4.6328610580786469</v>
      </c>
      <c r="BJ108" s="158">
        <f t="shared" si="128"/>
        <v>10.150139614870211</v>
      </c>
      <c r="BK108" s="158">
        <f t="shared" si="128"/>
        <v>1.9077889834385426</v>
      </c>
      <c r="BL108" s="158">
        <f t="shared" si="128"/>
        <v>10.834089137789036</v>
      </c>
      <c r="BM108" s="158">
        <f t="shared" si="129"/>
        <v>13.209027312801686</v>
      </c>
      <c r="BN108" s="158">
        <f t="shared" si="130"/>
        <v>7.2045995066904496</v>
      </c>
      <c r="BO108" s="158">
        <f t="shared" si="131"/>
        <v>12.321713078056421</v>
      </c>
      <c r="BP108" s="158">
        <f t="shared" si="131"/>
        <v>-0.31166924548122149</v>
      </c>
      <c r="BQ108" s="158">
        <f t="shared" si="131"/>
        <v>-3.5831920162367394</v>
      </c>
    </row>
    <row r="109" spans="1:69" x14ac:dyDescent="0.2">
      <c r="A109" s="146" t="s">
        <v>3</v>
      </c>
      <c r="B109" s="257"/>
      <c r="C109" s="156"/>
      <c r="D109" s="156"/>
      <c r="E109" s="156"/>
      <c r="F109" s="156">
        <f>(F29-B29)/B29*100</f>
        <v>2.1738484148827002</v>
      </c>
      <c r="G109" s="156">
        <f t="shared" si="127"/>
        <v>1.395423153673031</v>
      </c>
      <c r="H109" s="156">
        <f t="shared" si="127"/>
        <v>1.8336047966829496</v>
      </c>
      <c r="I109" s="156">
        <f t="shared" si="127"/>
        <v>3.6527069028592161</v>
      </c>
      <c r="J109" s="156">
        <f t="shared" si="127"/>
        <v>3.0350313716365966</v>
      </c>
      <c r="K109" s="156">
        <f t="shared" si="127"/>
        <v>4.4411857226742288</v>
      </c>
      <c r="L109" s="156">
        <f t="shared" si="127"/>
        <v>3.0295977283241808</v>
      </c>
      <c r="M109" s="156">
        <f t="shared" si="127"/>
        <v>1.5167140835633826</v>
      </c>
      <c r="N109" s="156">
        <f t="shared" si="127"/>
        <v>3.0959916211550729E-2</v>
      </c>
      <c r="O109" s="156">
        <f t="shared" si="127"/>
        <v>-1.969282869859863</v>
      </c>
      <c r="P109" s="156">
        <f t="shared" si="127"/>
        <v>-2.97034693962804</v>
      </c>
      <c r="Q109" s="156">
        <f t="shared" si="127"/>
        <v>-2.9729070679198464</v>
      </c>
      <c r="R109" s="156">
        <f t="shared" si="127"/>
        <v>-1.8346801822838859</v>
      </c>
      <c r="S109" s="156">
        <f t="shared" si="127"/>
        <v>-0.77475955380572825</v>
      </c>
      <c r="T109" s="156">
        <f t="shared" si="127"/>
        <v>1.904009397621893</v>
      </c>
      <c r="U109" s="156">
        <f t="shared" si="127"/>
        <v>4.2365693232287756</v>
      </c>
      <c r="V109" s="156">
        <f t="shared" si="127"/>
        <v>6.9857678151073719</v>
      </c>
      <c r="W109" s="156">
        <f t="shared" si="127"/>
        <v>7.9463863245825088</v>
      </c>
      <c r="X109" s="156">
        <f t="shared" si="127"/>
        <v>8.5881526092546032</v>
      </c>
      <c r="Y109" s="156">
        <f t="shared" si="127"/>
        <v>8.3827589171715449</v>
      </c>
      <c r="Z109" s="156">
        <f t="shared" si="127"/>
        <v>8.076182439849914</v>
      </c>
      <c r="AA109" s="156">
        <f t="shared" si="127"/>
        <v>6.3305663628095825</v>
      </c>
      <c r="AB109" s="156">
        <f t="shared" si="127"/>
        <v>3.3433695689244445</v>
      </c>
      <c r="AC109" s="156">
        <f t="shared" si="127"/>
        <v>2.3464465791965332</v>
      </c>
      <c r="AD109" s="156">
        <f t="shared" si="127"/>
        <v>-1.2987399182442703</v>
      </c>
      <c r="AE109" s="156">
        <f t="shared" si="127"/>
        <v>0.50641614558721915</v>
      </c>
      <c r="AF109" s="156">
        <f t="shared" si="127"/>
        <v>2.6285283612244905</v>
      </c>
      <c r="AG109" s="156">
        <f t="shared" si="127"/>
        <v>2.2884479272584697</v>
      </c>
      <c r="AH109" s="156">
        <f t="shared" si="127"/>
        <v>1.6756294599175239</v>
      </c>
      <c r="AI109" s="156">
        <f t="shared" si="127"/>
        <v>-1.0652940115137417</v>
      </c>
      <c r="AJ109" s="156">
        <f t="shared" si="127"/>
        <v>-2.9432855837444949</v>
      </c>
      <c r="AK109" s="156">
        <f t="shared" si="127"/>
        <v>-3.5359538838076974</v>
      </c>
      <c r="AL109" s="156">
        <f t="shared" si="127"/>
        <v>0.80310607222523045</v>
      </c>
      <c r="AM109" s="156">
        <f t="shared" si="127"/>
        <v>4.2385882272253221</v>
      </c>
      <c r="AN109" s="156">
        <f t="shared" si="127"/>
        <v>7.5917130739020999</v>
      </c>
      <c r="AO109" s="156">
        <f t="shared" si="127"/>
        <v>8.6019621111462605</v>
      </c>
      <c r="AP109" s="156">
        <f t="shared" si="127"/>
        <v>6.1574795373220947</v>
      </c>
      <c r="AQ109" s="156">
        <f t="shared" si="127"/>
        <v>7.3195516307650808</v>
      </c>
      <c r="AR109" s="156">
        <f t="shared" si="127"/>
        <v>7.0408602068716908</v>
      </c>
      <c r="AS109" s="156">
        <f t="shared" si="127"/>
        <v>6.6543760160823018</v>
      </c>
      <c r="AT109" s="156">
        <f t="shared" si="127"/>
        <v>7.065878682875196</v>
      </c>
      <c r="AU109" s="156">
        <f t="shared" si="127"/>
        <v>5.3117706662353781</v>
      </c>
      <c r="AV109" s="156">
        <f t="shared" si="127"/>
        <v>4.9385230092288381</v>
      </c>
      <c r="AW109" s="156">
        <f t="shared" si="127"/>
        <v>6.4766586569221944</v>
      </c>
      <c r="AX109" s="156">
        <f t="shared" si="127"/>
        <v>7.5450524330164557</v>
      </c>
      <c r="AY109" s="156">
        <f t="shared" si="127"/>
        <v>6.3916044190753727</v>
      </c>
      <c r="AZ109" s="156">
        <f t="shared" si="127"/>
        <v>4.699448128512052</v>
      </c>
      <c r="BA109" s="156">
        <f t="shared" si="127"/>
        <v>5.1825481235733291</v>
      </c>
      <c r="BB109" s="156">
        <f t="shared" si="127"/>
        <v>2.6921898808672098</v>
      </c>
      <c r="BC109" s="156">
        <f t="shared" si="127"/>
        <v>5.4513380093794392</v>
      </c>
      <c r="BD109" s="156">
        <f t="shared" si="127"/>
        <v>4.2341254359663631</v>
      </c>
      <c r="BE109" s="156">
        <f t="shared" si="127"/>
        <v>-2.294046722839358</v>
      </c>
      <c r="BF109" s="156">
        <f t="shared" si="127"/>
        <v>-6.7152074019111785</v>
      </c>
      <c r="BG109" s="156">
        <f t="shared" si="127"/>
        <v>-11.582627674569077</v>
      </c>
      <c r="BH109" s="156">
        <f t="shared" si="127"/>
        <v>-8.9562653821795095</v>
      </c>
      <c r="BI109" s="156">
        <f t="shared" si="128"/>
        <v>-2.8818915641540035</v>
      </c>
      <c r="BJ109" s="156">
        <f t="shared" si="128"/>
        <v>4.3068901202454901</v>
      </c>
      <c r="BK109" s="156">
        <f t="shared" si="128"/>
        <v>7.9129032040551373</v>
      </c>
      <c r="BL109" s="156">
        <f t="shared" si="128"/>
        <v>4.8103391452986353</v>
      </c>
      <c r="BM109" s="156">
        <f t="shared" si="129"/>
        <v>3.687984356929138</v>
      </c>
      <c r="BN109" s="156">
        <f t="shared" si="130"/>
        <v>4.8871254320859441</v>
      </c>
      <c r="BO109" s="156">
        <f t="shared" si="131"/>
        <v>1.5206861417632267</v>
      </c>
      <c r="BP109" s="156">
        <f t="shared" si="131"/>
        <v>2.289001807740437</v>
      </c>
      <c r="BQ109" s="156">
        <f t="shared" si="131"/>
        <v>2.0045633300228358</v>
      </c>
    </row>
    <row r="110" spans="1:69" x14ac:dyDescent="0.2">
      <c r="A110" s="147" t="s">
        <v>4</v>
      </c>
      <c r="B110" s="253"/>
      <c r="C110" s="157"/>
      <c r="D110" s="157"/>
      <c r="E110" s="157"/>
      <c r="F110" s="157">
        <f t="shared" ref="F110:U121" si="132">(F30-B30)/B30*100</f>
        <v>2.6338516659577529</v>
      </c>
      <c r="G110" s="157">
        <f t="shared" si="127"/>
        <v>1.1091427408161472</v>
      </c>
      <c r="H110" s="157">
        <f t="shared" si="127"/>
        <v>0.89480796285481157</v>
      </c>
      <c r="I110" s="157">
        <f t="shared" si="127"/>
        <v>2.3716946484584538</v>
      </c>
      <c r="J110" s="157">
        <f t="shared" si="127"/>
        <v>1.6911079731994767</v>
      </c>
      <c r="K110" s="157">
        <f t="shared" si="127"/>
        <v>3.831086999216434</v>
      </c>
      <c r="L110" s="157">
        <f t="shared" si="127"/>
        <v>3.0420426869268695</v>
      </c>
      <c r="M110" s="157">
        <f t="shared" si="127"/>
        <v>2.0476538334383623</v>
      </c>
      <c r="N110" s="157">
        <f t="shared" si="127"/>
        <v>1.6447863069678732</v>
      </c>
      <c r="O110" s="157">
        <f t="shared" si="127"/>
        <v>-0.29516366393212634</v>
      </c>
      <c r="P110" s="157">
        <f t="shared" si="127"/>
        <v>-1.4158352222429942</v>
      </c>
      <c r="Q110" s="157">
        <f t="shared" si="127"/>
        <v>-1.7025569862095407</v>
      </c>
      <c r="R110" s="157">
        <f t="shared" si="127"/>
        <v>-1.0986989435826171</v>
      </c>
      <c r="S110" s="157">
        <f t="shared" si="127"/>
        <v>-0.29787590155715127</v>
      </c>
      <c r="T110" s="157">
        <f t="shared" si="127"/>
        <v>2.611474256444247</v>
      </c>
      <c r="U110" s="157">
        <f t="shared" si="127"/>
        <v>5.2792865485500391</v>
      </c>
      <c r="V110" s="157">
        <f t="shared" si="127"/>
        <v>7.6122972424611826</v>
      </c>
      <c r="W110" s="157">
        <f t="shared" si="127"/>
        <v>8.5790516085085482</v>
      </c>
      <c r="X110" s="157">
        <f t="shared" si="127"/>
        <v>9.1018480875806489</v>
      </c>
      <c r="Y110" s="157">
        <f t="shared" si="127"/>
        <v>9.034893090359752</v>
      </c>
      <c r="Z110" s="157">
        <f t="shared" si="127"/>
        <v>6.2132618599846019</v>
      </c>
      <c r="AA110" s="157">
        <f t="shared" si="127"/>
        <v>4.5041908601688201</v>
      </c>
      <c r="AB110" s="157">
        <f t="shared" si="127"/>
        <v>1.2699279050233272</v>
      </c>
      <c r="AC110" s="157">
        <f t="shared" si="127"/>
        <v>0.12258718175018565</v>
      </c>
      <c r="AD110" s="157">
        <f t="shared" si="127"/>
        <v>0.40406167746144206</v>
      </c>
      <c r="AE110" s="157">
        <f t="shared" si="127"/>
        <v>2.1578483758843712</v>
      </c>
      <c r="AF110" s="157">
        <f t="shared" si="127"/>
        <v>4.4209218043085547</v>
      </c>
      <c r="AG110" s="157">
        <f t="shared" si="127"/>
        <v>3.5809371005003836</v>
      </c>
      <c r="AH110" s="157">
        <f t="shared" si="127"/>
        <v>2.5651221223253851</v>
      </c>
      <c r="AI110" s="157">
        <f t="shared" si="127"/>
        <v>-0.4685036448704939</v>
      </c>
      <c r="AJ110" s="157">
        <f t="shared" si="127"/>
        <v>-2.5431609098826646</v>
      </c>
      <c r="AK110" s="157">
        <f t="shared" si="127"/>
        <v>-3.1143782804171098</v>
      </c>
      <c r="AL110" s="157">
        <f t="shared" si="127"/>
        <v>-8.5527900668807111E-2</v>
      </c>
      <c r="AM110" s="157">
        <f t="shared" si="127"/>
        <v>3.6497810943110895</v>
      </c>
      <c r="AN110" s="157">
        <f t="shared" si="127"/>
        <v>7.1811901126199489</v>
      </c>
      <c r="AO110" s="157">
        <f t="shared" si="127"/>
        <v>8.1947038816393132</v>
      </c>
      <c r="AP110" s="157">
        <f t="shared" si="127"/>
        <v>5.2199359532088936</v>
      </c>
      <c r="AQ110" s="157">
        <f t="shared" ref="AQ110:BH121" si="133">(AQ30-AM30)/AM30*100</f>
        <v>6.7052589733463339</v>
      </c>
      <c r="AR110" s="157">
        <f t="shared" si="133"/>
        <v>6.6042290172337674</v>
      </c>
      <c r="AS110" s="157">
        <f t="shared" si="133"/>
        <v>6.1143065694679004</v>
      </c>
      <c r="AT110" s="157">
        <f t="shared" si="133"/>
        <v>7.2291146206962473</v>
      </c>
      <c r="AU110" s="157">
        <f t="shared" si="133"/>
        <v>5.201505831031028</v>
      </c>
      <c r="AV110" s="157">
        <f t="shared" si="133"/>
        <v>4.8564266219509129</v>
      </c>
      <c r="AW110" s="157">
        <f t="shared" si="133"/>
        <v>6.9092107218456729</v>
      </c>
      <c r="AX110" s="157">
        <f t="shared" si="133"/>
        <v>7.4540429985067309</v>
      </c>
      <c r="AY110" s="157">
        <f t="shared" si="133"/>
        <v>5.8881237244871016</v>
      </c>
      <c r="AZ110" s="157">
        <f t="shared" si="133"/>
        <v>3.8259894168614346</v>
      </c>
      <c r="BA110" s="157">
        <f t="shared" si="133"/>
        <v>4.14494781308351</v>
      </c>
      <c r="BB110" s="157">
        <f t="shared" si="133"/>
        <v>2.4572082872575609</v>
      </c>
      <c r="BC110" s="157">
        <f t="shared" si="133"/>
        <v>6.1625789281853809</v>
      </c>
      <c r="BD110" s="157">
        <f t="shared" si="133"/>
        <v>4.3923499646084743</v>
      </c>
      <c r="BE110" s="157">
        <f t="shared" si="133"/>
        <v>-2.676492199590863</v>
      </c>
      <c r="BF110" s="157">
        <f t="shared" si="133"/>
        <v>-9.0103576189125913</v>
      </c>
      <c r="BG110" s="157">
        <f t="shared" si="133"/>
        <v>-14.739294313885642</v>
      </c>
      <c r="BH110" s="157">
        <f t="shared" si="133"/>
        <v>-11.386985053780961</v>
      </c>
      <c r="BI110" s="157">
        <f t="shared" si="128"/>
        <v>-4.4781094826057517</v>
      </c>
      <c r="BJ110" s="157">
        <f t="shared" si="128"/>
        <v>4.6778297688537842</v>
      </c>
      <c r="BK110" s="157">
        <f t="shared" si="128"/>
        <v>9.3441712967067954</v>
      </c>
      <c r="BL110" s="157">
        <f t="shared" si="128"/>
        <v>5.9295017932767875</v>
      </c>
      <c r="BM110" s="157">
        <f t="shared" si="129"/>
        <v>4.4993281868063981</v>
      </c>
      <c r="BN110" s="157">
        <f t="shared" si="130"/>
        <v>5.8694899130837062</v>
      </c>
      <c r="BO110" s="157">
        <f t="shared" si="131"/>
        <v>1.5859872915647684</v>
      </c>
      <c r="BP110" s="157">
        <f t="shared" si="131"/>
        <v>2.4540806921514497</v>
      </c>
      <c r="BQ110" s="157">
        <f t="shared" si="131"/>
        <v>2.1649382569749358</v>
      </c>
    </row>
    <row r="111" spans="1:69" x14ac:dyDescent="0.2">
      <c r="A111" s="147" t="s">
        <v>5</v>
      </c>
      <c r="B111" s="253"/>
      <c r="C111" s="157"/>
      <c r="D111" s="157"/>
      <c r="E111" s="157"/>
      <c r="F111" s="157">
        <f t="shared" si="132"/>
        <v>2.5721150832951438</v>
      </c>
      <c r="G111" s="157">
        <f t="shared" si="132"/>
        <v>6.8311995803866834</v>
      </c>
      <c r="H111" s="157">
        <f t="shared" si="132"/>
        <v>13.964142654239703</v>
      </c>
      <c r="I111" s="157">
        <f t="shared" si="132"/>
        <v>21.133198569721223</v>
      </c>
      <c r="J111" s="157">
        <f t="shared" si="132"/>
        <v>12.953736651598152</v>
      </c>
      <c r="K111" s="157">
        <f t="shared" si="132"/>
        <v>8.6922054414295946</v>
      </c>
      <c r="L111" s="157">
        <f t="shared" si="132"/>
        <v>0.44178766780612999</v>
      </c>
      <c r="M111" s="157">
        <f t="shared" si="132"/>
        <v>-6.6198956436506347</v>
      </c>
      <c r="N111" s="157">
        <f t="shared" si="132"/>
        <v>-5.8006401571799246</v>
      </c>
      <c r="O111" s="157">
        <f t="shared" si="132"/>
        <v>-7.3076388528749163</v>
      </c>
      <c r="P111" s="157">
        <f t="shared" si="132"/>
        <v>-6.7753460123941123</v>
      </c>
      <c r="Q111" s="157">
        <f t="shared" si="132"/>
        <v>-4.504051017802067</v>
      </c>
      <c r="R111" s="157">
        <f t="shared" si="132"/>
        <v>-3.0619469059432953</v>
      </c>
      <c r="S111" s="157">
        <f t="shared" si="132"/>
        <v>-0.75201480876123372</v>
      </c>
      <c r="T111" s="157">
        <f t="shared" si="132"/>
        <v>1.2127688813559652</v>
      </c>
      <c r="U111" s="157">
        <f t="shared" si="132"/>
        <v>2.9396586064421757</v>
      </c>
      <c r="V111" s="157">
        <f t="shared" ref="V111:AP121" si="134">(V31-R31)/R31*100</f>
        <v>7.0046780862299274</v>
      </c>
      <c r="W111" s="157">
        <f t="shared" si="134"/>
        <v>6.7053085873517677</v>
      </c>
      <c r="X111" s="157">
        <f t="shared" si="134"/>
        <v>6.5937743195949432</v>
      </c>
      <c r="Y111" s="157">
        <f t="shared" si="134"/>
        <v>3.2306263313683838</v>
      </c>
      <c r="Z111" s="157">
        <f t="shared" si="134"/>
        <v>1.486240450566122</v>
      </c>
      <c r="AA111" s="157">
        <f t="shared" si="134"/>
        <v>-0.65745784897426884</v>
      </c>
      <c r="AB111" s="157">
        <f t="shared" si="134"/>
        <v>-1.2153482924207295</v>
      </c>
      <c r="AC111" s="157">
        <f t="shared" si="134"/>
        <v>-0.22012567540689409</v>
      </c>
      <c r="AD111" s="157">
        <f t="shared" si="134"/>
        <v>5.3261602921868567</v>
      </c>
      <c r="AE111" s="157">
        <f t="shared" si="134"/>
        <v>9.3078431490081464</v>
      </c>
      <c r="AF111" s="157">
        <f t="shared" si="134"/>
        <v>10.870268024566849</v>
      </c>
      <c r="AG111" s="157">
        <f t="shared" si="134"/>
        <v>13.40340631444557</v>
      </c>
      <c r="AH111" s="157">
        <f t="shared" si="134"/>
        <v>-9.4919071702715652</v>
      </c>
      <c r="AI111" s="157">
        <f t="shared" si="134"/>
        <v>-11.522698851614949</v>
      </c>
      <c r="AJ111" s="157">
        <f t="shared" si="134"/>
        <v>-12.224310528667825</v>
      </c>
      <c r="AK111" s="157">
        <f t="shared" si="134"/>
        <v>-12.710518150532286</v>
      </c>
      <c r="AL111" s="157">
        <f t="shared" si="134"/>
        <v>4.0388517281189094</v>
      </c>
      <c r="AM111" s="157">
        <f t="shared" si="134"/>
        <v>6.0237265881246884</v>
      </c>
      <c r="AN111" s="157">
        <f t="shared" si="134"/>
        <v>9.1346031828523682</v>
      </c>
      <c r="AO111" s="157">
        <f t="shared" si="134"/>
        <v>10.024899543717769</v>
      </c>
      <c r="AP111" s="157">
        <f t="shared" si="134"/>
        <v>8.6734624807697784</v>
      </c>
      <c r="AQ111" s="157">
        <f t="shared" si="133"/>
        <v>7.6038898700995343</v>
      </c>
      <c r="AR111" s="157">
        <f t="shared" si="133"/>
        <v>4.8827804653076265</v>
      </c>
      <c r="AS111" s="157">
        <f t="shared" si="133"/>
        <v>5.0503857757988113</v>
      </c>
      <c r="AT111" s="157">
        <f t="shared" si="133"/>
        <v>4.496722465715882</v>
      </c>
      <c r="AU111" s="157">
        <f t="shared" si="133"/>
        <v>3.8202512098537742</v>
      </c>
      <c r="AV111" s="157">
        <f t="shared" si="133"/>
        <v>3.2154762464291067</v>
      </c>
      <c r="AW111" s="157">
        <f t="shared" si="133"/>
        <v>1.740335550714563</v>
      </c>
      <c r="AX111" s="157">
        <f t="shared" si="133"/>
        <v>2.6131702416157054</v>
      </c>
      <c r="AY111" s="157">
        <f t="shared" si="133"/>
        <v>3.2216626962013417</v>
      </c>
      <c r="AZ111" s="157">
        <f t="shared" si="133"/>
        <v>4.04104932903895</v>
      </c>
      <c r="BA111" s="157">
        <f t="shared" si="133"/>
        <v>3.4532339712017004</v>
      </c>
      <c r="BB111" s="157">
        <f t="shared" si="133"/>
        <v>-3.2482701034123678</v>
      </c>
      <c r="BC111" s="157">
        <f t="shared" si="133"/>
        <v>-4.5422742706256596</v>
      </c>
      <c r="BD111" s="157">
        <f t="shared" si="133"/>
        <v>-2.4003644759846452</v>
      </c>
      <c r="BE111" s="157">
        <f t="shared" si="133"/>
        <v>-5.9204837095489546</v>
      </c>
      <c r="BF111" s="157">
        <f t="shared" si="133"/>
        <v>-1.9463316600694707</v>
      </c>
      <c r="BG111" s="157">
        <f t="shared" si="133"/>
        <v>-3.4747772867878073</v>
      </c>
      <c r="BH111" s="157">
        <f t="shared" si="133"/>
        <v>-5.7067881555234532</v>
      </c>
      <c r="BI111" s="157">
        <f t="shared" si="128"/>
        <v>-1.9602022494827298</v>
      </c>
      <c r="BJ111" s="157">
        <f t="shared" si="128"/>
        <v>-0.54242279090973511</v>
      </c>
      <c r="BK111" s="157">
        <f t="shared" si="128"/>
        <v>1.0406765035658212</v>
      </c>
      <c r="BL111" s="157">
        <f t="shared" si="128"/>
        <v>-0.36923082891669962</v>
      </c>
      <c r="BM111" s="157">
        <f t="shared" si="129"/>
        <v>0.68562795687416067</v>
      </c>
      <c r="BN111" s="157">
        <f t="shared" si="130"/>
        <v>0.2632841665352757</v>
      </c>
      <c r="BO111" s="157">
        <f t="shared" si="131"/>
        <v>0.99128295483981443</v>
      </c>
      <c r="BP111" s="157">
        <f t="shared" si="131"/>
        <v>0.86977386097944054</v>
      </c>
      <c r="BQ111" s="157">
        <f t="shared" si="131"/>
        <v>-0.19179759096286919</v>
      </c>
    </row>
    <row r="112" spans="1:69" x14ac:dyDescent="0.2">
      <c r="A112" s="150" t="s">
        <v>6</v>
      </c>
      <c r="B112" s="254"/>
      <c r="C112" s="158"/>
      <c r="D112" s="158"/>
      <c r="E112" s="158"/>
      <c r="F112" s="158">
        <f t="shared" si="132"/>
        <v>-2.3155435350606122</v>
      </c>
      <c r="G112" s="158">
        <f t="shared" si="132"/>
        <v>-1.3968746275614372</v>
      </c>
      <c r="H112" s="158">
        <f t="shared" si="132"/>
        <v>-1.5289420483019143</v>
      </c>
      <c r="I112" s="158">
        <f t="shared" si="132"/>
        <v>-1.683148344763723</v>
      </c>
      <c r="J112" s="158">
        <f t="shared" si="132"/>
        <v>5.3096898400560857</v>
      </c>
      <c r="K112" s="158">
        <f t="shared" si="132"/>
        <v>5.5254693825987102</v>
      </c>
      <c r="L112" s="158">
        <f t="shared" si="132"/>
        <v>5.8345994355076938</v>
      </c>
      <c r="M112" s="158">
        <f t="shared" si="132"/>
        <v>6.1975595359396216</v>
      </c>
      <c r="N112" s="158">
        <f t="shared" si="132"/>
        <v>-8.0534089949159711</v>
      </c>
      <c r="O112" s="158">
        <f t="shared" si="132"/>
        <v>-11.2974863141825</v>
      </c>
      <c r="P112" s="158">
        <f t="shared" si="132"/>
        <v>-12.877312515250303</v>
      </c>
      <c r="Q112" s="158">
        <f t="shared" si="132"/>
        <v>-12.714058867763034</v>
      </c>
      <c r="R112" s="158">
        <f t="shared" si="132"/>
        <v>-7.7840830786265931</v>
      </c>
      <c r="S112" s="158">
        <f t="shared" si="132"/>
        <v>-5.6725013211117972</v>
      </c>
      <c r="T112" s="158">
        <f t="shared" si="132"/>
        <v>-4.5041017090231801</v>
      </c>
      <c r="U112" s="158">
        <f t="shared" si="132"/>
        <v>-4.7640539621083722</v>
      </c>
      <c r="V112" s="158">
        <f t="shared" si="134"/>
        <v>0.25302665208700525</v>
      </c>
      <c r="W112" s="158">
        <f t="shared" si="134"/>
        <v>2.619871739789283</v>
      </c>
      <c r="X112" s="158">
        <f t="shared" si="134"/>
        <v>5.3925841678284367</v>
      </c>
      <c r="Y112" s="158">
        <f t="shared" si="134"/>
        <v>7.4682392857617002</v>
      </c>
      <c r="Z112" s="158">
        <f t="shared" si="134"/>
        <v>37.927434954266893</v>
      </c>
      <c r="AA112" s="158">
        <f t="shared" si="134"/>
        <v>36.005097735200124</v>
      </c>
      <c r="AB112" s="158">
        <f t="shared" si="134"/>
        <v>32.415557556034393</v>
      </c>
      <c r="AC112" s="158">
        <f t="shared" si="134"/>
        <v>30.428399786944315</v>
      </c>
      <c r="AD112" s="158">
        <f t="shared" si="134"/>
        <v>-22.61253203033467</v>
      </c>
      <c r="AE112" s="158">
        <f t="shared" si="134"/>
        <v>-22.094770382863032</v>
      </c>
      <c r="AF112" s="158">
        <f t="shared" si="134"/>
        <v>-20.442054119152893</v>
      </c>
      <c r="AG112" s="158">
        <f t="shared" si="134"/>
        <v>-18.919893051775365</v>
      </c>
      <c r="AH112" s="158">
        <f t="shared" si="134"/>
        <v>5.773851823378533</v>
      </c>
      <c r="AI112" s="158">
        <f t="shared" si="134"/>
        <v>5.5755506240143342</v>
      </c>
      <c r="AJ112" s="158">
        <f t="shared" si="134"/>
        <v>4.3615897020367704</v>
      </c>
      <c r="AK112" s="158">
        <f t="shared" si="134"/>
        <v>3.3862038095547118</v>
      </c>
      <c r="AL112" s="158">
        <f t="shared" si="134"/>
        <v>7.1510679074424059</v>
      </c>
      <c r="AM112" s="158">
        <f t="shared" si="134"/>
        <v>8.6955826126607771</v>
      </c>
      <c r="AN112" s="158">
        <f t="shared" si="134"/>
        <v>10.290972917649665</v>
      </c>
      <c r="AO112" s="158">
        <f t="shared" si="134"/>
        <v>11.302253415590457</v>
      </c>
      <c r="AP112" s="158">
        <f t="shared" si="134"/>
        <v>13.214566474533443</v>
      </c>
      <c r="AQ112" s="158">
        <f t="shared" si="133"/>
        <v>13.376177187007411</v>
      </c>
      <c r="AR112" s="158">
        <f t="shared" si="133"/>
        <v>13.83721186636547</v>
      </c>
      <c r="AS112" s="158">
        <f t="shared" si="133"/>
        <v>13.779709570262924</v>
      </c>
      <c r="AT112" s="158">
        <f t="shared" si="133"/>
        <v>8.1166618009375213</v>
      </c>
      <c r="AU112" s="158">
        <f t="shared" si="133"/>
        <v>7.8807032432628725</v>
      </c>
      <c r="AV112" s="158">
        <f t="shared" si="133"/>
        <v>7.4185275481702853</v>
      </c>
      <c r="AW112" s="158">
        <f t="shared" si="133"/>
        <v>7.0230514469472478</v>
      </c>
      <c r="AX112" s="158">
        <f t="shared" si="133"/>
        <v>13.289021718124291</v>
      </c>
      <c r="AY112" s="158">
        <f t="shared" si="133"/>
        <v>14.231231329817357</v>
      </c>
      <c r="AZ112" s="158">
        <f t="shared" si="133"/>
        <v>13.553004221468621</v>
      </c>
      <c r="BA112" s="158">
        <f t="shared" si="133"/>
        <v>16.510695820577343</v>
      </c>
      <c r="BB112" s="158">
        <f t="shared" si="133"/>
        <v>10.141881795454907</v>
      </c>
      <c r="BC112" s="158">
        <f t="shared" si="133"/>
        <v>7.9005203677066067</v>
      </c>
      <c r="BD112" s="158">
        <f t="shared" si="133"/>
        <v>8.5895959583866954</v>
      </c>
      <c r="BE112" s="158">
        <f t="shared" si="133"/>
        <v>3.8886480523131497</v>
      </c>
      <c r="BF112" s="158">
        <f t="shared" si="133"/>
        <v>8.9208097895339495</v>
      </c>
      <c r="BG112" s="158">
        <f t="shared" si="133"/>
        <v>9.5085690298679744</v>
      </c>
      <c r="BH112" s="158">
        <f t="shared" si="133"/>
        <v>8.6677110975718765</v>
      </c>
      <c r="BI112" s="158">
        <f t="shared" si="128"/>
        <v>8.9660692722165773</v>
      </c>
      <c r="BJ112" s="158">
        <f t="shared" si="128"/>
        <v>5.1214646572550038</v>
      </c>
      <c r="BK112" s="158">
        <f t="shared" si="128"/>
        <v>2.9313576538208279</v>
      </c>
      <c r="BL112" s="158">
        <f t="shared" si="128"/>
        <v>0.73039450824336594</v>
      </c>
      <c r="BM112" s="158">
        <f t="shared" si="129"/>
        <v>0.11178037925907275</v>
      </c>
      <c r="BN112" s="158">
        <f t="shared" si="130"/>
        <v>1.0811195295340852</v>
      </c>
      <c r="BO112" s="158">
        <f t="shared" si="131"/>
        <v>1.4060785159721021</v>
      </c>
      <c r="BP112" s="158">
        <f t="shared" si="131"/>
        <v>2.059734424360276</v>
      </c>
      <c r="BQ112" s="158">
        <f t="shared" si="131"/>
        <v>2.3299168782326061</v>
      </c>
    </row>
    <row r="113" spans="1:69" x14ac:dyDescent="0.2">
      <c r="A113" s="146" t="s">
        <v>7</v>
      </c>
      <c r="B113" s="257"/>
      <c r="C113" s="156"/>
      <c r="D113" s="156"/>
      <c r="E113" s="156"/>
      <c r="F113" s="156">
        <f>(F33-B33)/B33*100</f>
        <v>4.3505650452309652</v>
      </c>
      <c r="G113" s="156">
        <f t="shared" si="132"/>
        <v>4.1108148235360602</v>
      </c>
      <c r="H113" s="156">
        <f t="shared" si="132"/>
        <v>4.0770024132199847</v>
      </c>
      <c r="I113" s="156">
        <f t="shared" si="132"/>
        <v>4.2603695367931422</v>
      </c>
      <c r="J113" s="156">
        <f t="shared" si="132"/>
        <v>2.6473443297695751</v>
      </c>
      <c r="K113" s="156">
        <f t="shared" si="132"/>
        <v>2.0100647201592632</v>
      </c>
      <c r="L113" s="156">
        <f t="shared" si="132"/>
        <v>1.202683358914729</v>
      </c>
      <c r="M113" s="156">
        <f t="shared" si="132"/>
        <v>0.24214084722301224</v>
      </c>
      <c r="N113" s="156">
        <f t="shared" si="132"/>
        <v>2.3761589457775489</v>
      </c>
      <c r="O113" s="156">
        <f t="shared" si="132"/>
        <v>2.8643752127380262</v>
      </c>
      <c r="P113" s="156">
        <f t="shared" si="132"/>
        <v>2.7958840513239842</v>
      </c>
      <c r="Q113" s="156">
        <f t="shared" si="132"/>
        <v>2.9481481261968372</v>
      </c>
      <c r="R113" s="156">
        <f t="shared" si="132"/>
        <v>2.2425021211825324</v>
      </c>
      <c r="S113" s="156">
        <f t="shared" si="132"/>
        <v>2.621113238579428</v>
      </c>
      <c r="T113" s="156">
        <f t="shared" si="132"/>
        <v>3.5936042599622393</v>
      </c>
      <c r="U113" s="156">
        <f t="shared" si="132"/>
        <v>4.3476724601594876</v>
      </c>
      <c r="V113" s="156">
        <f t="shared" si="134"/>
        <v>4.0471845137166103</v>
      </c>
      <c r="W113" s="156">
        <f t="shared" si="134"/>
        <v>3.8541606188982986</v>
      </c>
      <c r="X113" s="156">
        <f t="shared" si="134"/>
        <v>3.5674121578452058</v>
      </c>
      <c r="Y113" s="156">
        <f t="shared" si="134"/>
        <v>3.3256141729747397</v>
      </c>
      <c r="Z113" s="156">
        <f t="shared" si="134"/>
        <v>4.6718560332789938</v>
      </c>
      <c r="AA113" s="156">
        <f t="shared" si="134"/>
        <v>4.4281575460357177</v>
      </c>
      <c r="AB113" s="156">
        <f t="shared" si="134"/>
        <v>4.2647065533322195</v>
      </c>
      <c r="AC113" s="156">
        <f t="shared" si="134"/>
        <v>4.5518720654997828</v>
      </c>
      <c r="AD113" s="156">
        <f t="shared" si="134"/>
        <v>3.8640275876488648</v>
      </c>
      <c r="AE113" s="156">
        <f t="shared" si="134"/>
        <v>4.2476127205705145</v>
      </c>
      <c r="AF113" s="156">
        <f t="shared" si="134"/>
        <v>4.0036454879596572</v>
      </c>
      <c r="AG113" s="156">
        <f t="shared" si="134"/>
        <v>3.9019992185227328</v>
      </c>
      <c r="AH113" s="156">
        <f t="shared" si="134"/>
        <v>4.6258366115946883</v>
      </c>
      <c r="AI113" s="156">
        <f t="shared" si="134"/>
        <v>4.4272877069753198</v>
      </c>
      <c r="AJ113" s="156">
        <f t="shared" si="134"/>
        <v>4.8854344478841769</v>
      </c>
      <c r="AK113" s="156">
        <f t="shared" si="134"/>
        <v>4.7983329807771131</v>
      </c>
      <c r="AL113" s="156">
        <f t="shared" si="134"/>
        <v>4.0178348167667837</v>
      </c>
      <c r="AM113" s="156">
        <f t="shared" si="134"/>
        <v>4.3107956504605767</v>
      </c>
      <c r="AN113" s="156">
        <f t="shared" si="134"/>
        <v>4.4940079399605413</v>
      </c>
      <c r="AO113" s="156">
        <f t="shared" si="134"/>
        <v>5.1738583217684857</v>
      </c>
      <c r="AP113" s="156">
        <f t="shared" si="134"/>
        <v>6.6047550104817168</v>
      </c>
      <c r="AQ113" s="156">
        <f t="shared" si="133"/>
        <v>6.9041242793865001</v>
      </c>
      <c r="AR113" s="156">
        <f t="shared" si="133"/>
        <v>7.0725333910103885</v>
      </c>
      <c r="AS113" s="156">
        <f t="shared" si="133"/>
        <v>6.5161945687166805</v>
      </c>
      <c r="AT113" s="156">
        <f t="shared" si="133"/>
        <v>5.6339884251023351</v>
      </c>
      <c r="AU113" s="156">
        <f t="shared" si="133"/>
        <v>5.6521979026122171</v>
      </c>
      <c r="AV113" s="156">
        <f t="shared" si="133"/>
        <v>5.7505439475128268</v>
      </c>
      <c r="AW113" s="156">
        <f t="shared" si="133"/>
        <v>5.9731172998872113</v>
      </c>
      <c r="AX113" s="156">
        <f t="shared" si="133"/>
        <v>6.2593517119837543</v>
      </c>
      <c r="AY113" s="156">
        <f t="shared" si="133"/>
        <v>5.9428454919123226</v>
      </c>
      <c r="AZ113" s="156">
        <f t="shared" si="133"/>
        <v>6.1982710708446032</v>
      </c>
      <c r="BA113" s="156">
        <f t="shared" si="133"/>
        <v>6.5207042145708245</v>
      </c>
      <c r="BB113" s="156">
        <f t="shared" si="133"/>
        <v>6.1337838810485446</v>
      </c>
      <c r="BC113" s="156">
        <f t="shared" si="133"/>
        <v>5.0765021861439799</v>
      </c>
      <c r="BD113" s="156">
        <f t="shared" si="133"/>
        <v>4.1350539507825124</v>
      </c>
      <c r="BE113" s="156">
        <f t="shared" si="133"/>
        <v>3.3067446906924878</v>
      </c>
      <c r="BF113" s="156">
        <f t="shared" si="133"/>
        <v>1.5992636428747413</v>
      </c>
      <c r="BG113" s="156">
        <f t="shared" si="133"/>
        <v>1.702441891562501</v>
      </c>
      <c r="BH113" s="156">
        <f t="shared" si="133"/>
        <v>1.1354687737287916</v>
      </c>
      <c r="BI113" s="156">
        <f t="shared" si="128"/>
        <v>0.81533743227741751</v>
      </c>
      <c r="BJ113" s="156">
        <f t="shared" si="128"/>
        <v>1.4565057371214007</v>
      </c>
      <c r="BK113" s="156">
        <f t="shared" si="128"/>
        <v>2.1321089836559484</v>
      </c>
      <c r="BL113" s="156">
        <f t="shared" si="128"/>
        <v>2.5765686538701735</v>
      </c>
      <c r="BM113" s="156">
        <f t="shared" si="129"/>
        <v>3.0133195945208318</v>
      </c>
      <c r="BN113" s="156">
        <f t="shared" si="130"/>
        <v>3.310706060578783</v>
      </c>
      <c r="BO113" s="156">
        <f t="shared" si="131"/>
        <v>3.2924778731180484</v>
      </c>
      <c r="BP113" s="156">
        <f t="shared" si="131"/>
        <v>3.6766578264388095</v>
      </c>
      <c r="BQ113" s="156">
        <f t="shared" si="131"/>
        <v>3.7369184944979357</v>
      </c>
    </row>
    <row r="114" spans="1:69" x14ac:dyDescent="0.2">
      <c r="A114" s="153" t="s">
        <v>8</v>
      </c>
      <c r="B114" s="253"/>
      <c r="C114" s="157"/>
      <c r="D114" s="157"/>
      <c r="E114" s="157"/>
      <c r="F114" s="157">
        <f t="shared" si="132"/>
        <v>4.0136291623092708</v>
      </c>
      <c r="G114" s="157">
        <f t="shared" si="132"/>
        <v>2.685497862181867</v>
      </c>
      <c r="H114" s="157">
        <f t="shared" si="132"/>
        <v>1.4196205024547073</v>
      </c>
      <c r="I114" s="157">
        <f t="shared" si="132"/>
        <v>0.96694213184586664</v>
      </c>
      <c r="J114" s="157">
        <f t="shared" si="132"/>
        <v>3.0153909422570084</v>
      </c>
      <c r="K114" s="157">
        <f t="shared" si="132"/>
        <v>1.7069189559284974</v>
      </c>
      <c r="L114" s="157">
        <f t="shared" si="132"/>
        <v>0.26192355797885158</v>
      </c>
      <c r="M114" s="157">
        <f t="shared" si="132"/>
        <v>-2.6871429029622513</v>
      </c>
      <c r="N114" s="157">
        <f t="shared" si="132"/>
        <v>-1.2127399806832351</v>
      </c>
      <c r="O114" s="157">
        <f t="shared" si="132"/>
        <v>0.28663841990180755</v>
      </c>
      <c r="P114" s="157">
        <f t="shared" si="132"/>
        <v>1.2730978815884761</v>
      </c>
      <c r="Q114" s="157">
        <f t="shared" si="132"/>
        <v>3.2515896356970253</v>
      </c>
      <c r="R114" s="157">
        <f t="shared" si="132"/>
        <v>4.2131160203339251</v>
      </c>
      <c r="S114" s="157">
        <f t="shared" si="132"/>
        <v>5.7284114799258568</v>
      </c>
      <c r="T114" s="157">
        <f t="shared" si="132"/>
        <v>8.0563146838060629</v>
      </c>
      <c r="U114" s="157">
        <f t="shared" si="132"/>
        <v>10.573637514085746</v>
      </c>
      <c r="V114" s="157">
        <f t="shared" si="134"/>
        <v>9.7718946815869447</v>
      </c>
      <c r="W114" s="157">
        <f t="shared" si="134"/>
        <v>9.3166382025822649</v>
      </c>
      <c r="X114" s="157">
        <f t="shared" si="134"/>
        <v>7.9382811473948598</v>
      </c>
      <c r="Y114" s="157">
        <f t="shared" si="134"/>
        <v>6.1001255865009494</v>
      </c>
      <c r="Z114" s="157">
        <f t="shared" si="134"/>
        <v>10.082996016803632</v>
      </c>
      <c r="AA114" s="157">
        <f t="shared" si="134"/>
        <v>8.146371497449767</v>
      </c>
      <c r="AB114" s="157">
        <f t="shared" si="134"/>
        <v>6.7499890111763774</v>
      </c>
      <c r="AC114" s="157">
        <f t="shared" si="134"/>
        <v>6.3524642234359527</v>
      </c>
      <c r="AD114" s="157">
        <f t="shared" si="134"/>
        <v>1.2354164283028648</v>
      </c>
      <c r="AE114" s="157">
        <f t="shared" si="134"/>
        <v>1.9662168620551832</v>
      </c>
      <c r="AF114" s="157">
        <f t="shared" si="134"/>
        <v>2.5878617013152425</v>
      </c>
      <c r="AG114" s="157">
        <f t="shared" si="134"/>
        <v>4.0040414180332666</v>
      </c>
      <c r="AH114" s="157">
        <f t="shared" si="134"/>
        <v>4.021166952429085</v>
      </c>
      <c r="AI114" s="157">
        <f t="shared" si="134"/>
        <v>3.599620536067266</v>
      </c>
      <c r="AJ114" s="157">
        <f t="shared" si="134"/>
        <v>3.6695563460729987</v>
      </c>
      <c r="AK114" s="157">
        <f t="shared" si="134"/>
        <v>2.6063049935741276</v>
      </c>
      <c r="AL114" s="157">
        <f t="shared" si="134"/>
        <v>3.0850254926766874</v>
      </c>
      <c r="AM114" s="157">
        <f t="shared" si="134"/>
        <v>4.5856508147856756</v>
      </c>
      <c r="AN114" s="157">
        <f t="shared" si="134"/>
        <v>6.0583664518031339</v>
      </c>
      <c r="AO114" s="157">
        <f t="shared" si="134"/>
        <v>7.9721246281918967</v>
      </c>
      <c r="AP114" s="157">
        <f t="shared" si="134"/>
        <v>7.2247427035086496</v>
      </c>
      <c r="AQ114" s="157">
        <f t="shared" si="133"/>
        <v>6.8406265807227626</v>
      </c>
      <c r="AR114" s="157">
        <f t="shared" si="133"/>
        <v>6.1569329248382694</v>
      </c>
      <c r="AS114" s="157">
        <f t="shared" si="133"/>
        <v>5.7078667497210587</v>
      </c>
      <c r="AT114" s="157">
        <f t="shared" si="133"/>
        <v>6.5779778921531795</v>
      </c>
      <c r="AU114" s="157">
        <f t="shared" si="133"/>
        <v>6.5342081192088761</v>
      </c>
      <c r="AV114" s="157">
        <f t="shared" si="133"/>
        <v>6.5448162691735288</v>
      </c>
      <c r="AW114" s="157">
        <f t="shared" si="133"/>
        <v>5.9654182108127447</v>
      </c>
      <c r="AX114" s="157">
        <f t="shared" si="133"/>
        <v>6.0720644510912098</v>
      </c>
      <c r="AY114" s="157">
        <f t="shared" si="133"/>
        <v>5.7986422399026472</v>
      </c>
      <c r="AZ114" s="157">
        <f t="shared" si="133"/>
        <v>5.4937447717753889</v>
      </c>
      <c r="BA114" s="157">
        <f t="shared" si="133"/>
        <v>5.0287178741117753</v>
      </c>
      <c r="BB114" s="157">
        <f t="shared" si="133"/>
        <v>4.4820957593327018</v>
      </c>
      <c r="BC114" s="157">
        <f t="shared" si="133"/>
        <v>2.2892880684023531</v>
      </c>
      <c r="BD114" s="157">
        <f t="shared" si="133"/>
        <v>-0.32650269478780647</v>
      </c>
      <c r="BE114" s="157">
        <f t="shared" si="133"/>
        <v>-1.3804084414804356</v>
      </c>
      <c r="BF114" s="157">
        <f t="shared" si="133"/>
        <v>-2.5830594089169217</v>
      </c>
      <c r="BG114" s="157">
        <f t="shared" si="133"/>
        <v>-1.0867570507577085</v>
      </c>
      <c r="BH114" s="157">
        <f t="shared" si="133"/>
        <v>0.80054391872009278</v>
      </c>
      <c r="BI114" s="157">
        <f t="shared" si="128"/>
        <v>1.3774725378363588</v>
      </c>
      <c r="BJ114" s="157">
        <f t="shared" si="128"/>
        <v>2.5352253568427896</v>
      </c>
      <c r="BK114" s="157">
        <f t="shared" si="128"/>
        <v>3.5466535922435773</v>
      </c>
      <c r="BL114" s="157">
        <f t="shared" si="128"/>
        <v>4.2006428539293292</v>
      </c>
      <c r="BM114" s="157">
        <f t="shared" si="129"/>
        <v>4.8708424351027073</v>
      </c>
      <c r="BN114" s="157">
        <f t="shared" si="130"/>
        <v>4.4575597748859339</v>
      </c>
      <c r="BO114" s="157">
        <f t="shared" si="131"/>
        <v>4.1096865145408774</v>
      </c>
      <c r="BP114" s="157">
        <f t="shared" si="131"/>
        <v>4.5347471863723969</v>
      </c>
      <c r="BQ114" s="157">
        <f t="shared" si="131"/>
        <v>4.7130249767013428</v>
      </c>
    </row>
    <row r="115" spans="1:69" x14ac:dyDescent="0.2">
      <c r="A115" s="153" t="s">
        <v>9</v>
      </c>
      <c r="B115" s="253"/>
      <c r="C115" s="157"/>
      <c r="D115" s="157"/>
      <c r="E115" s="157"/>
      <c r="F115" s="157">
        <f t="shared" si="132"/>
        <v>6.4226933786107026</v>
      </c>
      <c r="G115" s="157">
        <f t="shared" si="132"/>
        <v>5.0032108411928871</v>
      </c>
      <c r="H115" s="157">
        <f t="shared" si="132"/>
        <v>4.0650422339725027</v>
      </c>
      <c r="I115" s="157">
        <f t="shared" si="132"/>
        <v>2.5300567073849209</v>
      </c>
      <c r="J115" s="157">
        <f t="shared" si="132"/>
        <v>4.1697344131497829</v>
      </c>
      <c r="K115" s="157">
        <f t="shared" si="132"/>
        <v>4.9432222409855795</v>
      </c>
      <c r="L115" s="157">
        <f t="shared" si="132"/>
        <v>5.63510007524118</v>
      </c>
      <c r="M115" s="157">
        <f t="shared" si="132"/>
        <v>7.4305457255782263</v>
      </c>
      <c r="N115" s="157">
        <f t="shared" si="132"/>
        <v>7.3450960648329673</v>
      </c>
      <c r="O115" s="157">
        <f t="shared" si="132"/>
        <v>6.0270761020216712</v>
      </c>
      <c r="P115" s="157">
        <f t="shared" si="132"/>
        <v>3.1993070243544288</v>
      </c>
      <c r="Q115" s="157">
        <f t="shared" si="132"/>
        <v>1.7591280937842531</v>
      </c>
      <c r="R115" s="157">
        <f t="shared" si="132"/>
        <v>0.85957928668972094</v>
      </c>
      <c r="S115" s="157">
        <f t="shared" si="132"/>
        <v>2.2848333341154095</v>
      </c>
      <c r="T115" s="157">
        <f t="shared" si="132"/>
        <v>4.9849755483042637</v>
      </c>
      <c r="U115" s="157">
        <f t="shared" si="132"/>
        <v>6.0505614449827672</v>
      </c>
      <c r="V115" s="157">
        <f t="shared" si="134"/>
        <v>7.1337443515158983</v>
      </c>
      <c r="W115" s="157">
        <f t="shared" si="134"/>
        <v>7.1020641285487685</v>
      </c>
      <c r="X115" s="157">
        <f t="shared" si="134"/>
        <v>6.3854929702743535</v>
      </c>
      <c r="Y115" s="157">
        <f t="shared" si="134"/>
        <v>5.2621610187397234</v>
      </c>
      <c r="Z115" s="157">
        <f t="shared" si="134"/>
        <v>4.0943794160606304</v>
      </c>
      <c r="AA115" s="157">
        <f t="shared" si="134"/>
        <v>3.3589718440367546</v>
      </c>
      <c r="AB115" s="157">
        <f t="shared" si="134"/>
        <v>4.0177237373764694</v>
      </c>
      <c r="AC115" s="157">
        <f t="shared" si="134"/>
        <v>5.7501374333342241</v>
      </c>
      <c r="AD115" s="157">
        <f t="shared" si="134"/>
        <v>9.2162041894395443</v>
      </c>
      <c r="AE115" s="157">
        <f t="shared" si="134"/>
        <v>10.052761303528564</v>
      </c>
      <c r="AF115" s="157">
        <f t="shared" si="134"/>
        <v>9.6128183781196554</v>
      </c>
      <c r="AG115" s="157">
        <f t="shared" si="134"/>
        <v>8.5682839775900526</v>
      </c>
      <c r="AH115" s="157">
        <f t="shared" si="134"/>
        <v>8.1990943302394381</v>
      </c>
      <c r="AI115" s="157">
        <f t="shared" si="134"/>
        <v>7.0067729360710613</v>
      </c>
      <c r="AJ115" s="157">
        <f t="shared" si="134"/>
        <v>6.3205291550184519</v>
      </c>
      <c r="AK115" s="157">
        <f t="shared" si="134"/>
        <v>6.4926190764689089</v>
      </c>
      <c r="AL115" s="157">
        <f t="shared" si="134"/>
        <v>4.5500570669267795</v>
      </c>
      <c r="AM115" s="157">
        <f t="shared" si="134"/>
        <v>4.3586304746224531</v>
      </c>
      <c r="AN115" s="157">
        <f t="shared" si="134"/>
        <v>4.7151436517591474</v>
      </c>
      <c r="AO115" s="157">
        <f t="shared" si="134"/>
        <v>4.295231762487143</v>
      </c>
      <c r="AP115" s="157">
        <f t="shared" si="134"/>
        <v>5.5526571045097821</v>
      </c>
      <c r="AQ115" s="157">
        <f t="shared" si="133"/>
        <v>6.0782643600530095</v>
      </c>
      <c r="AR115" s="157">
        <f t="shared" si="133"/>
        <v>6.0249182241215093</v>
      </c>
      <c r="AS115" s="157">
        <f t="shared" si="133"/>
        <v>5.9963885888237236</v>
      </c>
      <c r="AT115" s="157">
        <f t="shared" si="133"/>
        <v>5.7138467172493215</v>
      </c>
      <c r="AU115" s="157">
        <f t="shared" si="133"/>
        <v>5.4811350442269191</v>
      </c>
      <c r="AV115" s="157">
        <f t="shared" si="133"/>
        <v>5.0983902864649844</v>
      </c>
      <c r="AW115" s="157">
        <f t="shared" si="133"/>
        <v>4.5367956739561066</v>
      </c>
      <c r="AX115" s="157">
        <f t="shared" si="133"/>
        <v>5.8775767150058709</v>
      </c>
      <c r="AY115" s="157">
        <f t="shared" si="133"/>
        <v>7.0495757390445721</v>
      </c>
      <c r="AZ115" s="157">
        <f t="shared" si="133"/>
        <v>7.5954061681155052</v>
      </c>
      <c r="BA115" s="157">
        <f t="shared" si="133"/>
        <v>7.9719545505857763</v>
      </c>
      <c r="BB115" s="157">
        <f t="shared" si="133"/>
        <v>6.5260384863777068</v>
      </c>
      <c r="BC115" s="157">
        <f t="shared" si="133"/>
        <v>4.8620500365633275</v>
      </c>
      <c r="BD115" s="157">
        <f t="shared" si="133"/>
        <v>4.1571879364231528</v>
      </c>
      <c r="BE115" s="157">
        <f t="shared" si="133"/>
        <v>3.4839346692954458</v>
      </c>
      <c r="BF115" s="157">
        <f t="shared" si="133"/>
        <v>1.6213186521503504</v>
      </c>
      <c r="BG115" s="157">
        <f t="shared" si="133"/>
        <v>0.9012487329654848</v>
      </c>
      <c r="BH115" s="157">
        <f t="shared" si="133"/>
        <v>0.65685793749493782</v>
      </c>
      <c r="BI115" s="157">
        <f t="shared" si="128"/>
        <v>0.92190257640085116</v>
      </c>
      <c r="BJ115" s="157">
        <f t="shared" si="128"/>
        <v>2.3308909167360352</v>
      </c>
      <c r="BK115" s="157">
        <f t="shared" si="128"/>
        <v>3.0142221861865224</v>
      </c>
      <c r="BL115" s="157">
        <f t="shared" si="128"/>
        <v>2.9868427117054477</v>
      </c>
      <c r="BM115" s="157">
        <f t="shared" si="129"/>
        <v>2.9365879812365492</v>
      </c>
      <c r="BN115" s="157">
        <f t="shared" si="130"/>
        <v>3.741335758853924</v>
      </c>
      <c r="BO115" s="157">
        <f t="shared" si="131"/>
        <v>4.0960592724758396</v>
      </c>
      <c r="BP115" s="157">
        <f t="shared" si="131"/>
        <v>4.1226236613329705</v>
      </c>
      <c r="BQ115" s="157">
        <f t="shared" si="131"/>
        <v>4.1910405994446256</v>
      </c>
    </row>
    <row r="116" spans="1:69" x14ac:dyDescent="0.2">
      <c r="A116" s="153" t="s">
        <v>10</v>
      </c>
      <c r="B116" s="253"/>
      <c r="C116" s="157"/>
      <c r="D116" s="157"/>
      <c r="E116" s="157"/>
      <c r="F116" s="157">
        <f t="shared" si="132"/>
        <v>4.1772510384525567</v>
      </c>
      <c r="G116" s="157">
        <f t="shared" si="132"/>
        <v>5.9920540567566487</v>
      </c>
      <c r="H116" s="157">
        <f t="shared" si="132"/>
        <v>7.6378897026715906</v>
      </c>
      <c r="I116" s="157">
        <f t="shared" si="132"/>
        <v>9.5149679572817938</v>
      </c>
      <c r="J116" s="157">
        <f t="shared" si="132"/>
        <v>7.2826547489898141</v>
      </c>
      <c r="K116" s="157">
        <f t="shared" si="132"/>
        <v>5.3677570345373127</v>
      </c>
      <c r="L116" s="157">
        <f t="shared" si="132"/>
        <v>3.2301139440960664</v>
      </c>
      <c r="M116" s="157">
        <f t="shared" si="132"/>
        <v>1.3120277921369705</v>
      </c>
      <c r="N116" s="157">
        <f t="shared" si="132"/>
        <v>1.6438879242184106</v>
      </c>
      <c r="O116" s="157">
        <f t="shared" si="132"/>
        <v>2.5219470449725745</v>
      </c>
      <c r="P116" s="157">
        <f t="shared" si="132"/>
        <v>2.9549893119993795</v>
      </c>
      <c r="Q116" s="157">
        <f t="shared" si="132"/>
        <v>2.579728788582214</v>
      </c>
      <c r="R116" s="157">
        <f t="shared" si="132"/>
        <v>5.9623025584856144</v>
      </c>
      <c r="S116" s="157">
        <f t="shared" si="132"/>
        <v>5.6435210681497274</v>
      </c>
      <c r="T116" s="157">
        <f t="shared" si="132"/>
        <v>6.036961467767477</v>
      </c>
      <c r="U116" s="157">
        <f t="shared" si="132"/>
        <v>6.676618931499914</v>
      </c>
      <c r="V116" s="157">
        <f t="shared" si="134"/>
        <v>1.4219370041053967</v>
      </c>
      <c r="W116" s="157">
        <f t="shared" si="134"/>
        <v>0.69067800171667615</v>
      </c>
      <c r="X116" s="157">
        <f t="shared" si="134"/>
        <v>0.79126425415202928</v>
      </c>
      <c r="Y116" s="157">
        <f t="shared" si="134"/>
        <v>1.8645807797332461</v>
      </c>
      <c r="Z116" s="157">
        <f t="shared" si="134"/>
        <v>3.7679010116899905</v>
      </c>
      <c r="AA116" s="157">
        <f t="shared" si="134"/>
        <v>5.7064645240746623</v>
      </c>
      <c r="AB116" s="157">
        <f t="shared" si="134"/>
        <v>6.4996444517495355</v>
      </c>
      <c r="AC116" s="157">
        <f t="shared" si="134"/>
        <v>6.7776767752468654</v>
      </c>
      <c r="AD116" s="157">
        <f t="shared" si="134"/>
        <v>7.493339542260034</v>
      </c>
      <c r="AE116" s="157">
        <f t="shared" si="134"/>
        <v>6.5034813349465868</v>
      </c>
      <c r="AF116" s="157">
        <f t="shared" si="134"/>
        <v>4.0685775106248236</v>
      </c>
      <c r="AG116" s="157">
        <f t="shared" si="134"/>
        <v>2.3352760893983211</v>
      </c>
      <c r="AH116" s="157">
        <f t="shared" si="134"/>
        <v>4.4124884423122106</v>
      </c>
      <c r="AI116" s="157">
        <f t="shared" si="134"/>
        <v>4.4618632094805264</v>
      </c>
      <c r="AJ116" s="157">
        <f t="shared" si="134"/>
        <v>6.4238037322640702</v>
      </c>
      <c r="AK116" s="157">
        <f t="shared" si="134"/>
        <v>7.0477558344097107</v>
      </c>
      <c r="AL116" s="157">
        <f t="shared" si="134"/>
        <v>6.8830425890996052</v>
      </c>
      <c r="AM116" s="157">
        <f t="shared" si="134"/>
        <v>7.4883102521167091</v>
      </c>
      <c r="AN116" s="157">
        <f t="shared" si="134"/>
        <v>6.95458535028716</v>
      </c>
      <c r="AO116" s="157">
        <f t="shared" si="134"/>
        <v>7.5667193276094755</v>
      </c>
      <c r="AP116" s="157">
        <f t="shared" si="134"/>
        <v>10.353444943511406</v>
      </c>
      <c r="AQ116" s="157">
        <f t="shared" si="133"/>
        <v>10.331576339967226</v>
      </c>
      <c r="AR116" s="157">
        <f t="shared" si="133"/>
        <v>11.236790575676583</v>
      </c>
      <c r="AS116" s="157">
        <f t="shared" si="133"/>
        <v>10.37741053917455</v>
      </c>
      <c r="AT116" s="157">
        <f t="shared" si="133"/>
        <v>6.5725105729470625</v>
      </c>
      <c r="AU116" s="157">
        <f t="shared" si="133"/>
        <v>7.2870097748085376</v>
      </c>
      <c r="AV116" s="157">
        <f t="shared" si="133"/>
        <v>8.0019764837861178</v>
      </c>
      <c r="AW116" s="157">
        <f t="shared" si="133"/>
        <v>8.8602041639855891</v>
      </c>
      <c r="AX116" s="157">
        <f t="shared" si="133"/>
        <v>8.5822619237750608</v>
      </c>
      <c r="AY116" s="157">
        <f t="shared" si="133"/>
        <v>7.1317588928664479</v>
      </c>
      <c r="AZ116" s="157">
        <f t="shared" si="133"/>
        <v>7.2938061219039074</v>
      </c>
      <c r="BA116" s="157">
        <f t="shared" si="133"/>
        <v>8.0533194412420759</v>
      </c>
      <c r="BB116" s="157">
        <f t="shared" si="133"/>
        <v>8.6111381596640442</v>
      </c>
      <c r="BC116" s="157">
        <f t="shared" si="133"/>
        <v>7.8688970677629904</v>
      </c>
      <c r="BD116" s="157">
        <f t="shared" si="133"/>
        <v>7.0747143190349142</v>
      </c>
      <c r="BE116" s="157">
        <f t="shared" si="133"/>
        <v>6.3260038517126791</v>
      </c>
      <c r="BF116" s="157">
        <f t="shared" si="133"/>
        <v>3.3998633746864715</v>
      </c>
      <c r="BG116" s="157">
        <f t="shared" si="133"/>
        <v>2.2881382818398013</v>
      </c>
      <c r="BH116" s="157">
        <f t="shared" si="133"/>
        <v>0.52565668697580437</v>
      </c>
      <c r="BI116" s="157">
        <f t="shared" si="128"/>
        <v>-0.43725505405797471</v>
      </c>
      <c r="BJ116" s="157">
        <f t="shared" si="128"/>
        <v>-0.28492486731692529</v>
      </c>
      <c r="BK116" s="157">
        <f t="shared" si="128"/>
        <v>1.1886263766509837</v>
      </c>
      <c r="BL116" s="157">
        <f t="shared" si="128"/>
        <v>1.4783432759651438</v>
      </c>
      <c r="BM116" s="157">
        <f t="shared" si="129"/>
        <v>1.68725261803893</v>
      </c>
      <c r="BN116" s="157">
        <f t="shared" si="130"/>
        <v>2.202000772739245</v>
      </c>
      <c r="BO116" s="157">
        <f t="shared" si="131"/>
        <v>1.9596358713012636</v>
      </c>
      <c r="BP116" s="157">
        <f t="shared" si="131"/>
        <v>2.6322680971006052</v>
      </c>
      <c r="BQ116" s="157">
        <f t="shared" si="131"/>
        <v>2.4972580958162482</v>
      </c>
    </row>
    <row r="117" spans="1:69" x14ac:dyDescent="0.2">
      <c r="A117" s="153" t="s">
        <v>11</v>
      </c>
      <c r="B117" s="253"/>
      <c r="C117" s="157"/>
      <c r="D117" s="157"/>
      <c r="E117" s="157"/>
      <c r="F117" s="157">
        <f t="shared" si="132"/>
        <v>5.8180109172862187</v>
      </c>
      <c r="G117" s="157">
        <f t="shared" si="132"/>
        <v>2.4675980816256611</v>
      </c>
      <c r="H117" s="157">
        <f t="shared" si="132"/>
        <v>1.077962936672114</v>
      </c>
      <c r="I117" s="157">
        <f t="shared" si="132"/>
        <v>1.1187966383924379</v>
      </c>
      <c r="J117" s="157">
        <f t="shared" si="132"/>
        <v>-1.8231322919902122</v>
      </c>
      <c r="K117" s="157">
        <f t="shared" si="132"/>
        <v>-9.9578266641414722E-3</v>
      </c>
      <c r="L117" s="157">
        <f t="shared" si="132"/>
        <v>0.92932300887911601</v>
      </c>
      <c r="M117" s="157">
        <f t="shared" si="132"/>
        <v>0.53656335953612511</v>
      </c>
      <c r="N117" s="157">
        <f t="shared" si="132"/>
        <v>3.7319282889539687</v>
      </c>
      <c r="O117" s="157">
        <f t="shared" si="132"/>
        <v>5.612943071228484</v>
      </c>
      <c r="P117" s="157">
        <f t="shared" si="132"/>
        <v>7.1213464282969987</v>
      </c>
      <c r="Q117" s="157">
        <f t="shared" si="132"/>
        <v>8.3857556027853803</v>
      </c>
      <c r="R117" s="157">
        <f t="shared" si="132"/>
        <v>5.52280887467355</v>
      </c>
      <c r="S117" s="157">
        <f t="shared" si="132"/>
        <v>4.0134777688093708</v>
      </c>
      <c r="T117" s="157">
        <f t="shared" si="132"/>
        <v>2.9364407639351926</v>
      </c>
      <c r="U117" s="157">
        <f t="shared" si="132"/>
        <v>2.4024369934948004</v>
      </c>
      <c r="V117" s="157">
        <f t="shared" si="134"/>
        <v>3.7702506573250423</v>
      </c>
      <c r="W117" s="157">
        <f t="shared" si="134"/>
        <v>4.4190588999147691</v>
      </c>
      <c r="X117" s="157">
        <f t="shared" si="134"/>
        <v>5.1191795304787391</v>
      </c>
      <c r="Y117" s="157">
        <f t="shared" si="134"/>
        <v>5.5010830793111811</v>
      </c>
      <c r="Z117" s="157">
        <f t="shared" si="134"/>
        <v>4.0761827411078135</v>
      </c>
      <c r="AA117" s="157">
        <f t="shared" si="134"/>
        <v>2.8247175198615153</v>
      </c>
      <c r="AB117" s="157">
        <f t="shared" si="134"/>
        <v>1.6062731211648702</v>
      </c>
      <c r="AC117" s="157">
        <f t="shared" si="134"/>
        <v>0.8864690743584549</v>
      </c>
      <c r="AD117" s="157">
        <f t="shared" si="134"/>
        <v>1.1339420321807272</v>
      </c>
      <c r="AE117" s="157">
        <f t="shared" si="134"/>
        <v>1.9545538033202932</v>
      </c>
      <c r="AF117" s="157">
        <f t="shared" si="134"/>
        <v>2.755481764804331</v>
      </c>
      <c r="AG117" s="157">
        <f t="shared" si="134"/>
        <v>3.7913116649487226</v>
      </c>
      <c r="AH117" s="157">
        <f t="shared" si="134"/>
        <v>5.2828837447081698</v>
      </c>
      <c r="AI117" s="157">
        <f t="shared" si="134"/>
        <v>5.9960231588719406</v>
      </c>
      <c r="AJ117" s="157">
        <f t="shared" si="134"/>
        <v>6.05535191809353</v>
      </c>
      <c r="AK117" s="157">
        <f t="shared" si="134"/>
        <v>4.959092128139007</v>
      </c>
      <c r="AL117" s="157">
        <f t="shared" si="134"/>
        <v>3.2806074436813661</v>
      </c>
      <c r="AM117" s="157">
        <f t="shared" si="134"/>
        <v>1.486756854183136</v>
      </c>
      <c r="AN117" s="157">
        <f t="shared" si="134"/>
        <v>0.98167574373778466</v>
      </c>
      <c r="AO117" s="157">
        <f t="shared" si="134"/>
        <v>1.3616187057174247</v>
      </c>
      <c r="AP117" s="157">
        <f t="shared" si="134"/>
        <v>1.7048198939109309</v>
      </c>
      <c r="AQ117" s="157">
        <f t="shared" si="133"/>
        <v>3.387641885817485</v>
      </c>
      <c r="AR117" s="157">
        <f t="shared" si="133"/>
        <v>4.0496336689701007</v>
      </c>
      <c r="AS117" s="157">
        <f t="shared" si="133"/>
        <v>4.3562683471123718</v>
      </c>
      <c r="AT117" s="157">
        <f t="shared" si="133"/>
        <v>5.7028696134857118</v>
      </c>
      <c r="AU117" s="157">
        <f t="shared" si="133"/>
        <v>5.4272170582791244</v>
      </c>
      <c r="AV117" s="157">
        <f t="shared" si="133"/>
        <v>5.2156109263959163</v>
      </c>
      <c r="AW117" s="157">
        <f t="shared" si="133"/>
        <v>4.8889560289065352</v>
      </c>
      <c r="AX117" s="157">
        <f t="shared" si="133"/>
        <v>4.5853439199501151</v>
      </c>
      <c r="AY117" s="157">
        <f t="shared" si="133"/>
        <v>4.9789214562629791</v>
      </c>
      <c r="AZ117" s="157">
        <f t="shared" si="133"/>
        <v>5.643695486588471</v>
      </c>
      <c r="BA117" s="157">
        <f t="shared" si="133"/>
        <v>6.7880482954297907</v>
      </c>
      <c r="BB117" s="157">
        <f t="shared" si="133"/>
        <v>5.4903583418819988</v>
      </c>
      <c r="BC117" s="157">
        <f t="shared" si="133"/>
        <v>4.2887495280652654</v>
      </c>
      <c r="BD117" s="157">
        <f t="shared" si="133"/>
        <v>3.3739222483086353</v>
      </c>
      <c r="BE117" s="157">
        <f t="shared" si="133"/>
        <v>2.0159207170708302</v>
      </c>
      <c r="BF117" s="157">
        <f t="shared" si="133"/>
        <v>0.99121902375324933</v>
      </c>
      <c r="BG117" s="157">
        <f t="shared" si="133"/>
        <v>1.099347762221432</v>
      </c>
      <c r="BH117" s="157">
        <f t="shared" si="133"/>
        <v>-0.72187842004035752</v>
      </c>
      <c r="BI117" s="157">
        <f t="shared" si="128"/>
        <v>-2.2624537463454688</v>
      </c>
      <c r="BJ117" s="157">
        <f t="shared" si="128"/>
        <v>-1.2960889449355233</v>
      </c>
      <c r="BK117" s="157">
        <f t="shared" si="128"/>
        <v>-1.2306456243144677</v>
      </c>
      <c r="BL117" s="157">
        <f t="shared" si="128"/>
        <v>0.23567263870626023</v>
      </c>
      <c r="BM117" s="157">
        <f t="shared" si="129"/>
        <v>1.8769167739661741</v>
      </c>
      <c r="BN117" s="157">
        <f t="shared" si="130"/>
        <v>1.9809564628814051</v>
      </c>
      <c r="BO117" s="157">
        <f t="shared" si="131"/>
        <v>2.1157456228975322</v>
      </c>
      <c r="BP117" s="157">
        <f t="shared" si="131"/>
        <v>2.2871498337917626</v>
      </c>
      <c r="BQ117" s="157">
        <f t="shared" si="131"/>
        <v>2.4947313352548162</v>
      </c>
    </row>
    <row r="118" spans="1:69" x14ac:dyDescent="0.2">
      <c r="A118" s="150" t="s">
        <v>12</v>
      </c>
      <c r="B118" s="254"/>
      <c r="C118" s="158"/>
      <c r="D118" s="158"/>
      <c r="E118" s="158"/>
      <c r="F118" s="158">
        <f t="shared" si="132"/>
        <v>2.8636187889412237</v>
      </c>
      <c r="G118" s="158">
        <f t="shared" si="132"/>
        <v>3.5813614989191209</v>
      </c>
      <c r="H118" s="158">
        <f t="shared" si="132"/>
        <v>4.1518091517919675</v>
      </c>
      <c r="I118" s="158">
        <f t="shared" si="132"/>
        <v>4.5396585519151111</v>
      </c>
      <c r="J118" s="158">
        <f t="shared" si="132"/>
        <v>-1.202626296054967</v>
      </c>
      <c r="K118" s="158">
        <f t="shared" si="132"/>
        <v>-2.1156142919509793</v>
      </c>
      <c r="L118" s="158">
        <f t="shared" si="132"/>
        <v>-2.9027788869727256</v>
      </c>
      <c r="M118" s="158">
        <f t="shared" si="132"/>
        <v>-3.4353375982666607</v>
      </c>
      <c r="N118" s="158">
        <f t="shared" si="132"/>
        <v>2.0914449846546548</v>
      </c>
      <c r="O118" s="158">
        <f t="shared" si="132"/>
        <v>1.9802868901215849</v>
      </c>
      <c r="P118" s="158">
        <f t="shared" si="132"/>
        <v>1.8396491836216642</v>
      </c>
      <c r="Q118" s="158">
        <f t="shared" si="132"/>
        <v>1.7611371708242916</v>
      </c>
      <c r="R118" s="158">
        <f t="shared" si="132"/>
        <v>-3.4536159901218286</v>
      </c>
      <c r="S118" s="158">
        <f t="shared" si="132"/>
        <v>-3.3817829254028409</v>
      </c>
      <c r="T118" s="158">
        <f t="shared" si="132"/>
        <v>-3.403684107053969</v>
      </c>
      <c r="U118" s="158">
        <f t="shared" si="132"/>
        <v>-3.6879705892308627</v>
      </c>
      <c r="V118" s="158">
        <f t="shared" si="134"/>
        <v>-0.31173732615236011</v>
      </c>
      <c r="W118" s="158">
        <f t="shared" si="134"/>
        <v>-0.31500072231792881</v>
      </c>
      <c r="X118" s="158">
        <f t="shared" si="134"/>
        <v>-0.29641871240804285</v>
      </c>
      <c r="Y118" s="158">
        <f t="shared" si="134"/>
        <v>-0.23977629345928783</v>
      </c>
      <c r="Z118" s="158">
        <f t="shared" si="134"/>
        <v>1.2283635307953791</v>
      </c>
      <c r="AA118" s="158">
        <f t="shared" si="134"/>
        <v>0.97429865501752144</v>
      </c>
      <c r="AB118" s="158">
        <f t="shared" si="134"/>
        <v>0.68240452317158273</v>
      </c>
      <c r="AC118" s="158">
        <f t="shared" si="134"/>
        <v>0.83861454054577311</v>
      </c>
      <c r="AD118" s="158">
        <f t="shared" si="134"/>
        <v>-0.85653197330615816</v>
      </c>
      <c r="AE118" s="158">
        <f t="shared" si="134"/>
        <v>1.2388094346484206E-2</v>
      </c>
      <c r="AF118" s="158">
        <f t="shared" si="134"/>
        <v>1.0135116754584161</v>
      </c>
      <c r="AG118" s="158">
        <f t="shared" si="134"/>
        <v>1.5139969601813987</v>
      </c>
      <c r="AH118" s="158">
        <f t="shared" si="134"/>
        <v>1.858198990710638</v>
      </c>
      <c r="AI118" s="158">
        <f t="shared" si="134"/>
        <v>2.0317237612597672</v>
      </c>
      <c r="AJ118" s="158">
        <f t="shared" si="134"/>
        <v>2.2854269946730055</v>
      </c>
      <c r="AK118" s="158">
        <f t="shared" si="134"/>
        <v>2.6103032563102748</v>
      </c>
      <c r="AL118" s="158">
        <f t="shared" si="134"/>
        <v>1.1806502388151441</v>
      </c>
      <c r="AM118" s="158">
        <f t="shared" si="134"/>
        <v>1.2697381796070364</v>
      </c>
      <c r="AN118" s="158">
        <f t="shared" si="134"/>
        <v>1.1315440934439338</v>
      </c>
      <c r="AO118" s="158">
        <f t="shared" si="134"/>
        <v>1.8108122312343247</v>
      </c>
      <c r="AP118" s="158">
        <f t="shared" si="134"/>
        <v>4.4148388998050283</v>
      </c>
      <c r="AQ118" s="158">
        <f t="shared" si="133"/>
        <v>4.8969215898392031</v>
      </c>
      <c r="AR118" s="158">
        <f t="shared" si="133"/>
        <v>4.9860274145373822</v>
      </c>
      <c r="AS118" s="158">
        <f t="shared" si="133"/>
        <v>3.7280856979431434</v>
      </c>
      <c r="AT118" s="158">
        <f t="shared" si="133"/>
        <v>3.081753938949011</v>
      </c>
      <c r="AU118" s="158">
        <f t="shared" si="133"/>
        <v>2.5571072007828812</v>
      </c>
      <c r="AV118" s="158">
        <f t="shared" si="133"/>
        <v>2.4795953727664926</v>
      </c>
      <c r="AW118" s="158">
        <f t="shared" si="133"/>
        <v>3.8011956804037217</v>
      </c>
      <c r="AX118" s="158">
        <f t="shared" si="133"/>
        <v>4.2910163351230279</v>
      </c>
      <c r="AY118" s="158">
        <f t="shared" si="133"/>
        <v>3.6157706497397504</v>
      </c>
      <c r="AZ118" s="158">
        <f t="shared" si="133"/>
        <v>4.1261670219489801</v>
      </c>
      <c r="BA118" s="158">
        <f t="shared" si="133"/>
        <v>4.2417613157980565</v>
      </c>
      <c r="BB118" s="158">
        <f t="shared" si="133"/>
        <v>4.1860585306525966</v>
      </c>
      <c r="BC118" s="158">
        <f t="shared" si="133"/>
        <v>4.7418893665671638</v>
      </c>
      <c r="BD118" s="158">
        <f t="shared" si="133"/>
        <v>5.2678264613466821</v>
      </c>
      <c r="BE118" s="158">
        <f t="shared" si="133"/>
        <v>4.6356514925942012</v>
      </c>
      <c r="BF118" s="158">
        <f t="shared" si="133"/>
        <v>4.0336769669877199</v>
      </c>
      <c r="BG118" s="158">
        <f t="shared" si="133"/>
        <v>5.2845513067350733</v>
      </c>
      <c r="BH118" s="158">
        <f t="shared" si="133"/>
        <v>4.0059304630815866</v>
      </c>
      <c r="BI118" s="158">
        <f t="shared" si="128"/>
        <v>3.6920773927317398</v>
      </c>
      <c r="BJ118" s="158">
        <f t="shared" si="128"/>
        <v>3.4833651156551459</v>
      </c>
      <c r="BK118" s="158">
        <f t="shared" si="128"/>
        <v>2.7762427151443538</v>
      </c>
      <c r="BL118" s="158">
        <f t="shared" si="128"/>
        <v>3.1993301313533022</v>
      </c>
      <c r="BM118" s="158">
        <f t="shared" si="129"/>
        <v>3.6495448332511433</v>
      </c>
      <c r="BN118" s="158">
        <f t="shared" si="130"/>
        <v>3.9239173433071941</v>
      </c>
      <c r="BO118" s="158">
        <f t="shared" si="131"/>
        <v>4.1400929848671701</v>
      </c>
      <c r="BP118" s="158">
        <f t="shared" si="131"/>
        <v>4.5087484877592185</v>
      </c>
      <c r="BQ118" s="158">
        <f t="shared" si="131"/>
        <v>4.649953472650747</v>
      </c>
    </row>
    <row r="119" spans="1:69" x14ac:dyDescent="0.2">
      <c r="A119" s="146" t="s">
        <v>13</v>
      </c>
      <c r="B119" s="257"/>
      <c r="C119" s="156"/>
      <c r="D119" s="156"/>
      <c r="E119" s="156"/>
      <c r="F119" s="156">
        <f>(F39-B39)/B39*100</f>
        <v>3.4472757983049274</v>
      </c>
      <c r="G119" s="156">
        <f t="shared" si="132"/>
        <v>4.8290452121563581</v>
      </c>
      <c r="H119" s="156">
        <f t="shared" si="132"/>
        <v>5.8002449016349633</v>
      </c>
      <c r="I119" s="156">
        <f t="shared" si="132"/>
        <v>6.5689202502785431</v>
      </c>
      <c r="J119" s="156">
        <f t="shared" si="132"/>
        <v>3.2620086734431841</v>
      </c>
      <c r="K119" s="156">
        <f t="shared" si="132"/>
        <v>2.5997027224710085</v>
      </c>
      <c r="L119" s="156">
        <f t="shared" si="132"/>
        <v>1.3590526138693164</v>
      </c>
      <c r="M119" s="156">
        <f t="shared" si="132"/>
        <v>0.20912305941773826</v>
      </c>
      <c r="N119" s="156">
        <f t="shared" si="132"/>
        <v>1.6152701682819486</v>
      </c>
      <c r="O119" s="156">
        <f t="shared" si="132"/>
        <v>1.0652965248076542</v>
      </c>
      <c r="P119" s="156">
        <f t="shared" si="132"/>
        <v>0.66552398987549466</v>
      </c>
      <c r="Q119" s="156">
        <f t="shared" si="132"/>
        <v>0.91561596467702111</v>
      </c>
      <c r="R119" s="156">
        <f t="shared" si="132"/>
        <v>-0.51846010174985824</v>
      </c>
      <c r="S119" s="156">
        <f t="shared" si="132"/>
        <v>0.25713248454789567</v>
      </c>
      <c r="T119" s="156">
        <f t="shared" si="132"/>
        <v>1.7919558992751845</v>
      </c>
      <c r="U119" s="156">
        <f t="shared" si="132"/>
        <v>2.9764786039536619</v>
      </c>
      <c r="V119" s="156">
        <f t="shared" si="134"/>
        <v>4.855574195268292</v>
      </c>
      <c r="W119" s="156">
        <f t="shared" si="134"/>
        <v>4.9927483648039717</v>
      </c>
      <c r="X119" s="156">
        <f t="shared" si="134"/>
        <v>4.8947105247930143</v>
      </c>
      <c r="Y119" s="156">
        <f t="shared" si="134"/>
        <v>4.4770048500899273</v>
      </c>
      <c r="Z119" s="156">
        <f t="shared" si="134"/>
        <v>5.2320789268496215</v>
      </c>
      <c r="AA119" s="156">
        <f t="shared" si="134"/>
        <v>4.5110968971344265</v>
      </c>
      <c r="AB119" s="156">
        <f t="shared" si="134"/>
        <v>3.4964745219837048</v>
      </c>
      <c r="AC119" s="156">
        <f t="shared" si="134"/>
        <v>3.4204563614354679</v>
      </c>
      <c r="AD119" s="156">
        <f t="shared" si="134"/>
        <v>1.7474093624392628</v>
      </c>
      <c r="AE119" s="156">
        <f t="shared" si="134"/>
        <v>2.7522168291954379</v>
      </c>
      <c r="AF119" s="156">
        <f t="shared" si="134"/>
        <v>3.4121984547561128</v>
      </c>
      <c r="AG119" s="156">
        <f t="shared" si="134"/>
        <v>3.3490755256030291</v>
      </c>
      <c r="AH119" s="156">
        <f t="shared" si="134"/>
        <v>4.114842960494169</v>
      </c>
      <c r="AI119" s="156">
        <f t="shared" si="134"/>
        <v>2.9485982272201818</v>
      </c>
      <c r="AJ119" s="156">
        <f t="shared" si="134"/>
        <v>2.4066102764515462</v>
      </c>
      <c r="AK119" s="156">
        <f t="shared" si="134"/>
        <v>2.0766509312438592</v>
      </c>
      <c r="AL119" s="156">
        <f t="shared" si="134"/>
        <v>2.6323001937683168</v>
      </c>
      <c r="AM119" s="156">
        <f t="shared" si="134"/>
        <v>3.8745551114937742</v>
      </c>
      <c r="AN119" s="156">
        <f t="shared" si="134"/>
        <v>5.2456180769371006</v>
      </c>
      <c r="AO119" s="156">
        <f t="shared" si="134"/>
        <v>6.078848636701796</v>
      </c>
      <c r="AP119" s="156">
        <f t="shared" si="134"/>
        <v>5.7421122325172771</v>
      </c>
      <c r="AQ119" s="156">
        <f t="shared" si="133"/>
        <v>6.2334887378472921</v>
      </c>
      <c r="AR119" s="156">
        <f t="shared" si="133"/>
        <v>6.1065000850072204</v>
      </c>
      <c r="AS119" s="156">
        <f t="shared" si="133"/>
        <v>5.5675183079118291</v>
      </c>
      <c r="AT119" s="156">
        <f t="shared" si="133"/>
        <v>5.7715241256212089</v>
      </c>
      <c r="AU119" s="156">
        <f t="shared" si="133"/>
        <v>5.1750170365294696</v>
      </c>
      <c r="AV119" s="156">
        <f t="shared" si="133"/>
        <v>5.0808551066900014</v>
      </c>
      <c r="AW119" s="156">
        <f t="shared" si="133"/>
        <v>5.6900487091834204</v>
      </c>
      <c r="AX119" s="156">
        <f t="shared" si="133"/>
        <v>6.2629092682341501</v>
      </c>
      <c r="AY119" s="156">
        <f t="shared" si="133"/>
        <v>5.9140380507162709</v>
      </c>
      <c r="AZ119" s="156">
        <f t="shared" si="133"/>
        <v>5.6838669267910653</v>
      </c>
      <c r="BA119" s="156">
        <f t="shared" si="133"/>
        <v>6.135422800479871</v>
      </c>
      <c r="BB119" s="156">
        <f t="shared" si="133"/>
        <v>5.091439902771044</v>
      </c>
      <c r="BC119" s="156">
        <f t="shared" si="133"/>
        <v>5.3341024999419435</v>
      </c>
      <c r="BD119" s="156">
        <f t="shared" si="133"/>
        <v>4.5782785882481924</v>
      </c>
      <c r="BE119" s="156">
        <f t="shared" si="133"/>
        <v>2.1148811327890629</v>
      </c>
      <c r="BF119" s="156">
        <f t="shared" si="133"/>
        <v>-0.52028043607949881</v>
      </c>
      <c r="BG119" s="156">
        <f t="shared" si="133"/>
        <v>-2.3335316223981684</v>
      </c>
      <c r="BH119" s="156">
        <f t="shared" si="133"/>
        <v>-2.302431364659725</v>
      </c>
      <c r="BI119" s="156">
        <f t="shared" si="128"/>
        <v>-0.90788311852888748</v>
      </c>
      <c r="BJ119" s="156">
        <f t="shared" si="128"/>
        <v>1.8702176804029857</v>
      </c>
      <c r="BK119" s="156">
        <f t="shared" si="128"/>
        <v>3.5498328301092319</v>
      </c>
      <c r="BL119" s="156">
        <f t="shared" si="128"/>
        <v>3.4540547044227377</v>
      </c>
      <c r="BM119" s="156">
        <f t="shared" si="129"/>
        <v>3.6875150031112636</v>
      </c>
      <c r="BN119" s="156">
        <f t="shared" si="130"/>
        <v>4.0490476842824146</v>
      </c>
      <c r="BO119" s="156">
        <f t="shared" si="131"/>
        <v>2.9296136866224214</v>
      </c>
      <c r="BP119" s="156">
        <f t="shared" si="131"/>
        <v>3.0085702503998073</v>
      </c>
      <c r="BQ119" s="156">
        <f t="shared" si="131"/>
        <v>2.7665469693623326</v>
      </c>
    </row>
    <row r="120" spans="1:69" x14ac:dyDescent="0.2">
      <c r="A120" s="172" t="s">
        <v>14</v>
      </c>
      <c r="B120" s="253"/>
      <c r="C120" s="157"/>
      <c r="D120" s="157"/>
      <c r="E120" s="157"/>
      <c r="F120" s="157">
        <f t="shared" si="132"/>
        <v>2.6369933732011401</v>
      </c>
      <c r="G120" s="157">
        <f t="shared" si="132"/>
        <v>5.6826642465108526</v>
      </c>
      <c r="H120" s="157">
        <f t="shared" si="132"/>
        <v>5.9027458997403501</v>
      </c>
      <c r="I120" s="157">
        <f t="shared" si="132"/>
        <v>6.7639126830686651</v>
      </c>
      <c r="J120" s="157">
        <f t="shared" si="132"/>
        <v>5.5646964030254038</v>
      </c>
      <c r="K120" s="157">
        <f t="shared" si="132"/>
        <v>2.8326742288840223</v>
      </c>
      <c r="L120" s="157">
        <f t="shared" si="132"/>
        <v>1.9231481072198626</v>
      </c>
      <c r="M120" s="157">
        <f t="shared" si="132"/>
        <v>0.85122186399748356</v>
      </c>
      <c r="N120" s="157">
        <f t="shared" si="132"/>
        <v>0.71624951721651087</v>
      </c>
      <c r="O120" s="157">
        <f t="shared" si="132"/>
        <v>-0.50508436808959378</v>
      </c>
      <c r="P120" s="157">
        <f t="shared" si="132"/>
        <v>-1.1547578808376018</v>
      </c>
      <c r="Q120" s="157">
        <f t="shared" si="132"/>
        <v>-1.289465649766139</v>
      </c>
      <c r="R120" s="157">
        <f t="shared" si="132"/>
        <v>-3.2786463415507181</v>
      </c>
      <c r="S120" s="157">
        <f t="shared" si="132"/>
        <v>-2.4822106071145198</v>
      </c>
      <c r="T120" s="157">
        <f t="shared" si="132"/>
        <v>-1.3505867408863779</v>
      </c>
      <c r="U120" s="157">
        <f t="shared" si="132"/>
        <v>-0.71650678317988603</v>
      </c>
      <c r="V120" s="157">
        <f t="shared" si="134"/>
        <v>2.2575677655692155</v>
      </c>
      <c r="W120" s="157">
        <f t="shared" si="134"/>
        <v>2.6002858436635559</v>
      </c>
      <c r="X120" s="157">
        <f t="shared" si="134"/>
        <v>2.6938044008100825</v>
      </c>
      <c r="Y120" s="157">
        <f t="shared" si="134"/>
        <v>2.6390344766285221</v>
      </c>
      <c r="Z120" s="157">
        <f t="shared" si="134"/>
        <v>6.423145517830962</v>
      </c>
      <c r="AA120" s="157">
        <f t="shared" si="134"/>
        <v>6.35533653729967</v>
      </c>
      <c r="AB120" s="157">
        <f t="shared" si="134"/>
        <v>5.9934180479227637</v>
      </c>
      <c r="AC120" s="157">
        <f t="shared" si="134"/>
        <v>6.1441381990511674</v>
      </c>
      <c r="AD120" s="157">
        <f t="shared" si="134"/>
        <v>-1.0613075808132222</v>
      </c>
      <c r="AE120" s="157">
        <f t="shared" si="134"/>
        <v>-0.71595834598837615</v>
      </c>
      <c r="AF120" s="157">
        <f t="shared" si="134"/>
        <v>0.3766677495787889</v>
      </c>
      <c r="AG120" s="157">
        <f t="shared" si="134"/>
        <v>-0.47462483277634865</v>
      </c>
      <c r="AH120" s="157">
        <f t="shared" si="134"/>
        <v>2.0441120733131464</v>
      </c>
      <c r="AI120" s="157">
        <f t="shared" si="134"/>
        <v>1.8899016843781158</v>
      </c>
      <c r="AJ120" s="157">
        <f t="shared" si="134"/>
        <v>0.79677499130450991</v>
      </c>
      <c r="AK120" s="157">
        <f t="shared" si="134"/>
        <v>1.8787786339128956</v>
      </c>
      <c r="AL120" s="157">
        <f t="shared" si="134"/>
        <v>2.7654196191646894</v>
      </c>
      <c r="AM120" s="157">
        <f t="shared" si="134"/>
        <v>4.3619263241555259</v>
      </c>
      <c r="AN120" s="157">
        <f t="shared" si="134"/>
        <v>5.8388401385569253</v>
      </c>
      <c r="AO120" s="157">
        <f t="shared" si="134"/>
        <v>6.0967383240484176</v>
      </c>
      <c r="AP120" s="157">
        <f t="shared" si="134"/>
        <v>4.8628139257578145</v>
      </c>
      <c r="AQ120" s="157">
        <f t="shared" si="133"/>
        <v>4.9845874674622674</v>
      </c>
      <c r="AR120" s="157">
        <f t="shared" si="133"/>
        <v>4.4690229617025476</v>
      </c>
      <c r="AS120" s="157">
        <f t="shared" si="133"/>
        <v>3.7665104503137772</v>
      </c>
      <c r="AT120" s="157">
        <f t="shared" si="133"/>
        <v>5.6088990596402395</v>
      </c>
      <c r="AU120" s="157">
        <f t="shared" si="133"/>
        <v>6.1535410647075839</v>
      </c>
      <c r="AV120" s="157">
        <f t="shared" si="133"/>
        <v>5.6085195355437314</v>
      </c>
      <c r="AW120" s="157">
        <f t="shared" si="133"/>
        <v>8.2276355252488074</v>
      </c>
      <c r="AX120" s="157">
        <f t="shared" si="133"/>
        <v>7.1208816335947915</v>
      </c>
      <c r="AY120" s="157">
        <f t="shared" si="133"/>
        <v>4.5634835401076277</v>
      </c>
      <c r="AZ120" s="157">
        <f t="shared" si="133"/>
        <v>4.9868213018370442</v>
      </c>
      <c r="BA120" s="157">
        <f t="shared" si="133"/>
        <v>2.8746863554757027</v>
      </c>
      <c r="BB120" s="157">
        <f t="shared" si="133"/>
        <v>3.0396275324681379</v>
      </c>
      <c r="BC120" s="157">
        <f t="shared" si="133"/>
        <v>3.4846122924078826</v>
      </c>
      <c r="BD120" s="157">
        <f t="shared" si="133"/>
        <v>2.8259186512395758</v>
      </c>
      <c r="BE120" s="157">
        <f t="shared" si="133"/>
        <v>0.86197114600312008</v>
      </c>
      <c r="BF120" s="157">
        <f t="shared" si="133"/>
        <v>-1.8103119163820485</v>
      </c>
      <c r="BG120" s="157">
        <f t="shared" si="133"/>
        <v>-4.0267562521480675</v>
      </c>
      <c r="BH120" s="157">
        <f t="shared" si="133"/>
        <v>-3.8922196107841018</v>
      </c>
      <c r="BI120" s="157">
        <f t="shared" si="128"/>
        <v>-1.3744252200572242</v>
      </c>
      <c r="BJ120" s="157">
        <f t="shared" si="128"/>
        <v>1.5119691553964749</v>
      </c>
      <c r="BK120" s="157">
        <f t="shared" si="128"/>
        <v>3.7537441129467926</v>
      </c>
      <c r="BL120" s="157">
        <f t="shared" si="128"/>
        <v>3.9294461866062913</v>
      </c>
      <c r="BM120" s="157">
        <f t="shared" si="129"/>
        <v>3.516339125231545</v>
      </c>
      <c r="BN120" s="157">
        <f t="shared" si="130"/>
        <v>4.1979460131766668</v>
      </c>
      <c r="BO120" s="157">
        <f t="shared" si="131"/>
        <v>4.6582587943949907</v>
      </c>
      <c r="BP120" s="157">
        <f t="shared" si="131"/>
        <v>4.6552951125337119</v>
      </c>
      <c r="BQ120" s="157">
        <f t="shared" si="131"/>
        <v>4.2816292365936492</v>
      </c>
    </row>
    <row r="121" spans="1:69" ht="13.5" thickBot="1" x14ac:dyDescent="0.25">
      <c r="A121" s="173" t="s">
        <v>282</v>
      </c>
      <c r="B121" s="256"/>
      <c r="C121" s="159"/>
      <c r="D121" s="159"/>
      <c r="E121" s="159"/>
      <c r="F121" s="159">
        <f t="shared" si="132"/>
        <v>3.3527316793841986</v>
      </c>
      <c r="G121" s="159">
        <f t="shared" si="132"/>
        <v>4.9285732684224133</v>
      </c>
      <c r="H121" s="159">
        <f t="shared" si="132"/>
        <v>5.8122410935260094</v>
      </c>
      <c r="I121" s="159">
        <f t="shared" si="132"/>
        <v>6.5917549921072141</v>
      </c>
      <c r="J121" s="159">
        <f t="shared" si="132"/>
        <v>3.5288266633321097</v>
      </c>
      <c r="K121" s="159">
        <f t="shared" si="132"/>
        <v>2.6270613448710858</v>
      </c>
      <c r="L121" s="159">
        <f t="shared" si="132"/>
        <v>1.4251279297345425</v>
      </c>
      <c r="M121" s="159">
        <f t="shared" si="132"/>
        <v>0.28443798965172684</v>
      </c>
      <c r="N121" s="159">
        <f t="shared" si="132"/>
        <v>1.5090499620703772</v>
      </c>
      <c r="O121" s="159">
        <f t="shared" si="132"/>
        <v>0.88051197478987986</v>
      </c>
      <c r="P121" s="159">
        <f t="shared" si="132"/>
        <v>0.45125835273158088</v>
      </c>
      <c r="Q121" s="159">
        <f t="shared" si="132"/>
        <v>0.65550928559888477</v>
      </c>
      <c r="R121" s="159">
        <f t="shared" si="132"/>
        <v>-0.84203188378494198</v>
      </c>
      <c r="S121" s="159">
        <f t="shared" si="132"/>
        <v>-6.0774956992572716E-2</v>
      </c>
      <c r="T121" s="159">
        <f t="shared" si="132"/>
        <v>1.4279608723505026</v>
      </c>
      <c r="U121" s="159">
        <f t="shared" si="132"/>
        <v>2.5492794562819179</v>
      </c>
      <c r="V121" s="159">
        <f>V119</f>
        <v>4.855574195268292</v>
      </c>
      <c r="W121" s="159">
        <f>W119</f>
        <v>4.9927483648039717</v>
      </c>
      <c r="X121" s="159">
        <f>X119</f>
        <v>4.8947105247930143</v>
      </c>
      <c r="Y121" s="159">
        <f>Y119</f>
        <v>4.4770048500899273</v>
      </c>
      <c r="Z121" s="159">
        <f t="shared" si="134"/>
        <v>5.3652773751010105</v>
      </c>
      <c r="AA121" s="159">
        <f t="shared" si="134"/>
        <v>4.7157087830213582</v>
      </c>
      <c r="AB121" s="159">
        <f t="shared" si="134"/>
        <v>3.7725184699209677</v>
      </c>
      <c r="AC121" s="159">
        <f t="shared" si="134"/>
        <v>3.7207194472564984</v>
      </c>
      <c r="AD121" s="159">
        <f t="shared" si="134"/>
        <v>1.4301534877261473</v>
      </c>
      <c r="AE121" s="159">
        <f t="shared" si="134"/>
        <v>2.3614101473527249</v>
      </c>
      <c r="AF121" s="159">
        <f t="shared" si="134"/>
        <v>3.0694301308103431</v>
      </c>
      <c r="AG121" s="159">
        <f t="shared" si="134"/>
        <v>2.9176956158623693</v>
      </c>
      <c r="AH121" s="159">
        <f t="shared" si="134"/>
        <v>3.8866908744724595</v>
      </c>
      <c r="AI121" s="159">
        <f t="shared" si="134"/>
        <v>2.8328869631358948</v>
      </c>
      <c r="AJ121" s="159">
        <f t="shared" si="134"/>
        <v>2.2295788404554093</v>
      </c>
      <c r="AK121" s="159">
        <f t="shared" si="134"/>
        <v>2.0550633080320329</v>
      </c>
      <c r="AL121" s="159">
        <f t="shared" si="134"/>
        <v>2.6467070842579941</v>
      </c>
      <c r="AM121" s="159">
        <f t="shared" si="134"/>
        <v>3.9273343513600185</v>
      </c>
      <c r="AN121" s="159">
        <f t="shared" si="134"/>
        <v>5.309939598473024</v>
      </c>
      <c r="AO121" s="159">
        <f t="shared" si="134"/>
        <v>6.0807970081523495</v>
      </c>
      <c r="AP121" s="159">
        <f t="shared" si="134"/>
        <v>5.6468398478561745</v>
      </c>
      <c r="AQ121" s="159">
        <f t="shared" si="133"/>
        <v>6.0976750119305629</v>
      </c>
      <c r="AR121" s="159">
        <f t="shared" si="133"/>
        <v>5.9280610093579353</v>
      </c>
      <c r="AS121" s="159">
        <f t="shared" si="133"/>
        <v>5.371340501971714</v>
      </c>
      <c r="AT121" s="159">
        <f t="shared" si="133"/>
        <v>5.7540343885195249</v>
      </c>
      <c r="AU121" s="159">
        <f t="shared" si="133"/>
        <v>5.2803117894694438</v>
      </c>
      <c r="AV121" s="159">
        <f t="shared" si="133"/>
        <v>5.1375637232018541</v>
      </c>
      <c r="AW121" s="159">
        <f t="shared" si="133"/>
        <v>5.9622498129010237</v>
      </c>
      <c r="AX121" s="159">
        <f t="shared" si="133"/>
        <v>6.3550544575154913</v>
      </c>
      <c r="AY121" s="159">
        <f t="shared" si="133"/>
        <v>5.7675053086446706</v>
      </c>
      <c r="AZ121" s="159">
        <f t="shared" si="133"/>
        <v>5.6086191826219158</v>
      </c>
      <c r="BA121" s="159">
        <f t="shared" si="133"/>
        <v>5.778173267440037</v>
      </c>
      <c r="BB121" s="159">
        <f t="shared" si="133"/>
        <v>4.8694909937468323</v>
      </c>
      <c r="BC121" s="159">
        <f t="shared" si="133"/>
        <v>5.1357204482207086</v>
      </c>
      <c r="BD121" s="159">
        <f t="shared" si="133"/>
        <v>4.3902209328484103</v>
      </c>
      <c r="BE121" s="159">
        <f t="shared" si="133"/>
        <v>1.9813789690457848</v>
      </c>
      <c r="BF121" s="159">
        <f t="shared" si="133"/>
        <v>-0.65739096281073384</v>
      </c>
      <c r="BG121" s="159">
        <f t="shared" si="133"/>
        <v>-2.5122998771430338</v>
      </c>
      <c r="BH121" s="159">
        <f t="shared" ref="BH121:BL121" si="135">(BH41-BD41)/BD41*100</f>
        <v>-2.4704857171403045</v>
      </c>
      <c r="BI121" s="159">
        <f t="shared" si="135"/>
        <v>-0.95704922826906869</v>
      </c>
      <c r="BJ121" s="159">
        <f t="shared" si="135"/>
        <v>1.8325832609898858</v>
      </c>
      <c r="BK121" s="159">
        <f t="shared" si="135"/>
        <v>3.5710270496514416</v>
      </c>
      <c r="BL121" s="159">
        <f t="shared" si="135"/>
        <v>3.5035751296265989</v>
      </c>
      <c r="BM121" s="159">
        <f t="shared" si="129"/>
        <v>3.6695518097325568</v>
      </c>
      <c r="BN121" s="159">
        <f t="shared" si="130"/>
        <v>4.0646403771522195</v>
      </c>
      <c r="BO121" s="159">
        <f t="shared" si="131"/>
        <v>3.1096033265743381</v>
      </c>
      <c r="BP121" s="159">
        <f t="shared" si="131"/>
        <v>3.180811542014355</v>
      </c>
      <c r="BQ121" s="159">
        <f t="shared" si="131"/>
        <v>2.9253046992749718</v>
      </c>
    </row>
  </sheetData>
  <mergeCells count="5">
    <mergeCell ref="A103:BH103"/>
    <mergeCell ref="A43:BH43"/>
    <mergeCell ref="A63:BH63"/>
    <mergeCell ref="A83:BH83"/>
    <mergeCell ref="A1:BQ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sqref="A1:Q1"/>
    </sheetView>
  </sheetViews>
  <sheetFormatPr defaultRowHeight="12.75" x14ac:dyDescent="0.2"/>
  <cols>
    <col min="1" max="1" width="13" customWidth="1"/>
    <col min="2" max="2" width="11.375" customWidth="1"/>
    <col min="3" max="3" width="9.75" customWidth="1"/>
    <col min="4" max="4" width="9.875" customWidth="1"/>
    <col min="5" max="5" width="11.25" customWidth="1"/>
    <col min="6" max="6" width="12.75" customWidth="1"/>
    <col min="8" max="8" width="13" customWidth="1"/>
    <col min="9" max="9" width="10.5" customWidth="1"/>
    <col min="10" max="10" width="10.25" customWidth="1"/>
    <col min="11" max="12" width="13.75" customWidth="1"/>
    <col min="14" max="14" width="12.125" customWidth="1"/>
    <col min="15" max="15" width="11.5" customWidth="1"/>
    <col min="16" max="16" width="11.125" customWidth="1"/>
    <col min="17" max="17" width="10.5" customWidth="1"/>
  </cols>
  <sheetData>
    <row r="1" spans="1:17" ht="55.5" customHeight="1" thickBot="1" x14ac:dyDescent="0.25">
      <c r="A1" s="401" t="s">
        <v>21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  <c r="O1" s="403"/>
      <c r="P1" s="403"/>
      <c r="Q1" s="404"/>
    </row>
    <row r="2" spans="1:17" ht="77.25" thickBot="1" x14ac:dyDescent="0.25">
      <c r="A2" s="175"/>
      <c r="B2" s="198" t="s">
        <v>0</v>
      </c>
      <c r="C2" s="199" t="s">
        <v>1</v>
      </c>
      <c r="D2" s="199" t="s">
        <v>2</v>
      </c>
      <c r="E2" s="198" t="s">
        <v>3</v>
      </c>
      <c r="F2" s="199" t="s">
        <v>4</v>
      </c>
      <c r="G2" s="199" t="s">
        <v>5</v>
      </c>
      <c r="H2" s="199" t="s">
        <v>6</v>
      </c>
      <c r="I2" s="198" t="s">
        <v>7</v>
      </c>
      <c r="J2" s="199" t="s">
        <v>8</v>
      </c>
      <c r="K2" s="199" t="s">
        <v>9</v>
      </c>
      <c r="L2" s="199" t="s">
        <v>10</v>
      </c>
      <c r="M2" s="199" t="s">
        <v>11</v>
      </c>
      <c r="N2" s="199" t="s">
        <v>12</v>
      </c>
      <c r="O2" s="198" t="s">
        <v>13</v>
      </c>
      <c r="P2" s="199" t="s">
        <v>14</v>
      </c>
      <c r="Q2" s="200" t="s">
        <v>15</v>
      </c>
    </row>
    <row r="3" spans="1:17" x14ac:dyDescent="0.2">
      <c r="A3" s="179">
        <v>1996</v>
      </c>
      <c r="B3" s="176">
        <v>24.327178822247081</v>
      </c>
      <c r="C3" s="190">
        <v>16.333389661194087</v>
      </c>
      <c r="D3" s="190">
        <v>39.29112934414519</v>
      </c>
      <c r="E3" s="177">
        <v>2.2634245211871051</v>
      </c>
      <c r="F3" s="190">
        <v>1.7479865100412453</v>
      </c>
      <c r="G3" s="190">
        <v>11.074059626964919</v>
      </c>
      <c r="H3" s="190">
        <v>-1.7304780763978587</v>
      </c>
      <c r="I3" s="177">
        <v>4.1991954303656254</v>
      </c>
      <c r="J3" s="190">
        <v>2.2470205122525559</v>
      </c>
      <c r="K3" s="190">
        <v>4.4671965229658666</v>
      </c>
      <c r="L3" s="190">
        <v>6.8454417881424288</v>
      </c>
      <c r="M3" s="190">
        <v>2.5993756666897951</v>
      </c>
      <c r="N3" s="190">
        <v>3.784687181258374</v>
      </c>
      <c r="O3" s="177">
        <v>5.1652471014777701</v>
      </c>
      <c r="P3" s="190">
        <v>9.4243632416004957</v>
      </c>
      <c r="Q3" s="178">
        <v>5.3602932241613468</v>
      </c>
    </row>
    <row r="4" spans="1:17" x14ac:dyDescent="0.2">
      <c r="A4" s="179">
        <f>A3+1</f>
        <v>1997</v>
      </c>
      <c r="B4" s="176">
        <v>0.21275362758618852</v>
      </c>
      <c r="C4" s="190">
        <v>-0.3577582931626867</v>
      </c>
      <c r="D4" s="190">
        <v>1.1047009794468841</v>
      </c>
      <c r="E4" s="177">
        <v>2.9974216511283585</v>
      </c>
      <c r="F4" s="190">
        <v>2.6509811171693163</v>
      </c>
      <c r="G4" s="190">
        <v>3.4431570966822234</v>
      </c>
      <c r="H4" s="190">
        <v>5.7190779192565628</v>
      </c>
      <c r="I4" s="177">
        <v>1.5145199579551749</v>
      </c>
      <c r="J4" s="190">
        <v>0.55422679345200143</v>
      </c>
      <c r="K4" s="190">
        <v>5.5598837816904023</v>
      </c>
      <c r="L4" s="190">
        <v>4.2397690664207577</v>
      </c>
      <c r="M4" s="190">
        <v>-0.10203571415376578</v>
      </c>
      <c r="N4" s="190">
        <v>-2.419891015264688</v>
      </c>
      <c r="O4" s="177">
        <v>1.8406538219796784</v>
      </c>
      <c r="P4" s="190">
        <v>11.498197849652147</v>
      </c>
      <c r="Q4" s="178">
        <v>2.2999804179755818</v>
      </c>
    </row>
    <row r="5" spans="1:17" x14ac:dyDescent="0.2">
      <c r="A5" s="179">
        <f t="shared" ref="A5:A16" si="0">A4+1</f>
        <v>1998</v>
      </c>
      <c r="B5" s="176">
        <v>1.8089305926057522E-2</v>
      </c>
      <c r="C5" s="190">
        <v>0.90679689008445941</v>
      </c>
      <c r="D5" s="190">
        <v>-1.351232499277359</v>
      </c>
      <c r="E5" s="177">
        <v>-1.9763677256198697</v>
      </c>
      <c r="F5" s="190">
        <v>-0.45016265487669321</v>
      </c>
      <c r="G5" s="190">
        <v>-6.1115588922262223</v>
      </c>
      <c r="H5" s="190">
        <v>-11.254456509814501</v>
      </c>
      <c r="I5" s="177">
        <v>2.7470317028769098</v>
      </c>
      <c r="J5" s="190">
        <v>0.88094178663700917</v>
      </c>
      <c r="K5" s="190">
        <v>4.5286472045194284</v>
      </c>
      <c r="L5" s="190">
        <v>2.4268725064224799</v>
      </c>
      <c r="M5" s="190">
        <v>6.2204660235137315</v>
      </c>
      <c r="N5" s="190">
        <v>1.9185776304905107</v>
      </c>
      <c r="O5" s="177">
        <v>1.0643415175973707</v>
      </c>
      <c r="P5" s="190">
        <v>14.749366359693191</v>
      </c>
      <c r="Q5" s="178">
        <v>1.7737441300200596</v>
      </c>
    </row>
    <row r="6" spans="1:17" x14ac:dyDescent="0.2">
      <c r="A6" s="179">
        <f t="shared" si="0"/>
        <v>1999</v>
      </c>
      <c r="B6" s="176">
        <v>-12.301400422253449</v>
      </c>
      <c r="C6" s="190">
        <v>-2.6298178119234397</v>
      </c>
      <c r="D6" s="190">
        <v>-27.54448783377434</v>
      </c>
      <c r="E6" s="177">
        <v>0.86303659176368785</v>
      </c>
      <c r="F6" s="190">
        <v>1.6032162029260777</v>
      </c>
      <c r="G6" s="190">
        <v>5.8738189568442158E-2</v>
      </c>
      <c r="H6" s="190">
        <v>-5.6966269183352605</v>
      </c>
      <c r="I6" s="177">
        <v>3.205049508043869</v>
      </c>
      <c r="J6" s="190">
        <v>7.153438110640173</v>
      </c>
      <c r="K6" s="190">
        <v>3.5515228165262891</v>
      </c>
      <c r="L6" s="190">
        <v>6.0813331708891418</v>
      </c>
      <c r="M6" s="190">
        <v>3.6957968062409501</v>
      </c>
      <c r="N6" s="190">
        <v>-3.4818138516285417</v>
      </c>
      <c r="O6" s="177">
        <v>1.1269369893373067</v>
      </c>
      <c r="P6" s="190">
        <v>9.0029202592356388</v>
      </c>
      <c r="Q6" s="178">
        <v>1.58726406740563</v>
      </c>
    </row>
    <row r="7" spans="1:17" x14ac:dyDescent="0.2">
      <c r="A7" s="179">
        <f t="shared" si="0"/>
        <v>2000</v>
      </c>
      <c r="B7" s="176">
        <v>1.7227066681637493</v>
      </c>
      <c r="C7" s="190">
        <v>3.7541218973935253</v>
      </c>
      <c r="D7" s="190">
        <v>-2.5798703215106769</v>
      </c>
      <c r="E7" s="177">
        <v>7.9829223019315849</v>
      </c>
      <c r="F7" s="190">
        <v>8.5899492696371755</v>
      </c>
      <c r="G7" s="190">
        <v>5.8676268172194277</v>
      </c>
      <c r="H7" s="190">
        <v>3.941044202206661</v>
      </c>
      <c r="I7" s="177">
        <v>3.6950185386219956</v>
      </c>
      <c r="J7" s="190">
        <v>8.2442430596969913</v>
      </c>
      <c r="K7" s="190">
        <v>6.4544516753365295</v>
      </c>
      <c r="L7" s="190">
        <v>1.1933287562376913</v>
      </c>
      <c r="M7" s="190">
        <v>4.7073160157575709</v>
      </c>
      <c r="N7" s="190">
        <v>-0.29083884431686502</v>
      </c>
      <c r="O7" s="177">
        <v>4.6799296586110222</v>
      </c>
      <c r="P7" s="190">
        <v>95.346821907230336</v>
      </c>
      <c r="Q7" s="178">
        <v>10.365962140412233</v>
      </c>
    </row>
    <row r="8" spans="1:17" x14ac:dyDescent="0.2">
      <c r="A8" s="179">
        <f t="shared" si="0"/>
        <v>2001</v>
      </c>
      <c r="B8" s="176">
        <v>-1.8158586540644353</v>
      </c>
      <c r="C8" s="190">
        <v>-0.35508425423581069</v>
      </c>
      <c r="D8" s="190">
        <v>-5.1109673962744733</v>
      </c>
      <c r="E8" s="177">
        <v>4.9791564011893703</v>
      </c>
      <c r="F8" s="190">
        <v>2.9761256863385848</v>
      </c>
      <c r="G8" s="190">
        <v>-0.15546150218985691</v>
      </c>
      <c r="H8" s="190">
        <v>34.108681314950161</v>
      </c>
      <c r="I8" s="177">
        <v>4.4785613796745904</v>
      </c>
      <c r="J8" s="190">
        <v>7.8119454402685991</v>
      </c>
      <c r="K8" s="190">
        <v>4.3137983896882419</v>
      </c>
      <c r="L8" s="190">
        <v>5.7000743655677866</v>
      </c>
      <c r="M8" s="190">
        <v>2.3313694955157054</v>
      </c>
      <c r="N8" s="190">
        <v>0.93167194546765941</v>
      </c>
      <c r="O8" s="177">
        <v>4.232601503084334</v>
      </c>
      <c r="P8" s="190">
        <v>6.2281326850870817</v>
      </c>
      <c r="Q8" s="178">
        <v>4.4541099648747133</v>
      </c>
    </row>
    <row r="9" spans="1:17" x14ac:dyDescent="0.2">
      <c r="A9" s="179">
        <f t="shared" si="0"/>
        <v>2002</v>
      </c>
      <c r="B9" s="176">
        <v>0.10661873370909471</v>
      </c>
      <c r="C9" s="190">
        <v>4.653605468815817</v>
      </c>
      <c r="D9" s="190">
        <v>-10.664217301363346</v>
      </c>
      <c r="E9" s="177">
        <v>1.0269937440988337</v>
      </c>
      <c r="F9" s="190">
        <v>2.6356048186201808</v>
      </c>
      <c r="G9" s="190">
        <v>9.7037840654843333</v>
      </c>
      <c r="H9" s="190">
        <v>-21.006937512957489</v>
      </c>
      <c r="I9" s="177">
        <v>4.0041102129596284</v>
      </c>
      <c r="J9" s="190">
        <v>2.4495846618694839</v>
      </c>
      <c r="K9" s="190">
        <v>9.3551417802024215</v>
      </c>
      <c r="L9" s="190">
        <v>5.0547872389770401</v>
      </c>
      <c r="M9" s="190">
        <v>2.411459265991736</v>
      </c>
      <c r="N9" s="190">
        <v>0.41607279782576079</v>
      </c>
      <c r="O9" s="177">
        <v>2.8635373900991805</v>
      </c>
      <c r="P9" s="190">
        <v>-0.4676151504237317</v>
      </c>
      <c r="Q9" s="178">
        <v>2.4874919405530238</v>
      </c>
    </row>
    <row r="10" spans="1:17" x14ac:dyDescent="0.2">
      <c r="A10" s="179">
        <f t="shared" si="0"/>
        <v>2003</v>
      </c>
      <c r="B10" s="176">
        <v>5.3662048379077429</v>
      </c>
      <c r="C10" s="190">
        <v>5.1839550801445373</v>
      </c>
      <c r="D10" s="190">
        <v>5.8719380036837112</v>
      </c>
      <c r="E10" s="177">
        <v>-1.4938695307479761</v>
      </c>
      <c r="F10" s="190">
        <v>-0.91605471872023903</v>
      </c>
      <c r="G10" s="190">
        <v>-11.509926472880784</v>
      </c>
      <c r="H10" s="190">
        <v>4.7497428617470439</v>
      </c>
      <c r="I10" s="177">
        <v>4.6851053389306321</v>
      </c>
      <c r="J10" s="190">
        <v>3.4685167303858582</v>
      </c>
      <c r="K10" s="190">
        <v>6.9910452895023028</v>
      </c>
      <c r="L10" s="190">
        <v>5.5892222881982878</v>
      </c>
      <c r="M10" s="190">
        <v>5.5714173598928376</v>
      </c>
      <c r="N10" s="190">
        <v>2.1974951064812722</v>
      </c>
      <c r="O10" s="177">
        <v>2.8779538583667152</v>
      </c>
      <c r="P10" s="190">
        <v>1.649396141408501</v>
      </c>
      <c r="Q10" s="178">
        <v>2.7432639906487406</v>
      </c>
    </row>
    <row r="11" spans="1:17" x14ac:dyDescent="0.2">
      <c r="A11" s="179">
        <f t="shared" si="0"/>
        <v>2004</v>
      </c>
      <c r="B11" s="176">
        <v>0.75567788508223666</v>
      </c>
      <c r="C11" s="190">
        <v>0.30325645999335371</v>
      </c>
      <c r="D11" s="190">
        <v>2.0029645322294609</v>
      </c>
      <c r="E11" s="177">
        <v>5.2864306206426095</v>
      </c>
      <c r="F11" s="190">
        <v>4.7001760233958594</v>
      </c>
      <c r="G11" s="190">
        <v>7.3184307014032184</v>
      </c>
      <c r="H11" s="190">
        <v>9.3854882281274872</v>
      </c>
      <c r="I11" s="177">
        <v>4.5034154413494942</v>
      </c>
      <c r="J11" s="190">
        <v>5.4367045880185341</v>
      </c>
      <c r="K11" s="190">
        <v>4.4789047295174438</v>
      </c>
      <c r="L11" s="190">
        <v>7.2253292354286875</v>
      </c>
      <c r="M11" s="190">
        <v>1.7682853612014979</v>
      </c>
      <c r="N11" s="190">
        <v>1.3494582078885304</v>
      </c>
      <c r="O11" s="177">
        <v>4.4630634375444576</v>
      </c>
      <c r="P11" s="190">
        <v>4.7736056392081707</v>
      </c>
      <c r="Q11" s="178">
        <v>4.4967464894428772</v>
      </c>
    </row>
    <row r="12" spans="1:17" x14ac:dyDescent="0.2">
      <c r="A12" s="179">
        <f t="shared" si="0"/>
        <v>2005</v>
      </c>
      <c r="B12" s="176">
        <v>-5.9574073835498673</v>
      </c>
      <c r="C12" s="190">
        <v>-5.8467181986962764</v>
      </c>
      <c r="D12" s="190">
        <v>-6.2574828832609484</v>
      </c>
      <c r="E12" s="177">
        <v>6.7971079153581915</v>
      </c>
      <c r="F12" s="190">
        <v>6.16865782426816</v>
      </c>
      <c r="G12" s="190">
        <v>6.5088364735634601</v>
      </c>
      <c r="H12" s="190">
        <v>13.559290712423945</v>
      </c>
      <c r="I12" s="177">
        <v>6.7740470832468134</v>
      </c>
      <c r="J12" s="190">
        <v>6.4683772653539018</v>
      </c>
      <c r="K12" s="190">
        <v>5.9150981474114728</v>
      </c>
      <c r="L12" s="190">
        <v>10.576443377180968</v>
      </c>
      <c r="M12" s="190">
        <v>3.3779430972473352</v>
      </c>
      <c r="N12" s="190">
        <v>4.5038842802488963</v>
      </c>
      <c r="O12" s="177">
        <v>5.9113280445307756</v>
      </c>
      <c r="P12" s="190">
        <v>4.5130389279935184</v>
      </c>
      <c r="Q12" s="178">
        <v>5.7593018540806664</v>
      </c>
    </row>
    <row r="13" spans="1:17" x14ac:dyDescent="0.2">
      <c r="A13" s="179">
        <f t="shared" si="0"/>
        <v>2006</v>
      </c>
      <c r="B13" s="176">
        <v>-0.50635611208716658</v>
      </c>
      <c r="C13" s="190">
        <v>0.53514512927117452</v>
      </c>
      <c r="D13" s="190">
        <v>-3.3422109236834716</v>
      </c>
      <c r="E13" s="177">
        <v>5.9365850043237858</v>
      </c>
      <c r="F13" s="190">
        <v>6.0361202543548877</v>
      </c>
      <c r="G13" s="190">
        <v>3.303908443060303</v>
      </c>
      <c r="H13" s="190">
        <v>7.595951675398692</v>
      </c>
      <c r="I13" s="177">
        <v>5.7542002180562237</v>
      </c>
      <c r="J13" s="190">
        <v>6.4021635266201473</v>
      </c>
      <c r="K13" s="190">
        <v>5.2007031701428827</v>
      </c>
      <c r="L13" s="190">
        <v>7.6942579697232771</v>
      </c>
      <c r="M13" s="190">
        <v>5.3045956951620603</v>
      </c>
      <c r="N13" s="190">
        <v>2.9800977844017367</v>
      </c>
      <c r="O13" s="177">
        <v>5.4278525455709392</v>
      </c>
      <c r="P13" s="190">
        <v>6.4096666467562198</v>
      </c>
      <c r="Q13" s="178">
        <v>5.5333278654310973</v>
      </c>
    </row>
    <row r="14" spans="1:17" x14ac:dyDescent="0.2">
      <c r="A14" s="179">
        <f t="shared" si="0"/>
        <v>2007</v>
      </c>
      <c r="B14" s="176">
        <v>3.6647028392462868</v>
      </c>
      <c r="C14" s="190">
        <v>4.0821731939715971</v>
      </c>
      <c r="D14" s="190">
        <v>2.492336595723593</v>
      </c>
      <c r="E14" s="177">
        <v>5.9345847172376498</v>
      </c>
      <c r="F14" s="190">
        <v>5.2998051445096044</v>
      </c>
      <c r="G14" s="190">
        <v>3.3333761813815741</v>
      </c>
      <c r="H14" s="190">
        <v>14.424716897190359</v>
      </c>
      <c r="I14" s="177">
        <v>6.2681907143523734</v>
      </c>
      <c r="J14" s="190">
        <v>5.592154626932599</v>
      </c>
      <c r="K14" s="190">
        <v>7.1322797925044883</v>
      </c>
      <c r="L14" s="190">
        <v>7.7601033465858222</v>
      </c>
      <c r="M14" s="190">
        <v>5.5076826940719625</v>
      </c>
      <c r="N14" s="190">
        <v>4.0691697388377337</v>
      </c>
      <c r="O14" s="177">
        <v>6.0213236528969771</v>
      </c>
      <c r="P14" s="190">
        <v>4.8530986160454779</v>
      </c>
      <c r="Q14" s="178">
        <v>5.8948084570002708</v>
      </c>
    </row>
    <row r="15" spans="1:17" x14ac:dyDescent="0.2">
      <c r="A15" s="179">
        <f t="shared" si="0"/>
        <v>2008</v>
      </c>
      <c r="B15" s="176">
        <v>9.1361298427343591</v>
      </c>
      <c r="C15" s="190">
        <v>14.550196980804511</v>
      </c>
      <c r="D15" s="190">
        <v>-6.5363134879643914</v>
      </c>
      <c r="E15" s="177">
        <v>2.687272694892648</v>
      </c>
      <c r="F15" s="190">
        <v>2.5596069215934913</v>
      </c>
      <c r="G15" s="190">
        <v>-4.0239550888765629</v>
      </c>
      <c r="H15" s="190">
        <v>8.5555155929026725</v>
      </c>
      <c r="I15" s="177">
        <v>4.3522368737448147</v>
      </c>
      <c r="J15" s="190">
        <v>1.0583020032393908</v>
      </c>
      <c r="K15" s="190">
        <v>4.18879282917261</v>
      </c>
      <c r="L15" s="190">
        <v>7.3969947796912559</v>
      </c>
      <c r="M15" s="190">
        <v>3.7697570928601003</v>
      </c>
      <c r="N15" s="190">
        <v>4.8600452011115625</v>
      </c>
      <c r="O15" s="177">
        <v>4.1317427446187338</v>
      </c>
      <c r="P15" s="190">
        <v>2.6312125952305663</v>
      </c>
      <c r="Q15" s="178">
        <v>3.9731293461308819</v>
      </c>
    </row>
    <row r="16" spans="1:17" x14ac:dyDescent="0.2">
      <c r="A16" s="179">
        <f t="shared" si="0"/>
        <v>2009</v>
      </c>
      <c r="B16" s="176">
        <v>-1.8424699641277273</v>
      </c>
      <c r="C16" s="352">
        <v>-2.6693987378392436</v>
      </c>
      <c r="D16" s="352">
        <v>-6.3805831613711064</v>
      </c>
      <c r="E16" s="177">
        <v>-8.3894488920458841</v>
      </c>
      <c r="F16" s="352">
        <v>-9.9543463069773903</v>
      </c>
      <c r="G16" s="352">
        <v>-3.9161654020443701</v>
      </c>
      <c r="H16" s="352">
        <v>8.4000234552203672</v>
      </c>
      <c r="I16" s="177">
        <v>1.3057585421395359</v>
      </c>
      <c r="J16" s="352">
        <v>6.4811065634300336E-2</v>
      </c>
      <c r="K16" s="352">
        <v>1.5923054248031046</v>
      </c>
      <c r="L16" s="352">
        <v>1.6164370689136873</v>
      </c>
      <c r="M16" s="352">
        <v>-2.2682734021946482E-2</v>
      </c>
      <c r="N16" s="352">
        <v>4.2322032223475086</v>
      </c>
      <c r="O16" s="177">
        <v>-1.6819698066760109</v>
      </c>
      <c r="P16" s="352">
        <v>-2.758653904600791</v>
      </c>
      <c r="Q16" s="178">
        <v>-1.781471351225947</v>
      </c>
    </row>
    <row r="17" spans="1:17" x14ac:dyDescent="0.2">
      <c r="A17" s="179">
        <v>2010</v>
      </c>
      <c r="B17" s="176">
        <v>2.0605858297224136</v>
      </c>
      <c r="C17" s="352">
        <v>2.3302350393209057</v>
      </c>
      <c r="D17" s="352">
        <v>9.301482308328799</v>
      </c>
      <c r="E17" s="177">
        <v>5.8645199766939911</v>
      </c>
      <c r="F17" s="352">
        <v>6.0315112805722295</v>
      </c>
      <c r="G17" s="352">
        <v>0.84462031597125065</v>
      </c>
      <c r="H17" s="352">
        <v>1.8105283456389132</v>
      </c>
      <c r="I17" s="177">
        <v>2.554158298978455</v>
      </c>
      <c r="J17" s="352">
        <v>3.5060898471958075</v>
      </c>
      <c r="K17" s="352">
        <v>2.7793435323689346</v>
      </c>
      <c r="L17" s="352">
        <v>0.87295789995931428</v>
      </c>
      <c r="M17" s="352">
        <v>-0.32370266096694855</v>
      </c>
      <c r="N17" s="352">
        <v>3.1457467458334629</v>
      </c>
      <c r="O17" s="177">
        <v>3.4170729852774091</v>
      </c>
      <c r="P17" s="352">
        <v>3.0639318744850477</v>
      </c>
      <c r="Q17" s="178">
        <v>3.3622850571222966</v>
      </c>
    </row>
    <row r="18" spans="1:17" x14ac:dyDescent="0.2">
      <c r="A18" s="179">
        <v>2011</v>
      </c>
      <c r="B18" s="176">
        <v>1.9421881877604008</v>
      </c>
      <c r="C18" s="352">
        <v>1.433949092767155</v>
      </c>
      <c r="D18" s="352">
        <v>3.685891557778024</v>
      </c>
      <c r="E18" s="177">
        <v>2.6677906405229228</v>
      </c>
      <c r="F18" s="352">
        <v>3.0064237150694137</v>
      </c>
      <c r="G18" s="352">
        <v>0.48098628332771243</v>
      </c>
      <c r="H18" s="352">
        <v>1.7188321935138455</v>
      </c>
      <c r="I18" s="177">
        <v>3.5058197156530921</v>
      </c>
      <c r="J18" s="352">
        <v>4.4553785262926198</v>
      </c>
      <c r="K18" s="352">
        <v>4.0388734703092064</v>
      </c>
      <c r="L18" s="352">
        <v>2.3239623091052759</v>
      </c>
      <c r="M18" s="352">
        <v>2.2207329639512463</v>
      </c>
      <c r="N18" s="352">
        <v>4.3084022457749418</v>
      </c>
      <c r="O18" s="177">
        <v>3.1843729445826932</v>
      </c>
      <c r="P18" s="352">
        <v>4.4481589331113236</v>
      </c>
      <c r="Q18" s="178">
        <v>3.3165097800275385</v>
      </c>
    </row>
    <row r="19" spans="1:17" ht="39" thickBot="1" x14ac:dyDescent="0.25">
      <c r="A19" s="191" t="s">
        <v>19</v>
      </c>
      <c r="B19" s="192">
        <f t="shared" ref="B19:Q19" si="1">AVERAGE(B3:B18)</f>
        <v>1.6805840027501853</v>
      </c>
      <c r="C19" s="258">
        <f t="shared" si="1"/>
        <v>2.6380029748689786</v>
      </c>
      <c r="D19" s="258">
        <f t="shared" si="1"/>
        <v>-0.37605765544652836</v>
      </c>
      <c r="E19" s="193">
        <f t="shared" si="1"/>
        <v>2.7142225395348132</v>
      </c>
      <c r="F19" s="258">
        <f t="shared" si="1"/>
        <v>2.6678500679951194</v>
      </c>
      <c r="G19" s="258">
        <f t="shared" si="1"/>
        <v>1.6387785522755669</v>
      </c>
      <c r="H19" s="258">
        <f t="shared" si="1"/>
        <v>4.6425246488169751</v>
      </c>
      <c r="I19" s="193">
        <f t="shared" si="1"/>
        <v>3.971651184809327</v>
      </c>
      <c r="J19" s="258">
        <f t="shared" si="1"/>
        <v>4.1121186590306236</v>
      </c>
      <c r="K19" s="258">
        <f t="shared" si="1"/>
        <v>5.0342492847913523</v>
      </c>
      <c r="L19" s="258">
        <f t="shared" si="1"/>
        <v>5.1623321979652435</v>
      </c>
      <c r="M19" s="258">
        <f t="shared" si="1"/>
        <v>3.0648610268096164</v>
      </c>
      <c r="N19" s="258">
        <f t="shared" si="1"/>
        <v>2.0315605235473662</v>
      </c>
      <c r="O19" s="193">
        <f t="shared" si="1"/>
        <v>3.4203742743062095</v>
      </c>
      <c r="P19" s="258">
        <f t="shared" si="1"/>
        <v>10.960352663857075</v>
      </c>
      <c r="Q19" s="194">
        <f t="shared" si="1"/>
        <v>3.8516717108788137</v>
      </c>
    </row>
  </sheetData>
  <mergeCells count="1">
    <mergeCell ref="A1:Q1"/>
  </mergeCells>
  <phoneticPr fontId="8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>
      <selection sqref="A1:Q1"/>
    </sheetView>
  </sheetViews>
  <sheetFormatPr defaultRowHeight="12.75" x14ac:dyDescent="0.2"/>
  <cols>
    <col min="1" max="1" width="13" customWidth="1"/>
    <col min="2" max="2" width="11.375" customWidth="1"/>
    <col min="3" max="3" width="9.75" customWidth="1"/>
    <col min="4" max="4" width="9.875" customWidth="1"/>
    <col min="5" max="5" width="11.25" customWidth="1"/>
    <col min="6" max="6" width="12.75" customWidth="1"/>
    <col min="8" max="8" width="13" customWidth="1"/>
    <col min="9" max="9" width="10.5" customWidth="1"/>
    <col min="10" max="10" width="10.25" customWidth="1"/>
    <col min="11" max="12" width="13.75" customWidth="1"/>
    <col min="14" max="14" width="12.125" customWidth="1"/>
    <col min="15" max="15" width="11.5" customWidth="1"/>
    <col min="16" max="16" width="11.125" customWidth="1"/>
    <col min="17" max="17" width="10.5" customWidth="1"/>
  </cols>
  <sheetData>
    <row r="1" spans="1:17" ht="56.25" customHeight="1" thickBot="1" x14ac:dyDescent="0.25">
      <c r="A1" s="401" t="s">
        <v>202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  <c r="O1" s="403"/>
      <c r="P1" s="403"/>
      <c r="Q1" s="404"/>
    </row>
    <row r="2" spans="1:17" ht="77.25" thickBot="1" x14ac:dyDescent="0.25">
      <c r="A2" s="175"/>
      <c r="B2" s="198" t="s">
        <v>0</v>
      </c>
      <c r="C2" s="199" t="s">
        <v>1</v>
      </c>
      <c r="D2" s="199" t="s">
        <v>2</v>
      </c>
      <c r="E2" s="198" t="s">
        <v>3</v>
      </c>
      <c r="F2" s="199" t="s">
        <v>4</v>
      </c>
      <c r="G2" s="199" t="s">
        <v>5</v>
      </c>
      <c r="H2" s="199" t="s">
        <v>6</v>
      </c>
      <c r="I2" s="198" t="s">
        <v>7</v>
      </c>
      <c r="J2" s="199" t="s">
        <v>8</v>
      </c>
      <c r="K2" s="199" t="s">
        <v>9</v>
      </c>
      <c r="L2" s="199" t="s">
        <v>10</v>
      </c>
      <c r="M2" s="199" t="s">
        <v>11</v>
      </c>
      <c r="N2" s="199" t="s">
        <v>12</v>
      </c>
      <c r="O2" s="198" t="s">
        <v>13</v>
      </c>
      <c r="P2" s="199" t="s">
        <v>14</v>
      </c>
      <c r="Q2" s="200" t="s">
        <v>15</v>
      </c>
    </row>
    <row r="3" spans="1:17" hidden="1" x14ac:dyDescent="0.2">
      <c r="A3" s="179" t="s">
        <v>284</v>
      </c>
      <c r="B3" s="176">
        <v>1.6810536209994911</v>
      </c>
      <c r="C3" s="190">
        <v>-15.24009696826325</v>
      </c>
      <c r="D3" s="190">
        <v>38.746645020284532</v>
      </c>
      <c r="E3" s="177">
        <v>2.1738484148827002</v>
      </c>
      <c r="F3" s="190">
        <v>2.6338516659577529</v>
      </c>
      <c r="G3" s="190">
        <v>2.5721150832951438</v>
      </c>
      <c r="H3" s="190">
        <v>-2.3155435350606122</v>
      </c>
      <c r="I3" s="177">
        <v>4.3505650452309652</v>
      </c>
      <c r="J3" s="190">
        <v>4.0136291623092708</v>
      </c>
      <c r="K3" s="190">
        <v>6.4226933786107026</v>
      </c>
      <c r="L3" s="190">
        <v>4.1772510384525567</v>
      </c>
      <c r="M3" s="190">
        <v>5.8180109172862187</v>
      </c>
      <c r="N3" s="190">
        <v>2.8636187889412237</v>
      </c>
      <c r="O3" s="177">
        <v>3.4472757983049274</v>
      </c>
      <c r="P3" s="190">
        <v>2.6369933732011401</v>
      </c>
      <c r="Q3" s="178">
        <v>3.3527316793841986</v>
      </c>
    </row>
    <row r="4" spans="1:17" hidden="1" x14ac:dyDescent="0.2">
      <c r="A4" s="179" t="s">
        <v>289</v>
      </c>
      <c r="B4" s="176">
        <v>24.113371788301436</v>
      </c>
      <c r="C4" s="190">
        <v>16.323205778134479</v>
      </c>
      <c r="D4" s="190">
        <v>38.736056867754527</v>
      </c>
      <c r="E4" s="177">
        <v>1.395423153673031</v>
      </c>
      <c r="F4" s="190">
        <v>1.1091427408161472</v>
      </c>
      <c r="G4" s="190">
        <v>6.8311995803866834</v>
      </c>
      <c r="H4" s="190">
        <v>-1.3968746275614372</v>
      </c>
      <c r="I4" s="177">
        <v>4.1108148235360602</v>
      </c>
      <c r="J4" s="190">
        <v>2.685497862181867</v>
      </c>
      <c r="K4" s="190">
        <v>5.0032108411928871</v>
      </c>
      <c r="L4" s="190">
        <v>5.9920540567566487</v>
      </c>
      <c r="M4" s="190">
        <v>2.4675980816256611</v>
      </c>
      <c r="N4" s="190">
        <v>3.5813614989191209</v>
      </c>
      <c r="O4" s="177">
        <v>4.8290452121563581</v>
      </c>
      <c r="P4" s="190">
        <v>5.6826642465108526</v>
      </c>
      <c r="Q4" s="178">
        <v>4.9285732684224133</v>
      </c>
    </row>
    <row r="5" spans="1:17" hidden="1" x14ac:dyDescent="0.2">
      <c r="A5" s="179" t="s">
        <v>290</v>
      </c>
      <c r="B5" s="176">
        <v>37.341781011913483</v>
      </c>
      <c r="C5" s="190">
        <v>36.231203102792968</v>
      </c>
      <c r="D5" s="190">
        <v>39.231146501603249</v>
      </c>
      <c r="E5" s="177">
        <v>1.8336047966829496</v>
      </c>
      <c r="F5" s="190">
        <v>0.89480796285481157</v>
      </c>
      <c r="G5" s="190">
        <v>13.964142654239703</v>
      </c>
      <c r="H5" s="190">
        <v>-1.5289420483019143</v>
      </c>
      <c r="I5" s="177">
        <v>4.0770024132199847</v>
      </c>
      <c r="J5" s="190">
        <v>1.4196205024547073</v>
      </c>
      <c r="K5" s="190">
        <v>4.0650422339725027</v>
      </c>
      <c r="L5" s="190">
        <v>7.6378897026715906</v>
      </c>
      <c r="M5" s="190">
        <v>1.077962936672114</v>
      </c>
      <c r="N5" s="190">
        <v>4.1518091517919675</v>
      </c>
      <c r="O5" s="177">
        <v>5.8002449016349633</v>
      </c>
      <c r="P5" s="190">
        <v>5.9027458997403501</v>
      </c>
      <c r="Q5" s="178">
        <v>5.8122410935260094</v>
      </c>
    </row>
    <row r="6" spans="1:17" hidden="1" x14ac:dyDescent="0.2">
      <c r="A6" s="179" t="s">
        <v>291</v>
      </c>
      <c r="B6" s="176">
        <v>38.73385065423858</v>
      </c>
      <c r="C6" s="190">
        <v>37.721669379215093</v>
      </c>
      <c r="D6" s="190">
        <v>40.467724261560257</v>
      </c>
      <c r="E6" s="177">
        <v>3.6527069028592161</v>
      </c>
      <c r="F6" s="190">
        <v>2.3716946484584538</v>
      </c>
      <c r="G6" s="190">
        <v>21.133198569721223</v>
      </c>
      <c r="H6" s="190">
        <v>-1.683148344763723</v>
      </c>
      <c r="I6" s="177">
        <v>4.2603695367931422</v>
      </c>
      <c r="J6" s="190">
        <v>0.96694213184586664</v>
      </c>
      <c r="K6" s="190">
        <v>2.5300567073849209</v>
      </c>
      <c r="L6" s="190">
        <v>9.5149679572817938</v>
      </c>
      <c r="M6" s="190">
        <v>1.1187966383924379</v>
      </c>
      <c r="N6" s="190">
        <v>4.5396585519151111</v>
      </c>
      <c r="O6" s="177">
        <v>6.5689202502785431</v>
      </c>
      <c r="P6" s="190">
        <v>6.7639126830686651</v>
      </c>
      <c r="Q6" s="178">
        <v>6.5917549921072141</v>
      </c>
    </row>
    <row r="7" spans="1:17" hidden="1" x14ac:dyDescent="0.2">
      <c r="A7" s="179" t="s">
        <v>292</v>
      </c>
      <c r="B7" s="176">
        <v>8.4077422063460521</v>
      </c>
      <c r="C7" s="190">
        <v>15.524432056550017</v>
      </c>
      <c r="D7" s="190">
        <v>-1.1155485411398409</v>
      </c>
      <c r="E7" s="177">
        <v>3.0350313716365966</v>
      </c>
      <c r="F7" s="190">
        <v>1.6911079731994767</v>
      </c>
      <c r="G7" s="190">
        <v>12.953736651598152</v>
      </c>
      <c r="H7" s="190">
        <v>5.3096898400560857</v>
      </c>
      <c r="I7" s="177">
        <v>2.6473443297695751</v>
      </c>
      <c r="J7" s="190">
        <v>3.0153909422570084</v>
      </c>
      <c r="K7" s="190">
        <v>4.1697344131497829</v>
      </c>
      <c r="L7" s="190">
        <v>7.2826547489898141</v>
      </c>
      <c r="M7" s="190">
        <v>-1.8231322919902122</v>
      </c>
      <c r="N7" s="190">
        <v>-1.202626296054967</v>
      </c>
      <c r="O7" s="177">
        <v>3.2620086734431841</v>
      </c>
      <c r="P7" s="190">
        <v>5.5646964030254038</v>
      </c>
      <c r="Q7" s="178">
        <v>3.5288266633321097</v>
      </c>
    </row>
    <row r="8" spans="1:17" hidden="1" x14ac:dyDescent="0.2">
      <c r="A8" s="179" t="s">
        <v>293</v>
      </c>
      <c r="B8" s="176">
        <v>0.49503604777323001</v>
      </c>
      <c r="C8" s="190">
        <v>-0.12582156057442728</v>
      </c>
      <c r="D8" s="190">
        <v>1.4721595009168054</v>
      </c>
      <c r="E8" s="177">
        <v>4.4411857226742288</v>
      </c>
      <c r="F8" s="190">
        <v>3.831086999216434</v>
      </c>
      <c r="G8" s="190">
        <v>8.6922054414295946</v>
      </c>
      <c r="H8" s="190">
        <v>5.5254693825987102</v>
      </c>
      <c r="I8" s="177">
        <v>2.0100647201592632</v>
      </c>
      <c r="J8" s="190">
        <v>1.7069189559284974</v>
      </c>
      <c r="K8" s="190">
        <v>4.9432222409855795</v>
      </c>
      <c r="L8" s="190">
        <v>5.3677570345373127</v>
      </c>
      <c r="M8" s="190">
        <v>-9.9578266641414722E-3</v>
      </c>
      <c r="N8" s="190">
        <v>-2.1156142919509793</v>
      </c>
      <c r="O8" s="177">
        <v>2.5997027224710085</v>
      </c>
      <c r="P8" s="190">
        <v>2.8326742288840223</v>
      </c>
      <c r="Q8" s="178">
        <v>2.6270613448710858</v>
      </c>
    </row>
    <row r="9" spans="1:17" hidden="1" x14ac:dyDescent="0.2">
      <c r="A9" s="179" t="s">
        <v>294</v>
      </c>
      <c r="B9" s="176">
        <v>-2.9307154736889771</v>
      </c>
      <c r="C9" s="190">
        <v>-5.958152793098062</v>
      </c>
      <c r="D9" s="190">
        <v>2.1087247814922558</v>
      </c>
      <c r="E9" s="177">
        <v>3.0295977283241808</v>
      </c>
      <c r="F9" s="190">
        <v>3.0420426869268695</v>
      </c>
      <c r="G9" s="190">
        <v>0.44178766780612999</v>
      </c>
      <c r="H9" s="190">
        <v>5.8345994355076938</v>
      </c>
      <c r="I9" s="177">
        <v>1.202683358914729</v>
      </c>
      <c r="J9" s="190">
        <v>0.26192355797885158</v>
      </c>
      <c r="K9" s="190">
        <v>5.63510007524118</v>
      </c>
      <c r="L9" s="190">
        <v>3.2301139440960664</v>
      </c>
      <c r="M9" s="190">
        <v>0.92932300887911601</v>
      </c>
      <c r="N9" s="190">
        <v>-2.9027788869727256</v>
      </c>
      <c r="O9" s="177">
        <v>1.3590526138693164</v>
      </c>
      <c r="P9" s="190">
        <v>1.9231481072198626</v>
      </c>
      <c r="Q9" s="178">
        <v>1.4251279297345425</v>
      </c>
    </row>
    <row r="10" spans="1:17" hidden="1" x14ac:dyDescent="0.2">
      <c r="A10" s="179" t="s">
        <v>295</v>
      </c>
      <c r="B10" s="176">
        <v>-4.1581844875718739</v>
      </c>
      <c r="C10" s="190">
        <v>-7.8120748070598323</v>
      </c>
      <c r="D10" s="190">
        <v>1.9785929900486481</v>
      </c>
      <c r="E10" s="177">
        <v>1.5167140835633826</v>
      </c>
      <c r="F10" s="190">
        <v>2.0476538334383623</v>
      </c>
      <c r="G10" s="190">
        <v>-6.6198956436506347</v>
      </c>
      <c r="H10" s="190">
        <v>6.1975595359396216</v>
      </c>
      <c r="I10" s="177">
        <v>0.24214084722301224</v>
      </c>
      <c r="J10" s="190">
        <v>-2.6871429029622513</v>
      </c>
      <c r="K10" s="190">
        <v>7.4305457255782263</v>
      </c>
      <c r="L10" s="190">
        <v>1.3120277921369705</v>
      </c>
      <c r="M10" s="190">
        <v>0.53656335953612511</v>
      </c>
      <c r="N10" s="190">
        <v>-3.4353375982666607</v>
      </c>
      <c r="O10" s="177">
        <v>0.20912305941773826</v>
      </c>
      <c r="P10" s="190">
        <v>0.85122186399748356</v>
      </c>
      <c r="Q10" s="178">
        <v>0.28443798965172684</v>
      </c>
    </row>
    <row r="11" spans="1:17" hidden="1" x14ac:dyDescent="0.2">
      <c r="A11" s="179" t="s">
        <v>296</v>
      </c>
      <c r="B11" s="176">
        <v>1.8178226733009526</v>
      </c>
      <c r="C11" s="190">
        <v>2.1951160715534472</v>
      </c>
      <c r="D11" s="190">
        <v>1.2279829139364347</v>
      </c>
      <c r="E11" s="177">
        <v>3.0959916211550729E-2</v>
      </c>
      <c r="F11" s="190">
        <v>1.6447863069678732</v>
      </c>
      <c r="G11" s="190">
        <v>-5.8006401571799246</v>
      </c>
      <c r="H11" s="190">
        <v>-8.0534089949159711</v>
      </c>
      <c r="I11" s="177">
        <v>2.3761589457775489</v>
      </c>
      <c r="J11" s="190">
        <v>-1.2127399806832351</v>
      </c>
      <c r="K11" s="190">
        <v>7.3450960648329673</v>
      </c>
      <c r="L11" s="190">
        <v>1.6438879242184106</v>
      </c>
      <c r="M11" s="190">
        <v>3.7319282889539687</v>
      </c>
      <c r="N11" s="190">
        <v>2.0914449846546548</v>
      </c>
      <c r="O11" s="177">
        <v>1.6152701682819486</v>
      </c>
      <c r="P11" s="190">
        <v>0.71624951721651087</v>
      </c>
      <c r="Q11" s="178">
        <v>1.5090499620703772</v>
      </c>
    </row>
    <row r="12" spans="1:17" hidden="1" x14ac:dyDescent="0.2">
      <c r="A12" s="179" t="s">
        <v>297</v>
      </c>
      <c r="B12" s="176">
        <v>-0.69891838959663555</v>
      </c>
      <c r="C12" s="190">
        <v>-0.52112923967120883</v>
      </c>
      <c r="D12" s="190">
        <v>-0.97432160099281384</v>
      </c>
      <c r="E12" s="177">
        <v>-1.969282869859863</v>
      </c>
      <c r="F12" s="190">
        <v>-0.29516366393212634</v>
      </c>
      <c r="G12" s="190">
        <v>-7.3076388528749163</v>
      </c>
      <c r="H12" s="190">
        <v>-11.2974863141825</v>
      </c>
      <c r="I12" s="177">
        <v>2.8643752127380262</v>
      </c>
      <c r="J12" s="190">
        <v>0.28663841990180755</v>
      </c>
      <c r="K12" s="190">
        <v>6.0270761020216712</v>
      </c>
      <c r="L12" s="190">
        <v>2.5219470449725745</v>
      </c>
      <c r="M12" s="190">
        <v>5.612943071228484</v>
      </c>
      <c r="N12" s="190">
        <v>1.9802868901215849</v>
      </c>
      <c r="O12" s="177">
        <v>1.0652965248076542</v>
      </c>
      <c r="P12" s="190">
        <v>-0.50508436808959378</v>
      </c>
      <c r="Q12" s="178">
        <v>0.88051197478987986</v>
      </c>
    </row>
    <row r="13" spans="1:17" hidden="1" x14ac:dyDescent="0.2">
      <c r="A13" s="179" t="s">
        <v>298</v>
      </c>
      <c r="B13" s="176">
        <v>-1.3581312879735437</v>
      </c>
      <c r="C13" s="190">
        <v>-0.54302441251054945</v>
      </c>
      <c r="D13" s="190">
        <v>-2.6077571243309294</v>
      </c>
      <c r="E13" s="177">
        <v>-2.97034693962804</v>
      </c>
      <c r="F13" s="190">
        <v>-1.4158352222429942</v>
      </c>
      <c r="G13" s="190">
        <v>-6.7753460123941123</v>
      </c>
      <c r="H13" s="190">
        <v>-12.877312515250303</v>
      </c>
      <c r="I13" s="177">
        <v>2.7958840513239842</v>
      </c>
      <c r="J13" s="190">
        <v>1.2730978815884761</v>
      </c>
      <c r="K13" s="190">
        <v>3.1993070243544288</v>
      </c>
      <c r="L13" s="190">
        <v>2.9549893119993795</v>
      </c>
      <c r="M13" s="190">
        <v>7.1213464282969987</v>
      </c>
      <c r="N13" s="190">
        <v>1.8396491836216642</v>
      </c>
      <c r="O13" s="177">
        <v>0.66552398987549466</v>
      </c>
      <c r="P13" s="190">
        <v>-1.1547578808376018</v>
      </c>
      <c r="Q13" s="178">
        <v>0.45125835273158088</v>
      </c>
    </row>
    <row r="14" spans="1:17" hidden="1" x14ac:dyDescent="0.2">
      <c r="A14" s="179" t="s">
        <v>299</v>
      </c>
      <c r="B14" s="176">
        <v>0.32670059406483631</v>
      </c>
      <c r="C14" s="190">
        <v>2.514232118754959</v>
      </c>
      <c r="D14" s="190">
        <v>-2.9945696495937333</v>
      </c>
      <c r="E14" s="177">
        <v>-2.9729070679198464</v>
      </c>
      <c r="F14" s="190">
        <v>-1.7025569862095407</v>
      </c>
      <c r="G14" s="190">
        <v>-4.504051017802067</v>
      </c>
      <c r="H14" s="190">
        <v>-12.714058867763034</v>
      </c>
      <c r="I14" s="177">
        <v>2.9481481261968372</v>
      </c>
      <c r="J14" s="190">
        <v>3.2515896356970253</v>
      </c>
      <c r="K14" s="190">
        <v>1.7591280937842531</v>
      </c>
      <c r="L14" s="190">
        <v>2.579728788582214</v>
      </c>
      <c r="M14" s="190">
        <v>8.3857556027853803</v>
      </c>
      <c r="N14" s="190">
        <v>1.7611371708242916</v>
      </c>
      <c r="O14" s="177">
        <v>0.91561596467702111</v>
      </c>
      <c r="P14" s="190">
        <v>-1.289465649766139</v>
      </c>
      <c r="Q14" s="178">
        <v>0.65550928559888477</v>
      </c>
    </row>
    <row r="15" spans="1:17" hidden="1" x14ac:dyDescent="0.2">
      <c r="A15" s="179" t="s">
        <v>300</v>
      </c>
      <c r="B15" s="176">
        <v>-14.784698906620939</v>
      </c>
      <c r="C15" s="190">
        <v>-6.3373898266557482</v>
      </c>
      <c r="D15" s="190">
        <v>-28.116928397793995</v>
      </c>
      <c r="E15" s="177">
        <v>-1.8346801822838859</v>
      </c>
      <c r="F15" s="190">
        <v>-1.0986989435826171</v>
      </c>
      <c r="G15" s="190">
        <v>-3.0619469059432953</v>
      </c>
      <c r="H15" s="190">
        <v>-7.7840830786265931</v>
      </c>
      <c r="I15" s="177">
        <v>2.2425021211825324</v>
      </c>
      <c r="J15" s="190">
        <v>4.2131160203339251</v>
      </c>
      <c r="K15" s="190">
        <v>0.85957928668972094</v>
      </c>
      <c r="L15" s="190">
        <v>5.9623025584856144</v>
      </c>
      <c r="M15" s="190">
        <v>5.52280887467355</v>
      </c>
      <c r="N15" s="190">
        <v>-3.4536159901218286</v>
      </c>
      <c r="O15" s="177">
        <v>-0.51846010174985824</v>
      </c>
      <c r="P15" s="190">
        <v>-3.2786463415507181</v>
      </c>
      <c r="Q15" s="178">
        <v>-0.84203188378494198</v>
      </c>
    </row>
    <row r="16" spans="1:17" hidden="1" x14ac:dyDescent="0.2">
      <c r="A16" s="179" t="s">
        <v>301</v>
      </c>
      <c r="B16" s="176">
        <v>-12.650211601139095</v>
      </c>
      <c r="C16" s="190">
        <v>-2.8205479005211584</v>
      </c>
      <c r="D16" s="190">
        <v>-27.946477582547306</v>
      </c>
      <c r="E16" s="177">
        <v>-0.77475955380572825</v>
      </c>
      <c r="F16" s="190">
        <v>-0.29787590155715127</v>
      </c>
      <c r="G16" s="190">
        <v>-0.75201480876123372</v>
      </c>
      <c r="H16" s="190">
        <v>-5.6725013211117972</v>
      </c>
      <c r="I16" s="177">
        <v>2.621113238579428</v>
      </c>
      <c r="J16" s="190">
        <v>5.7284114799258568</v>
      </c>
      <c r="K16" s="190">
        <v>2.2848333341154095</v>
      </c>
      <c r="L16" s="190">
        <v>5.6435210681497274</v>
      </c>
      <c r="M16" s="190">
        <v>4.0134777688093708</v>
      </c>
      <c r="N16" s="190">
        <v>-3.3817829254028409</v>
      </c>
      <c r="O16" s="177">
        <v>0.25713248454789567</v>
      </c>
      <c r="P16" s="190">
        <v>-2.4822106071145198</v>
      </c>
      <c r="Q16" s="178">
        <v>-6.0774956992572716E-2</v>
      </c>
    </row>
    <row r="17" spans="1:17" hidden="1" x14ac:dyDescent="0.2">
      <c r="A17" s="179" t="s">
        <v>302</v>
      </c>
      <c r="B17" s="176">
        <v>-11.138538576063404</v>
      </c>
      <c r="C17" s="190">
        <v>-0.83634365877357253</v>
      </c>
      <c r="D17" s="190">
        <v>-27.267488103793681</v>
      </c>
      <c r="E17" s="177">
        <v>1.904009397621893</v>
      </c>
      <c r="F17" s="190">
        <v>2.611474256444247</v>
      </c>
      <c r="G17" s="190">
        <v>1.2127688813559652</v>
      </c>
      <c r="H17" s="190">
        <v>-4.5041017090231801</v>
      </c>
      <c r="I17" s="177">
        <v>3.5936042599622393</v>
      </c>
      <c r="J17" s="190">
        <v>8.0563146838060629</v>
      </c>
      <c r="K17" s="190">
        <v>4.9849755483042637</v>
      </c>
      <c r="L17" s="190">
        <v>6.036961467767477</v>
      </c>
      <c r="M17" s="190">
        <v>2.9364407639351926</v>
      </c>
      <c r="N17" s="190">
        <v>-3.403684107053969</v>
      </c>
      <c r="O17" s="177">
        <v>1.7919558992751845</v>
      </c>
      <c r="P17" s="190">
        <v>-1.3505867408863779</v>
      </c>
      <c r="Q17" s="178">
        <v>1.4279608723505026</v>
      </c>
    </row>
    <row r="18" spans="1:17" hidden="1" x14ac:dyDescent="0.2">
      <c r="A18" s="179" t="s">
        <v>303</v>
      </c>
      <c r="B18" s="176">
        <v>-10.592551512041464</v>
      </c>
      <c r="C18" s="190">
        <v>-0.4720683278054979</v>
      </c>
      <c r="D18" s="190">
        <v>-26.830802805786519</v>
      </c>
      <c r="E18" s="177">
        <v>4.2365693232287756</v>
      </c>
      <c r="F18" s="190">
        <v>5.2792865485500391</v>
      </c>
      <c r="G18" s="190">
        <v>2.9396586064421757</v>
      </c>
      <c r="H18" s="190">
        <v>-4.7640539621083722</v>
      </c>
      <c r="I18" s="177">
        <v>4.3476724601594876</v>
      </c>
      <c r="J18" s="190">
        <v>10.573637514085746</v>
      </c>
      <c r="K18" s="190">
        <v>6.0505614449827672</v>
      </c>
      <c r="L18" s="190">
        <v>6.676618931499914</v>
      </c>
      <c r="M18" s="190">
        <v>2.4024369934948004</v>
      </c>
      <c r="N18" s="190">
        <v>-3.6879705892308627</v>
      </c>
      <c r="O18" s="177">
        <v>2.9764786039536619</v>
      </c>
      <c r="P18" s="190">
        <v>-0.71650678317988603</v>
      </c>
      <c r="Q18" s="178">
        <v>2.5492794562819179</v>
      </c>
    </row>
    <row r="19" spans="1:17" hidden="1" x14ac:dyDescent="0.2">
      <c r="A19" s="179" t="s">
        <v>332</v>
      </c>
      <c r="B19" s="176">
        <v>3.3244780316509481</v>
      </c>
      <c r="C19" s="190">
        <v>6.1368989488115391</v>
      </c>
      <c r="D19" s="190">
        <v>-2.4592031504493983</v>
      </c>
      <c r="E19" s="177">
        <v>6.9857678151073719</v>
      </c>
      <c r="F19" s="190">
        <v>7.6122972424611826</v>
      </c>
      <c r="G19" s="190">
        <v>7.0046780862299274</v>
      </c>
      <c r="H19" s="190">
        <v>0.25302665208700525</v>
      </c>
      <c r="I19" s="177">
        <v>4.0471845137166103</v>
      </c>
      <c r="J19" s="190">
        <v>9.7718946815869447</v>
      </c>
      <c r="K19" s="190">
        <v>7.1337443515158983</v>
      </c>
      <c r="L19" s="190">
        <v>1.4219370041053967</v>
      </c>
      <c r="M19" s="190">
        <v>3.7702506573250423</v>
      </c>
      <c r="N19" s="190">
        <v>-0.31173732615236011</v>
      </c>
      <c r="O19" s="177">
        <v>4.855574195268292</v>
      </c>
      <c r="P19" s="190">
        <v>2.2575677655692155</v>
      </c>
      <c r="Q19" s="178">
        <v>4.855574195268292</v>
      </c>
    </row>
    <row r="20" spans="1:17" hidden="1" x14ac:dyDescent="0.2">
      <c r="A20" s="179" t="s">
        <v>333</v>
      </c>
      <c r="B20" s="176">
        <v>3.0596366912019404</v>
      </c>
      <c r="C20" s="190">
        <v>5.5011440039015387</v>
      </c>
      <c r="D20" s="190">
        <v>-2.0645391670750515</v>
      </c>
      <c r="E20" s="177">
        <v>7.9463863245825088</v>
      </c>
      <c r="F20" s="190">
        <v>8.5790516085085482</v>
      </c>
      <c r="G20" s="190">
        <v>6.7053085873517677</v>
      </c>
      <c r="H20" s="190">
        <v>2.619871739789283</v>
      </c>
      <c r="I20" s="177">
        <v>3.8541606188982986</v>
      </c>
      <c r="J20" s="190">
        <v>9.3166382025822649</v>
      </c>
      <c r="K20" s="190">
        <v>7.1020641285487685</v>
      </c>
      <c r="L20" s="190">
        <v>0.69067800171667615</v>
      </c>
      <c r="M20" s="190">
        <v>4.4190588999147691</v>
      </c>
      <c r="N20" s="190">
        <v>-0.31500072231792881</v>
      </c>
      <c r="O20" s="177">
        <v>4.9927483648039717</v>
      </c>
      <c r="P20" s="190">
        <v>2.6002858436635559</v>
      </c>
      <c r="Q20" s="178">
        <v>4.9927483648039717</v>
      </c>
    </row>
    <row r="21" spans="1:17" hidden="1" x14ac:dyDescent="0.2">
      <c r="A21" s="179" t="s">
        <v>334</v>
      </c>
      <c r="B21" s="176">
        <v>1.6702615219276633</v>
      </c>
      <c r="C21" s="190">
        <v>3.8251074419645223</v>
      </c>
      <c r="D21" s="190">
        <v>-2.9293005826502747</v>
      </c>
      <c r="E21" s="177">
        <v>8.5881526092546032</v>
      </c>
      <c r="F21" s="190">
        <v>9.1018480875806489</v>
      </c>
      <c r="G21" s="190">
        <v>6.5937743195949432</v>
      </c>
      <c r="H21" s="190">
        <v>5.3925841678284367</v>
      </c>
      <c r="I21" s="177">
        <v>3.5674121578452058</v>
      </c>
      <c r="J21" s="190">
        <v>7.9382811473948598</v>
      </c>
      <c r="K21" s="190">
        <v>6.3854929702743535</v>
      </c>
      <c r="L21" s="190">
        <v>0.79126425415202928</v>
      </c>
      <c r="M21" s="190">
        <v>5.1191795304787391</v>
      </c>
      <c r="N21" s="190">
        <v>-0.29641871240804285</v>
      </c>
      <c r="O21" s="177">
        <v>4.8947105247930143</v>
      </c>
      <c r="P21" s="190">
        <v>2.6938044008100825</v>
      </c>
      <c r="Q21" s="178">
        <v>4.8947105247930143</v>
      </c>
    </row>
    <row r="22" spans="1:17" hidden="1" x14ac:dyDescent="0.2">
      <c r="A22" s="179" t="s">
        <v>335</v>
      </c>
      <c r="B22" s="176">
        <v>-1.0664285566033425</v>
      </c>
      <c r="C22" s="190">
        <v>-0.24184009585693661</v>
      </c>
      <c r="D22" s="190">
        <v>-2.8660947242119379</v>
      </c>
      <c r="E22" s="177">
        <v>8.3827589171715449</v>
      </c>
      <c r="F22" s="190">
        <v>9.034893090359752</v>
      </c>
      <c r="G22" s="190">
        <v>3.2306263313683838</v>
      </c>
      <c r="H22" s="190">
        <v>7.4682392857617002</v>
      </c>
      <c r="I22" s="177">
        <v>3.3256141729747397</v>
      </c>
      <c r="J22" s="190">
        <v>6.1001255865009494</v>
      </c>
      <c r="K22" s="190">
        <v>5.2621610187397234</v>
      </c>
      <c r="L22" s="190">
        <v>1.8645807797332461</v>
      </c>
      <c r="M22" s="190">
        <v>5.5010830793111811</v>
      </c>
      <c r="N22" s="190">
        <v>-0.23977629345928783</v>
      </c>
      <c r="O22" s="177">
        <v>4.4770048500899273</v>
      </c>
      <c r="P22" s="190">
        <v>2.6390344766285221</v>
      </c>
      <c r="Q22" s="178">
        <v>4.4770048500899273</v>
      </c>
    </row>
    <row r="23" spans="1:17" hidden="1" x14ac:dyDescent="0.2">
      <c r="A23" s="179" t="s">
        <v>304</v>
      </c>
      <c r="B23" s="176">
        <v>-1.3554771282574243</v>
      </c>
      <c r="C23" s="190">
        <v>0.48941068601601007</v>
      </c>
      <c r="D23" s="190">
        <v>-5.483804065285895</v>
      </c>
      <c r="E23" s="177">
        <v>8.076182439849914</v>
      </c>
      <c r="F23" s="190">
        <v>6.2132618599846019</v>
      </c>
      <c r="G23" s="190">
        <v>1.486240450566122</v>
      </c>
      <c r="H23" s="190">
        <v>37.927434954266893</v>
      </c>
      <c r="I23" s="177">
        <v>4.6718560332789938</v>
      </c>
      <c r="J23" s="190">
        <v>10.082996016803632</v>
      </c>
      <c r="K23" s="190">
        <v>4.0943794160606304</v>
      </c>
      <c r="L23" s="190">
        <v>3.7679010116899905</v>
      </c>
      <c r="M23" s="190">
        <v>4.0761827411078135</v>
      </c>
      <c r="N23" s="190">
        <v>1.2283635307953791</v>
      </c>
      <c r="O23" s="177">
        <v>5.2320789268496215</v>
      </c>
      <c r="P23" s="190">
        <v>6.423145517830962</v>
      </c>
      <c r="Q23" s="178">
        <v>5.3652773751010105</v>
      </c>
    </row>
    <row r="24" spans="1:17" hidden="1" x14ac:dyDescent="0.2">
      <c r="A24" s="179" t="s">
        <v>305</v>
      </c>
      <c r="B24" s="176">
        <v>-2.0252522872036374</v>
      </c>
      <c r="C24" s="190">
        <v>-0.83050959887292275</v>
      </c>
      <c r="D24" s="190">
        <v>-4.7264574785914526</v>
      </c>
      <c r="E24" s="177">
        <v>6.3305663628095825</v>
      </c>
      <c r="F24" s="190">
        <v>4.5041908601688201</v>
      </c>
      <c r="G24" s="190">
        <v>-0.65745784897426884</v>
      </c>
      <c r="H24" s="190">
        <v>36.005097735200124</v>
      </c>
      <c r="I24" s="177">
        <v>4.4281575460357177</v>
      </c>
      <c r="J24" s="190">
        <v>8.146371497449767</v>
      </c>
      <c r="K24" s="190">
        <v>3.3589718440367546</v>
      </c>
      <c r="L24" s="190">
        <v>5.7064645240746623</v>
      </c>
      <c r="M24" s="190">
        <v>2.8247175198615153</v>
      </c>
      <c r="N24" s="190">
        <v>0.97429865501752144</v>
      </c>
      <c r="O24" s="177">
        <v>4.5110968971344265</v>
      </c>
      <c r="P24" s="190">
        <v>6.35533653729967</v>
      </c>
      <c r="Q24" s="178">
        <v>4.7157087830213582</v>
      </c>
    </row>
    <row r="25" spans="1:17" hidden="1" x14ac:dyDescent="0.2">
      <c r="A25" s="179" t="s">
        <v>306</v>
      </c>
      <c r="B25" s="176">
        <v>-2.2431434926247338</v>
      </c>
      <c r="C25" s="190">
        <v>-1.2262093066183677</v>
      </c>
      <c r="D25" s="190">
        <v>-4.5648501295591091</v>
      </c>
      <c r="E25" s="177">
        <v>3.3433695689244445</v>
      </c>
      <c r="F25" s="190">
        <v>1.2699279050233272</v>
      </c>
      <c r="G25" s="190">
        <v>-1.2153482924207295</v>
      </c>
      <c r="H25" s="190">
        <v>32.415557556034393</v>
      </c>
      <c r="I25" s="177">
        <v>4.2647065533322195</v>
      </c>
      <c r="J25" s="190">
        <v>6.7499890111763774</v>
      </c>
      <c r="K25" s="190">
        <v>4.0177237373764694</v>
      </c>
      <c r="L25" s="190">
        <v>6.4996444517495355</v>
      </c>
      <c r="M25" s="190">
        <v>1.6062731211648702</v>
      </c>
      <c r="N25" s="190">
        <v>0.68240452317158273</v>
      </c>
      <c r="O25" s="177">
        <v>3.4964745219837048</v>
      </c>
      <c r="P25" s="190">
        <v>5.9934180479227637</v>
      </c>
      <c r="Q25" s="178">
        <v>3.7725184699209677</v>
      </c>
    </row>
    <row r="26" spans="1:17" hidden="1" x14ac:dyDescent="0.2">
      <c r="A26" s="179" t="s">
        <v>307</v>
      </c>
      <c r="B26" s="176">
        <v>-1.6366376912233089</v>
      </c>
      <c r="C26" s="190">
        <v>0.16078147758392974</v>
      </c>
      <c r="D26" s="190">
        <v>-5.6654927917507703</v>
      </c>
      <c r="E26" s="177">
        <v>2.3464465791965332</v>
      </c>
      <c r="F26" s="190">
        <v>0.12258718175018565</v>
      </c>
      <c r="G26" s="190">
        <v>-0.22012567540689409</v>
      </c>
      <c r="H26" s="190">
        <v>30.428399786944315</v>
      </c>
      <c r="I26" s="177">
        <v>4.5518720654997828</v>
      </c>
      <c r="J26" s="190">
        <v>6.3524642234359527</v>
      </c>
      <c r="K26" s="190">
        <v>5.7501374333342241</v>
      </c>
      <c r="L26" s="190">
        <v>6.7776767752468654</v>
      </c>
      <c r="M26" s="190">
        <v>0.8864690743584549</v>
      </c>
      <c r="N26" s="190">
        <v>0.83861454054577311</v>
      </c>
      <c r="O26" s="177">
        <v>3.4204563614354679</v>
      </c>
      <c r="P26" s="190">
        <v>6.1441381990511674</v>
      </c>
      <c r="Q26" s="178">
        <v>3.7207194472564984</v>
      </c>
    </row>
    <row r="27" spans="1:17" hidden="1" x14ac:dyDescent="0.2">
      <c r="A27" s="179" t="s">
        <v>308</v>
      </c>
      <c r="B27" s="176">
        <v>-3.4457188965940819</v>
      </c>
      <c r="C27" s="190">
        <v>9.8627836445915121E-2</v>
      </c>
      <c r="D27" s="190">
        <v>-11.878180793963297</v>
      </c>
      <c r="E27" s="177">
        <v>-1.2987399182442703</v>
      </c>
      <c r="F27" s="190">
        <v>0.40406167746144206</v>
      </c>
      <c r="G27" s="190">
        <v>5.3261602921868567</v>
      </c>
      <c r="H27" s="190">
        <v>-22.61253203033467</v>
      </c>
      <c r="I27" s="177">
        <v>3.8640275876488648</v>
      </c>
      <c r="J27" s="190">
        <v>1.2354164283028648</v>
      </c>
      <c r="K27" s="190">
        <v>9.2162041894395443</v>
      </c>
      <c r="L27" s="190">
        <v>7.493339542260034</v>
      </c>
      <c r="M27" s="190">
        <v>1.1339420321807272</v>
      </c>
      <c r="N27" s="190">
        <v>-0.85653197330615816</v>
      </c>
      <c r="O27" s="177">
        <v>1.7474093624392628</v>
      </c>
      <c r="P27" s="190">
        <v>-1.0613075808132222</v>
      </c>
      <c r="Q27" s="178">
        <v>1.4301534877261473</v>
      </c>
    </row>
    <row r="28" spans="1:17" hidden="1" x14ac:dyDescent="0.2">
      <c r="A28" s="179" t="s">
        <v>309</v>
      </c>
      <c r="B28" s="176">
        <v>-0.63052659913236742</v>
      </c>
      <c r="C28" s="190">
        <v>4.0507633575532562</v>
      </c>
      <c r="D28" s="190">
        <v>-11.647302216369599</v>
      </c>
      <c r="E28" s="177">
        <v>0.50641614558721915</v>
      </c>
      <c r="F28" s="190">
        <v>2.1578483758843712</v>
      </c>
      <c r="G28" s="190">
        <v>9.3078431490081464</v>
      </c>
      <c r="H28" s="190">
        <v>-22.094770382863032</v>
      </c>
      <c r="I28" s="177">
        <v>4.2476127205705145</v>
      </c>
      <c r="J28" s="190">
        <v>1.9662168620551832</v>
      </c>
      <c r="K28" s="190">
        <v>10.052761303528564</v>
      </c>
      <c r="L28" s="190">
        <v>6.5034813349465868</v>
      </c>
      <c r="M28" s="190">
        <v>1.9545538033202932</v>
      </c>
      <c r="N28" s="190">
        <v>1.2388094346484206E-2</v>
      </c>
      <c r="O28" s="177">
        <v>2.7522168291954379</v>
      </c>
      <c r="P28" s="190">
        <v>-0.71595834598837615</v>
      </c>
      <c r="Q28" s="178">
        <v>2.3614101473527249</v>
      </c>
    </row>
    <row r="29" spans="1:17" hidden="1" x14ac:dyDescent="0.2">
      <c r="A29" s="179" t="s">
        <v>310</v>
      </c>
      <c r="B29" s="176">
        <v>1.5465018394911851</v>
      </c>
      <c r="C29" s="190">
        <v>6.529702249837217</v>
      </c>
      <c r="D29" s="190">
        <v>-10.228370593247194</v>
      </c>
      <c r="E29" s="177">
        <v>2.6285283612244905</v>
      </c>
      <c r="F29" s="190">
        <v>4.4209218043085547</v>
      </c>
      <c r="G29" s="190">
        <v>10.870268024566849</v>
      </c>
      <c r="H29" s="190">
        <v>-20.442054119152893</v>
      </c>
      <c r="I29" s="177">
        <v>4.0036454879596572</v>
      </c>
      <c r="J29" s="190">
        <v>2.5878617013152425</v>
      </c>
      <c r="K29" s="190">
        <v>9.6128183781196554</v>
      </c>
      <c r="L29" s="190">
        <v>4.0685775106248236</v>
      </c>
      <c r="M29" s="190">
        <v>2.755481764804331</v>
      </c>
      <c r="N29" s="190">
        <v>1.0135116754584161</v>
      </c>
      <c r="O29" s="177">
        <v>3.4121984547561128</v>
      </c>
      <c r="P29" s="190">
        <v>0.3766677495787889</v>
      </c>
      <c r="Q29" s="178">
        <v>3.0694301308103431</v>
      </c>
    </row>
    <row r="30" spans="1:17" hidden="1" x14ac:dyDescent="0.2">
      <c r="A30" s="179" t="s">
        <v>311</v>
      </c>
      <c r="B30" s="176">
        <v>2.9907489243245831</v>
      </c>
      <c r="C30" s="190">
        <v>7.9788109391888016</v>
      </c>
      <c r="D30" s="190">
        <v>-8.8803587081443833</v>
      </c>
      <c r="E30" s="177">
        <v>2.2884479272584697</v>
      </c>
      <c r="F30" s="190">
        <v>3.5809371005003836</v>
      </c>
      <c r="G30" s="190">
        <v>13.40340631444557</v>
      </c>
      <c r="H30" s="190">
        <v>-18.919893051775365</v>
      </c>
      <c r="I30" s="177">
        <v>3.9019992185227328</v>
      </c>
      <c r="J30" s="190">
        <v>4.0040414180332666</v>
      </c>
      <c r="K30" s="190">
        <v>8.5682839775900526</v>
      </c>
      <c r="L30" s="190">
        <v>2.3352760893983211</v>
      </c>
      <c r="M30" s="190">
        <v>3.7913116649487226</v>
      </c>
      <c r="N30" s="190">
        <v>1.5139969601813987</v>
      </c>
      <c r="O30" s="177">
        <v>3.3490755256030291</v>
      </c>
      <c r="P30" s="190">
        <v>-0.47462483277634865</v>
      </c>
      <c r="Q30" s="178">
        <v>2.9176956158623693</v>
      </c>
    </row>
    <row r="31" spans="1:17" hidden="1" x14ac:dyDescent="0.2">
      <c r="A31" s="179" t="s">
        <v>312</v>
      </c>
      <c r="B31" s="176">
        <v>10.075088553082107</v>
      </c>
      <c r="C31" s="190">
        <v>11.77811029882403</v>
      </c>
      <c r="D31" s="190">
        <v>5.4727024483946147</v>
      </c>
      <c r="E31" s="177">
        <v>1.6756294599175239</v>
      </c>
      <c r="F31" s="190">
        <v>2.5651221223253851</v>
      </c>
      <c r="G31" s="190">
        <v>-9.4919071702715652</v>
      </c>
      <c r="H31" s="190">
        <v>5.773851823378533</v>
      </c>
      <c r="I31" s="177">
        <v>4.6258366115946883</v>
      </c>
      <c r="J31" s="190">
        <v>4.021166952429085</v>
      </c>
      <c r="K31" s="190">
        <v>8.1990943302394381</v>
      </c>
      <c r="L31" s="190">
        <v>4.4124884423122106</v>
      </c>
      <c r="M31" s="190">
        <v>5.2828837447081698</v>
      </c>
      <c r="N31" s="190">
        <v>1.858198990710638</v>
      </c>
      <c r="O31" s="177">
        <v>4.114842960494169</v>
      </c>
      <c r="P31" s="190">
        <v>2.0441120733131464</v>
      </c>
      <c r="Q31" s="178">
        <v>3.8866908744724595</v>
      </c>
    </row>
    <row r="32" spans="1:17" hidden="1" x14ac:dyDescent="0.2">
      <c r="A32" s="179" t="s">
        <v>313</v>
      </c>
      <c r="B32" s="176">
        <v>6.8854526722178093</v>
      </c>
      <c r="C32" s="190">
        <v>7.2553262849491773</v>
      </c>
      <c r="D32" s="190">
        <v>5.8603490520374066</v>
      </c>
      <c r="E32" s="177">
        <v>-1.0652940115137417</v>
      </c>
      <c r="F32" s="190">
        <v>-0.4685036448704939</v>
      </c>
      <c r="G32" s="190">
        <v>-11.522698851614949</v>
      </c>
      <c r="H32" s="190">
        <v>5.5755506240143342</v>
      </c>
      <c r="I32" s="177">
        <v>4.4272877069753198</v>
      </c>
      <c r="J32" s="190">
        <v>3.599620536067266</v>
      </c>
      <c r="K32" s="190">
        <v>7.0067729360710613</v>
      </c>
      <c r="L32" s="190">
        <v>4.4618632094805264</v>
      </c>
      <c r="M32" s="190">
        <v>5.9960231588719406</v>
      </c>
      <c r="N32" s="190">
        <v>2.0317237612597672</v>
      </c>
      <c r="O32" s="177">
        <v>2.9485982272201818</v>
      </c>
      <c r="P32" s="190">
        <v>1.8899016843781158</v>
      </c>
      <c r="Q32" s="178">
        <v>2.8328869631358948</v>
      </c>
    </row>
    <row r="33" spans="1:17" hidden="1" x14ac:dyDescent="0.2">
      <c r="A33" s="179" t="s">
        <v>314</v>
      </c>
      <c r="B33" s="176">
        <v>3.1486678539754487</v>
      </c>
      <c r="C33" s="190">
        <v>2.0558274828104772</v>
      </c>
      <c r="D33" s="190">
        <v>6.2130025072068129</v>
      </c>
      <c r="E33" s="177">
        <v>-2.9432855837444949</v>
      </c>
      <c r="F33" s="190">
        <v>-2.5431609098826646</v>
      </c>
      <c r="G33" s="190">
        <v>-12.224310528667825</v>
      </c>
      <c r="H33" s="190">
        <v>4.3615897020367704</v>
      </c>
      <c r="I33" s="177">
        <v>4.8854344478841769</v>
      </c>
      <c r="J33" s="190">
        <v>3.6695563460729987</v>
      </c>
      <c r="K33" s="190">
        <v>6.3205291550184519</v>
      </c>
      <c r="L33" s="190">
        <v>6.4238037322640702</v>
      </c>
      <c r="M33" s="190">
        <v>6.05535191809353</v>
      </c>
      <c r="N33" s="190">
        <v>2.2854269946730055</v>
      </c>
      <c r="O33" s="177">
        <v>2.4066102764515462</v>
      </c>
      <c r="P33" s="190">
        <v>0.79677499130450991</v>
      </c>
      <c r="Q33" s="178">
        <v>2.2295788404554093</v>
      </c>
    </row>
    <row r="34" spans="1:17" hidden="1" x14ac:dyDescent="0.2">
      <c r="A34" s="179" t="s">
        <v>315</v>
      </c>
      <c r="B34" s="176">
        <v>1.6267735562242598</v>
      </c>
      <c r="C34" s="190">
        <v>9.9324893371056655E-2</v>
      </c>
      <c r="D34" s="190">
        <v>5.9345440808215235</v>
      </c>
      <c r="E34" s="177">
        <v>-3.5359538838076974</v>
      </c>
      <c r="F34" s="190">
        <v>-3.1143782804171098</v>
      </c>
      <c r="G34" s="190">
        <v>-12.710518150532286</v>
      </c>
      <c r="H34" s="190">
        <v>3.3862038095547118</v>
      </c>
      <c r="I34" s="177">
        <v>4.7983329807771131</v>
      </c>
      <c r="J34" s="190">
        <v>2.6063049935741276</v>
      </c>
      <c r="K34" s="190">
        <v>6.4926190764689089</v>
      </c>
      <c r="L34" s="190">
        <v>7.0477558344097107</v>
      </c>
      <c r="M34" s="190">
        <v>4.959092128139007</v>
      </c>
      <c r="N34" s="190">
        <v>2.6103032563102748</v>
      </c>
      <c r="O34" s="177">
        <v>2.0766509312438592</v>
      </c>
      <c r="P34" s="190">
        <v>1.8787786339128956</v>
      </c>
      <c r="Q34" s="178">
        <v>2.0550633080320329</v>
      </c>
    </row>
    <row r="35" spans="1:17" hidden="1" x14ac:dyDescent="0.2">
      <c r="A35" s="179" t="s">
        <v>316</v>
      </c>
      <c r="B35" s="176">
        <v>-2.1812097582624608</v>
      </c>
      <c r="C35" s="190">
        <v>-4.2991327472792875</v>
      </c>
      <c r="D35" s="190">
        <v>3.8846129172053061</v>
      </c>
      <c r="E35" s="177">
        <v>0.80310607222523045</v>
      </c>
      <c r="F35" s="190">
        <v>-8.5527900668807111E-2</v>
      </c>
      <c r="G35" s="190">
        <v>4.0388517281189094</v>
      </c>
      <c r="H35" s="190">
        <v>7.1510679074424059</v>
      </c>
      <c r="I35" s="177">
        <v>4.0178348167667837</v>
      </c>
      <c r="J35" s="190">
        <v>3.0850254926766874</v>
      </c>
      <c r="K35" s="190">
        <v>4.5500570669267795</v>
      </c>
      <c r="L35" s="190">
        <v>6.8830425890996052</v>
      </c>
      <c r="M35" s="190">
        <v>3.2806074436813661</v>
      </c>
      <c r="N35" s="190">
        <v>1.1806502388151441</v>
      </c>
      <c r="O35" s="177">
        <v>2.6323001937683168</v>
      </c>
      <c r="P35" s="190">
        <v>2.7654196191646894</v>
      </c>
      <c r="Q35" s="178">
        <v>2.6467070842579941</v>
      </c>
    </row>
    <row r="36" spans="1:17" hidden="1" x14ac:dyDescent="0.2">
      <c r="A36" s="179" t="s">
        <v>317</v>
      </c>
      <c r="B36" s="176">
        <v>-1.4937339011109243</v>
      </c>
      <c r="C36" s="190">
        <v>-2.5531434990351349</v>
      </c>
      <c r="D36" s="190">
        <v>1.4811078488541347</v>
      </c>
      <c r="E36" s="177">
        <v>4.2385882272253221</v>
      </c>
      <c r="F36" s="190">
        <v>3.6497810943110895</v>
      </c>
      <c r="G36" s="190">
        <v>6.0237265881246884</v>
      </c>
      <c r="H36" s="190">
        <v>8.6955826126607771</v>
      </c>
      <c r="I36" s="177">
        <v>4.3107956504605767</v>
      </c>
      <c r="J36" s="190">
        <v>4.5856508147856756</v>
      </c>
      <c r="K36" s="190">
        <v>4.3586304746224531</v>
      </c>
      <c r="L36" s="190">
        <v>7.4883102521167091</v>
      </c>
      <c r="M36" s="190">
        <v>1.486756854183136</v>
      </c>
      <c r="N36" s="190">
        <v>1.2697381796070364</v>
      </c>
      <c r="O36" s="177">
        <v>3.8745551114937742</v>
      </c>
      <c r="P36" s="190">
        <v>4.3619263241555259</v>
      </c>
      <c r="Q36" s="178">
        <v>3.9273343513600185</v>
      </c>
    </row>
    <row r="37" spans="1:17" hidden="1" x14ac:dyDescent="0.2">
      <c r="A37" s="179" t="s">
        <v>318</v>
      </c>
      <c r="B37" s="176">
        <v>2.6010024129667659</v>
      </c>
      <c r="C37" s="190">
        <v>2.4913283579370011</v>
      </c>
      <c r="D37" s="190">
        <v>2.896492887780481</v>
      </c>
      <c r="E37" s="177">
        <v>7.5917130739020999</v>
      </c>
      <c r="F37" s="190">
        <v>7.1811901126199489</v>
      </c>
      <c r="G37" s="190">
        <v>9.1346031828523682</v>
      </c>
      <c r="H37" s="190">
        <v>10.290972917649665</v>
      </c>
      <c r="I37" s="177">
        <v>4.4940079399605413</v>
      </c>
      <c r="J37" s="190">
        <v>6.0583664518031339</v>
      </c>
      <c r="K37" s="190">
        <v>4.7151436517591474</v>
      </c>
      <c r="L37" s="190">
        <v>6.95458535028716</v>
      </c>
      <c r="M37" s="190">
        <v>0.98167574373778466</v>
      </c>
      <c r="N37" s="190">
        <v>1.1315440934439338</v>
      </c>
      <c r="O37" s="177">
        <v>5.2456180769371006</v>
      </c>
      <c r="P37" s="190">
        <v>5.8388401385569253</v>
      </c>
      <c r="Q37" s="178">
        <v>5.309939598473024</v>
      </c>
    </row>
    <row r="38" spans="1:17" hidden="1" x14ac:dyDescent="0.2">
      <c r="A38" s="179" t="s">
        <v>319</v>
      </c>
      <c r="B38" s="176">
        <v>4.2120338929917223</v>
      </c>
      <c r="C38" s="190">
        <v>5.868680982508951</v>
      </c>
      <c r="D38" s="190">
        <v>-0.20275037377760846</v>
      </c>
      <c r="E38" s="177">
        <v>8.6019621111462605</v>
      </c>
      <c r="F38" s="190">
        <v>8.1947038816393132</v>
      </c>
      <c r="G38" s="190">
        <v>10.024899543717769</v>
      </c>
      <c r="H38" s="190">
        <v>11.302253415590457</v>
      </c>
      <c r="I38" s="177">
        <v>5.1738583217684857</v>
      </c>
      <c r="J38" s="190">
        <v>7.9721246281918967</v>
      </c>
      <c r="K38" s="190">
        <v>4.295231762487143</v>
      </c>
      <c r="L38" s="190">
        <v>7.5667193276094755</v>
      </c>
      <c r="M38" s="190">
        <v>1.3616187057174247</v>
      </c>
      <c r="N38" s="190">
        <v>1.8108122312343247</v>
      </c>
      <c r="O38" s="177">
        <v>6.078848636701796</v>
      </c>
      <c r="P38" s="190">
        <v>6.0967383240484176</v>
      </c>
      <c r="Q38" s="178">
        <v>6.0807970081523495</v>
      </c>
    </row>
    <row r="39" spans="1:17" hidden="1" x14ac:dyDescent="0.2">
      <c r="A39" s="179" t="s">
        <v>320</v>
      </c>
      <c r="B39" s="176">
        <v>-4.0894245439340295</v>
      </c>
      <c r="C39" s="190">
        <v>-3.5738536561424525</v>
      </c>
      <c r="D39" s="190">
        <v>-5.4497179093332777</v>
      </c>
      <c r="E39" s="177">
        <v>6.1574795373220947</v>
      </c>
      <c r="F39" s="190">
        <v>5.2199359532088936</v>
      </c>
      <c r="G39" s="190">
        <v>8.6734624807697784</v>
      </c>
      <c r="H39" s="190">
        <v>13.214566474533443</v>
      </c>
      <c r="I39" s="177">
        <v>6.6047550104817168</v>
      </c>
      <c r="J39" s="190">
        <v>7.2247427035086496</v>
      </c>
      <c r="K39" s="190">
        <v>5.5526571045097821</v>
      </c>
      <c r="L39" s="190">
        <v>10.353444943511406</v>
      </c>
      <c r="M39" s="190">
        <v>1.7048198939109309</v>
      </c>
      <c r="N39" s="190">
        <v>4.4148388998050283</v>
      </c>
      <c r="O39" s="177">
        <v>5.7421122325172771</v>
      </c>
      <c r="P39" s="190">
        <v>4.8628139257578145</v>
      </c>
      <c r="Q39" s="178">
        <v>5.6468398478561745</v>
      </c>
    </row>
    <row r="40" spans="1:17" hidden="1" x14ac:dyDescent="0.2">
      <c r="A40" s="179" t="s">
        <v>321</v>
      </c>
      <c r="B40" s="176">
        <v>-4.7484304529265362</v>
      </c>
      <c r="C40" s="190">
        <v>-4.6415473232563054</v>
      </c>
      <c r="D40" s="190">
        <v>-5.0366289827087618</v>
      </c>
      <c r="E40" s="177">
        <v>7.3195516307650808</v>
      </c>
      <c r="F40" s="190">
        <v>6.7052589733463339</v>
      </c>
      <c r="G40" s="190">
        <v>7.6038898700995343</v>
      </c>
      <c r="H40" s="190">
        <v>13.376177187007411</v>
      </c>
      <c r="I40" s="177">
        <v>6.9041242793865001</v>
      </c>
      <c r="J40" s="190">
        <v>6.8406265807227626</v>
      </c>
      <c r="K40" s="190">
        <v>6.0782643600530095</v>
      </c>
      <c r="L40" s="190">
        <v>10.331576339967226</v>
      </c>
      <c r="M40" s="190">
        <v>3.387641885817485</v>
      </c>
      <c r="N40" s="190">
        <v>4.8969215898392031</v>
      </c>
      <c r="O40" s="177">
        <v>6.2334887378472921</v>
      </c>
      <c r="P40" s="190">
        <v>4.9845874674622674</v>
      </c>
      <c r="Q40" s="178">
        <v>6.0976750119305629</v>
      </c>
    </row>
    <row r="41" spans="1:17" hidden="1" x14ac:dyDescent="0.2">
      <c r="A41" s="179" t="s">
        <v>322</v>
      </c>
      <c r="B41" s="176">
        <v>-6.9318085532083904</v>
      </c>
      <c r="C41" s="190">
        <v>-6.4609577882334523</v>
      </c>
      <c r="D41" s="190">
        <v>-8.1954079631654526</v>
      </c>
      <c r="E41" s="177">
        <v>7.0408602068716908</v>
      </c>
      <c r="F41" s="190">
        <v>6.6042290172337674</v>
      </c>
      <c r="G41" s="190">
        <v>4.8827804653076265</v>
      </c>
      <c r="H41" s="190">
        <v>13.83721186636547</v>
      </c>
      <c r="I41" s="177">
        <v>7.0725333910103885</v>
      </c>
      <c r="J41" s="190">
        <v>6.1569329248382694</v>
      </c>
      <c r="K41" s="190">
        <v>6.0249182241215093</v>
      </c>
      <c r="L41" s="190">
        <v>11.236790575676583</v>
      </c>
      <c r="M41" s="190">
        <v>4.0496336689701007</v>
      </c>
      <c r="N41" s="190">
        <v>4.9860274145373822</v>
      </c>
      <c r="O41" s="177">
        <v>6.1065000850072204</v>
      </c>
      <c r="P41" s="190">
        <v>4.4690229617025476</v>
      </c>
      <c r="Q41" s="178">
        <v>5.9280610093579353</v>
      </c>
    </row>
    <row r="42" spans="1:17" hidden="1" x14ac:dyDescent="0.2">
      <c r="A42" s="179" t="s">
        <v>323</v>
      </c>
      <c r="B42" s="176">
        <v>-7.9614528852248236</v>
      </c>
      <c r="C42" s="190">
        <v>-8.5460057838477894</v>
      </c>
      <c r="D42" s="190">
        <v>-6.3089119262156688</v>
      </c>
      <c r="E42" s="177">
        <v>6.6543760160823018</v>
      </c>
      <c r="F42" s="190">
        <v>6.1143065694679004</v>
      </c>
      <c r="G42" s="190">
        <v>5.0503857757988113</v>
      </c>
      <c r="H42" s="190">
        <v>13.779709570262924</v>
      </c>
      <c r="I42" s="177">
        <v>6.5161945687166805</v>
      </c>
      <c r="J42" s="190">
        <v>5.7078667497210587</v>
      </c>
      <c r="K42" s="190">
        <v>5.9963885888237236</v>
      </c>
      <c r="L42" s="190">
        <v>10.37741053917455</v>
      </c>
      <c r="M42" s="190">
        <v>4.3562683471123718</v>
      </c>
      <c r="N42" s="190">
        <v>3.7280856979431434</v>
      </c>
      <c r="O42" s="177">
        <v>5.5675183079118291</v>
      </c>
      <c r="P42" s="190">
        <v>3.7665104503137772</v>
      </c>
      <c r="Q42" s="178">
        <v>5.371340501971714</v>
      </c>
    </row>
    <row r="43" spans="1:17" hidden="1" x14ac:dyDescent="0.2">
      <c r="A43" s="179" t="s">
        <v>324</v>
      </c>
      <c r="B43" s="176">
        <v>1.2213005269104198</v>
      </c>
      <c r="C43" s="190">
        <v>4.1477804016520397</v>
      </c>
      <c r="D43" s="190">
        <v>-6.653176437718848</v>
      </c>
      <c r="E43" s="177">
        <v>7.065878682875196</v>
      </c>
      <c r="F43" s="190">
        <v>7.2291146206962473</v>
      </c>
      <c r="G43" s="190">
        <v>4.496722465715882</v>
      </c>
      <c r="H43" s="190">
        <v>8.1166618009375213</v>
      </c>
      <c r="I43" s="177">
        <v>5.6339884251023351</v>
      </c>
      <c r="J43" s="190">
        <v>6.5779778921531795</v>
      </c>
      <c r="K43" s="190">
        <v>5.7138467172493215</v>
      </c>
      <c r="L43" s="190">
        <v>6.5725105729470625</v>
      </c>
      <c r="M43" s="190">
        <v>5.7028696134857118</v>
      </c>
      <c r="N43" s="190">
        <v>3.081753938949011</v>
      </c>
      <c r="O43" s="177">
        <v>5.7715241256212089</v>
      </c>
      <c r="P43" s="190">
        <v>5.6088990596402395</v>
      </c>
      <c r="Q43" s="178">
        <v>5.7540343885195249</v>
      </c>
    </row>
    <row r="44" spans="1:17" hidden="1" x14ac:dyDescent="0.2">
      <c r="A44" s="179" t="s">
        <v>325</v>
      </c>
      <c r="B44" s="176">
        <v>-0.55390822244498106</v>
      </c>
      <c r="C44" s="190">
        <v>0.85170872480757942</v>
      </c>
      <c r="D44" s="190">
        <v>-4.3597668879833069</v>
      </c>
      <c r="E44" s="177">
        <v>5.3117706662353781</v>
      </c>
      <c r="F44" s="190">
        <v>5.201505831031028</v>
      </c>
      <c r="G44" s="190">
        <v>3.8202512098537742</v>
      </c>
      <c r="H44" s="190">
        <v>7.8807032432628725</v>
      </c>
      <c r="I44" s="177">
        <v>5.6521979026122171</v>
      </c>
      <c r="J44" s="190">
        <v>6.5342081192088761</v>
      </c>
      <c r="K44" s="190">
        <v>5.4811350442269191</v>
      </c>
      <c r="L44" s="190">
        <v>7.2870097748085376</v>
      </c>
      <c r="M44" s="190">
        <v>5.4272170582791244</v>
      </c>
      <c r="N44" s="190">
        <v>2.5571072007828812</v>
      </c>
      <c r="O44" s="177">
        <v>5.1750170365294696</v>
      </c>
      <c r="P44" s="190">
        <v>6.1535410647075839</v>
      </c>
      <c r="Q44" s="178">
        <v>5.2803117894694438</v>
      </c>
    </row>
    <row r="45" spans="1:17" hidden="1" x14ac:dyDescent="0.2">
      <c r="A45" s="179" t="s">
        <v>326</v>
      </c>
      <c r="B45" s="176">
        <v>-1.4355871603258274</v>
      </c>
      <c r="C45" s="190">
        <v>-1.1398299588135774</v>
      </c>
      <c r="D45" s="190">
        <v>-2.2442918767983286</v>
      </c>
      <c r="E45" s="177">
        <v>4.9385230092288381</v>
      </c>
      <c r="F45" s="190">
        <v>4.8564266219509129</v>
      </c>
      <c r="G45" s="190">
        <v>3.2154762464291067</v>
      </c>
      <c r="H45" s="190">
        <v>7.4185275481702853</v>
      </c>
      <c r="I45" s="177">
        <v>5.7505439475128268</v>
      </c>
      <c r="J45" s="190">
        <v>6.5448162691735288</v>
      </c>
      <c r="K45" s="190">
        <v>5.0983902864649844</v>
      </c>
      <c r="L45" s="190">
        <v>8.0019764837861178</v>
      </c>
      <c r="M45" s="190">
        <v>5.2156109263959163</v>
      </c>
      <c r="N45" s="190">
        <v>2.4795953727664926</v>
      </c>
      <c r="O45" s="177">
        <v>5.0808551066900014</v>
      </c>
      <c r="P45" s="190">
        <v>5.6085195355437314</v>
      </c>
      <c r="Q45" s="178">
        <v>5.1375637232018541</v>
      </c>
    </row>
    <row r="46" spans="1:17" hidden="1" x14ac:dyDescent="0.2">
      <c r="A46" s="179" t="s">
        <v>327</v>
      </c>
      <c r="B46" s="176">
        <v>-1.2604763163187744</v>
      </c>
      <c r="C46" s="190">
        <v>-1.7058949835777659</v>
      </c>
      <c r="D46" s="190">
        <v>-3.133668061610502E-2</v>
      </c>
      <c r="E46" s="177">
        <v>6.4766586569221944</v>
      </c>
      <c r="F46" s="190">
        <v>6.9092107218456729</v>
      </c>
      <c r="G46" s="190">
        <v>1.740335550714563</v>
      </c>
      <c r="H46" s="190">
        <v>7.0230514469472478</v>
      </c>
      <c r="I46" s="177">
        <v>5.9731172998872113</v>
      </c>
      <c r="J46" s="190">
        <v>5.9654182108127447</v>
      </c>
      <c r="K46" s="190">
        <v>4.5367956739561066</v>
      </c>
      <c r="L46" s="190">
        <v>8.8602041639855891</v>
      </c>
      <c r="M46" s="190">
        <v>4.8889560289065352</v>
      </c>
      <c r="N46" s="190">
        <v>3.8011956804037217</v>
      </c>
      <c r="O46" s="177">
        <v>5.6900487091834204</v>
      </c>
      <c r="P46" s="190">
        <v>8.2276355252488074</v>
      </c>
      <c r="Q46" s="178">
        <v>5.9622498129010237</v>
      </c>
    </row>
    <row r="47" spans="1:17" x14ac:dyDescent="0.2">
      <c r="A47" s="179" t="s">
        <v>328</v>
      </c>
      <c r="B47" s="176">
        <v>3.0797302997136063E-2</v>
      </c>
      <c r="C47" s="190">
        <v>-2.4591740707386958</v>
      </c>
      <c r="D47" s="190">
        <v>7.5059660966698081</v>
      </c>
      <c r="E47" s="177">
        <v>7.5450524330164557</v>
      </c>
      <c r="F47" s="190">
        <v>7.4540429985067309</v>
      </c>
      <c r="G47" s="190">
        <v>2.6131702416157054</v>
      </c>
      <c r="H47" s="190">
        <v>13.289021718124291</v>
      </c>
      <c r="I47" s="177">
        <v>6.2593517119837543</v>
      </c>
      <c r="J47" s="190">
        <v>6.0720644510912098</v>
      </c>
      <c r="K47" s="190">
        <v>5.8775767150058709</v>
      </c>
      <c r="L47" s="190">
        <v>8.5822619237750608</v>
      </c>
      <c r="M47" s="190">
        <v>4.5853439199501151</v>
      </c>
      <c r="N47" s="190">
        <v>4.2910163351230279</v>
      </c>
      <c r="O47" s="177">
        <v>6.2629092682341501</v>
      </c>
      <c r="P47" s="190">
        <v>7.1208816335947915</v>
      </c>
      <c r="Q47" s="178">
        <v>6.3550544575154913</v>
      </c>
    </row>
    <row r="48" spans="1:17" x14ac:dyDescent="0.2">
      <c r="A48" s="179" t="s">
        <v>329</v>
      </c>
      <c r="B48" s="176">
        <v>3.1592153469856235</v>
      </c>
      <c r="C48" s="190">
        <v>3.193634807348785</v>
      </c>
      <c r="D48" s="190">
        <v>3.0609427657366926</v>
      </c>
      <c r="E48" s="177">
        <v>6.3916044190753727</v>
      </c>
      <c r="F48" s="190">
        <v>5.8881237244871016</v>
      </c>
      <c r="G48" s="190">
        <v>3.2216626962013417</v>
      </c>
      <c r="H48" s="190">
        <v>14.231231329817357</v>
      </c>
      <c r="I48" s="177">
        <v>5.9428454919123226</v>
      </c>
      <c r="J48" s="190">
        <v>5.7986422399026472</v>
      </c>
      <c r="K48" s="190">
        <v>7.0495757390445721</v>
      </c>
      <c r="L48" s="190">
        <v>7.1317588928664479</v>
      </c>
      <c r="M48" s="190">
        <v>4.9789214562629791</v>
      </c>
      <c r="N48" s="190">
        <v>3.6157706497397504</v>
      </c>
      <c r="O48" s="177">
        <v>5.9140380507162709</v>
      </c>
      <c r="P48" s="190">
        <v>4.5634835401076277</v>
      </c>
      <c r="Q48" s="178">
        <v>5.7675053086446706</v>
      </c>
    </row>
    <row r="49" spans="1:17" x14ac:dyDescent="0.2">
      <c r="A49" s="179" t="s">
        <v>330</v>
      </c>
      <c r="B49" s="176">
        <v>4.8861049029267445</v>
      </c>
      <c r="C49" s="190">
        <v>6.1419147007586048</v>
      </c>
      <c r="D49" s="190">
        <v>1.4134810665454367</v>
      </c>
      <c r="E49" s="177">
        <v>4.699448128512052</v>
      </c>
      <c r="F49" s="190">
        <v>3.8259894168614346</v>
      </c>
      <c r="G49" s="190">
        <v>4.04104932903895</v>
      </c>
      <c r="H49" s="190">
        <v>13.553004221468621</v>
      </c>
      <c r="I49" s="177">
        <v>6.1982710708446032</v>
      </c>
      <c r="J49" s="190">
        <v>5.4937447717753889</v>
      </c>
      <c r="K49" s="190">
        <v>7.5954061681155052</v>
      </c>
      <c r="L49" s="190">
        <v>7.2938061219039074</v>
      </c>
      <c r="M49" s="190">
        <v>5.643695486588471</v>
      </c>
      <c r="N49" s="190">
        <v>4.1261670219489801</v>
      </c>
      <c r="O49" s="177">
        <v>5.6838669267910653</v>
      </c>
      <c r="P49" s="190">
        <v>4.9868213018370442</v>
      </c>
      <c r="Q49" s="178">
        <v>5.6086191826219158</v>
      </c>
    </row>
    <row r="50" spans="1:17" x14ac:dyDescent="0.2">
      <c r="A50" s="179" t="s">
        <v>331</v>
      </c>
      <c r="B50" s="176">
        <v>6.7008979954369501</v>
      </c>
      <c r="C50" s="190">
        <v>9.8262409098508421</v>
      </c>
      <c r="D50" s="190">
        <v>-1.7790672469975317</v>
      </c>
      <c r="E50" s="177">
        <v>5.1825481235733291</v>
      </c>
      <c r="F50" s="190">
        <v>4.14494781308351</v>
      </c>
      <c r="G50" s="190">
        <v>3.4532339712017004</v>
      </c>
      <c r="H50" s="190">
        <v>16.510695820577343</v>
      </c>
      <c r="I50" s="177">
        <v>6.5207042145708245</v>
      </c>
      <c r="J50" s="190">
        <v>5.0287178741117753</v>
      </c>
      <c r="K50" s="190">
        <v>7.9719545505857763</v>
      </c>
      <c r="L50" s="190">
        <v>8.0533194412420759</v>
      </c>
      <c r="M50" s="190">
        <v>6.7880482954297907</v>
      </c>
      <c r="N50" s="190">
        <v>4.2417613157980565</v>
      </c>
      <c r="O50" s="177">
        <v>6.135422800479871</v>
      </c>
      <c r="P50" s="190">
        <v>2.8746863554757027</v>
      </c>
      <c r="Q50" s="178">
        <v>5.778173267440037</v>
      </c>
    </row>
    <row r="51" spans="1:17" x14ac:dyDescent="0.2">
      <c r="A51" s="179" t="s">
        <v>227</v>
      </c>
      <c r="B51" s="176">
        <v>5.6531357658099051</v>
      </c>
      <c r="C51" s="190">
        <v>11.114167319612566</v>
      </c>
      <c r="D51" s="190">
        <v>-9.2218033834336772</v>
      </c>
      <c r="E51" s="177">
        <v>2.6921898808672098</v>
      </c>
      <c r="F51" s="190">
        <v>2.4572082872575609</v>
      </c>
      <c r="G51" s="190">
        <v>-3.2482701034123678</v>
      </c>
      <c r="H51" s="190">
        <v>10.141881795454907</v>
      </c>
      <c r="I51" s="177">
        <v>6.1337838810485446</v>
      </c>
      <c r="J51" s="190">
        <v>4.4820957593327018</v>
      </c>
      <c r="K51" s="190">
        <v>6.5260384863777068</v>
      </c>
      <c r="L51" s="190">
        <v>8.6111381596640442</v>
      </c>
      <c r="M51" s="190">
        <v>5.4903583418819988</v>
      </c>
      <c r="N51" s="190">
        <v>4.1860585306525966</v>
      </c>
      <c r="O51" s="177">
        <v>5.091439902771044</v>
      </c>
      <c r="P51" s="190">
        <v>3.0396275324681379</v>
      </c>
      <c r="Q51" s="178">
        <v>4.8694909937468323</v>
      </c>
    </row>
    <row r="52" spans="1:17" x14ac:dyDescent="0.2">
      <c r="A52" s="179" t="s">
        <v>228</v>
      </c>
      <c r="B52" s="176">
        <v>7.7064105373087193</v>
      </c>
      <c r="C52" s="190">
        <v>11.998906374197823</v>
      </c>
      <c r="D52" s="190">
        <v>-4.5650707105924404</v>
      </c>
      <c r="E52" s="177">
        <v>5.4513380093794392</v>
      </c>
      <c r="F52" s="190">
        <v>6.1625789281853809</v>
      </c>
      <c r="G52" s="190">
        <v>-4.5422742706256596</v>
      </c>
      <c r="H52" s="190">
        <v>7.9005203677066067</v>
      </c>
      <c r="I52" s="177">
        <v>5.0765021861439799</v>
      </c>
      <c r="J52" s="190">
        <v>2.2892880684023531</v>
      </c>
      <c r="K52" s="190">
        <v>4.8620500365633275</v>
      </c>
      <c r="L52" s="190">
        <v>7.8688970677629904</v>
      </c>
      <c r="M52" s="190">
        <v>4.2887495280652654</v>
      </c>
      <c r="N52" s="190">
        <v>4.7418893665671638</v>
      </c>
      <c r="O52" s="177">
        <v>5.3341024999419435</v>
      </c>
      <c r="P52" s="190">
        <v>3.4846122924078826</v>
      </c>
      <c r="Q52" s="178">
        <v>5.1357204482207086</v>
      </c>
    </row>
    <row r="53" spans="1:17" x14ac:dyDescent="0.2">
      <c r="A53" s="179" t="s">
        <v>229</v>
      </c>
      <c r="B53" s="176">
        <v>11.562995256957553</v>
      </c>
      <c r="C53" s="190">
        <v>17.91412379197963</v>
      </c>
      <c r="D53" s="190">
        <v>-6.8182954774132334</v>
      </c>
      <c r="E53" s="177">
        <v>4.2341254359663631</v>
      </c>
      <c r="F53" s="190">
        <v>4.3923499646084743</v>
      </c>
      <c r="G53" s="190">
        <v>-2.4003644759846452</v>
      </c>
      <c r="H53" s="190">
        <v>8.5895959583866954</v>
      </c>
      <c r="I53" s="177">
        <v>4.1350539507825124</v>
      </c>
      <c r="J53" s="190">
        <v>-0.32650269478780647</v>
      </c>
      <c r="K53" s="190">
        <v>4.1571879364231528</v>
      </c>
      <c r="L53" s="190">
        <v>7.0747143190349142</v>
      </c>
      <c r="M53" s="190">
        <v>3.3739222483086353</v>
      </c>
      <c r="N53" s="190">
        <v>5.2678264613466821</v>
      </c>
      <c r="O53" s="177">
        <v>4.5782785882481924</v>
      </c>
      <c r="P53" s="190">
        <v>2.8259186512395758</v>
      </c>
      <c r="Q53" s="178">
        <v>4.3902209328484103</v>
      </c>
    </row>
    <row r="54" spans="1:17" x14ac:dyDescent="0.2">
      <c r="A54" s="179" t="s">
        <v>230</v>
      </c>
      <c r="B54" s="176">
        <v>11.314149111157871</v>
      </c>
      <c r="C54" s="190">
        <v>16.842935534050802</v>
      </c>
      <c r="D54" s="190">
        <v>-5.4595278650784094</v>
      </c>
      <c r="E54" s="177">
        <v>-2.294046722839358</v>
      </c>
      <c r="F54" s="190">
        <v>-2.676492199590863</v>
      </c>
      <c r="G54" s="190">
        <v>-5.9204837095489546</v>
      </c>
      <c r="H54" s="190">
        <v>3.8886480523131497</v>
      </c>
      <c r="I54" s="177">
        <v>3.3067446906924878</v>
      </c>
      <c r="J54" s="190">
        <v>-1.3804084414804356</v>
      </c>
      <c r="K54" s="190">
        <v>3.4839346692954458</v>
      </c>
      <c r="L54" s="190">
        <v>6.3260038517126791</v>
      </c>
      <c r="M54" s="190">
        <v>2.0159207170708302</v>
      </c>
      <c r="N54" s="190">
        <v>4.6356514925942012</v>
      </c>
      <c r="O54" s="177">
        <v>2.1148811327890629</v>
      </c>
      <c r="P54" s="190">
        <v>0.86197114600312008</v>
      </c>
      <c r="Q54" s="178">
        <v>1.9813789690457848</v>
      </c>
    </row>
    <row r="55" spans="1:17" x14ac:dyDescent="0.2">
      <c r="A55" s="179" t="s">
        <v>224</v>
      </c>
      <c r="B55" s="176">
        <v>6.5184311321963122</v>
      </c>
      <c r="C55" s="190">
        <v>10.486688851913481</v>
      </c>
      <c r="D55" s="190">
        <v>-6.7118254514341711</v>
      </c>
      <c r="E55" s="177">
        <v>-6.7152074019111785</v>
      </c>
      <c r="F55" s="190">
        <v>-9.0103576189125913</v>
      </c>
      <c r="G55" s="190">
        <v>-1.9463316600694707</v>
      </c>
      <c r="H55" s="190">
        <v>8.9208097895339495</v>
      </c>
      <c r="I55" s="177">
        <v>1.5992636428747413</v>
      </c>
      <c r="J55" s="190">
        <v>-2.5830594089169217</v>
      </c>
      <c r="K55" s="190">
        <v>1.6213186521503504</v>
      </c>
      <c r="L55" s="190">
        <v>3.3998633746864715</v>
      </c>
      <c r="M55" s="190">
        <v>0.99121902375324933</v>
      </c>
      <c r="N55" s="190">
        <v>4.0336769669877199</v>
      </c>
      <c r="O55" s="177">
        <v>-0.52028043607949881</v>
      </c>
      <c r="P55" s="190">
        <v>-1.8103119163820485</v>
      </c>
      <c r="Q55" s="178">
        <v>-0.65739096281073384</v>
      </c>
    </row>
    <row r="56" spans="1:17" x14ac:dyDescent="0.2">
      <c r="A56" s="179" t="s">
        <v>225</v>
      </c>
      <c r="B56" s="176">
        <v>-0.48493625883943092</v>
      </c>
      <c r="C56" s="190">
        <v>1.4959494373526383</v>
      </c>
      <c r="D56" s="190">
        <v>-7.1308231771064614</v>
      </c>
      <c r="E56" s="177">
        <v>-11.582627674569077</v>
      </c>
      <c r="F56" s="190">
        <v>-14.739294313885642</v>
      </c>
      <c r="G56" s="190">
        <v>-3.4747772867878073</v>
      </c>
      <c r="H56" s="190">
        <v>9.5085690298679744</v>
      </c>
      <c r="I56" s="177">
        <v>1.702441891562501</v>
      </c>
      <c r="J56" s="190">
        <v>-1.0867570507577085</v>
      </c>
      <c r="K56" s="190">
        <v>0.9012487329654848</v>
      </c>
      <c r="L56" s="190">
        <v>2.2881382818398013</v>
      </c>
      <c r="M56" s="190">
        <v>1.099347762221432</v>
      </c>
      <c r="N56" s="190">
        <v>5.2845513067350733</v>
      </c>
      <c r="O56" s="177">
        <v>-2.3335316223981684</v>
      </c>
      <c r="P56" s="190">
        <v>-4.0267562521480675</v>
      </c>
      <c r="Q56" s="178">
        <v>-2.5122998771430338</v>
      </c>
    </row>
    <row r="57" spans="1:17" x14ac:dyDescent="0.2">
      <c r="A57" s="179" t="s">
        <v>226</v>
      </c>
      <c r="B57" s="176">
        <v>-7.4054609331817343</v>
      </c>
      <c r="C57" s="190">
        <v>-7.7829428794282061</v>
      </c>
      <c r="D57" s="190">
        <v>-6.0229885471017823</v>
      </c>
      <c r="E57" s="177">
        <v>-8.9562653821795095</v>
      </c>
      <c r="F57" s="190">
        <v>-11.386985053780961</v>
      </c>
      <c r="G57" s="190">
        <v>-5.7067881555234532</v>
      </c>
      <c r="H57" s="190">
        <v>8.6677110975718765</v>
      </c>
      <c r="I57" s="177">
        <v>1.1354687737287916</v>
      </c>
      <c r="J57" s="190">
        <v>0.80054391872009278</v>
      </c>
      <c r="K57" s="190">
        <v>0.65685793749493782</v>
      </c>
      <c r="L57" s="190">
        <v>0.52565668697580437</v>
      </c>
      <c r="M57" s="190">
        <v>-0.72187842004035752</v>
      </c>
      <c r="N57" s="190">
        <v>4.0059304630815866</v>
      </c>
      <c r="O57" s="177">
        <v>-2.302431364659725</v>
      </c>
      <c r="P57" s="190">
        <v>-3.8922196107841018</v>
      </c>
      <c r="Q57" s="178">
        <v>-2.4704857171403045</v>
      </c>
    </row>
    <row r="58" spans="1:17" x14ac:dyDescent="0.2">
      <c r="A58" s="179" t="s">
        <v>346</v>
      </c>
      <c r="B58" s="176">
        <v>-10.462928961422993</v>
      </c>
      <c r="C58" s="190">
        <v>-12.017785980752878</v>
      </c>
      <c r="D58" s="190">
        <v>-4.6328610580786469</v>
      </c>
      <c r="E58" s="177">
        <v>-2.8818915641540035</v>
      </c>
      <c r="F58" s="190">
        <v>-4.4781094826057517</v>
      </c>
      <c r="G58" s="190">
        <v>-1.9602022494827298</v>
      </c>
      <c r="H58" s="190">
        <v>8.9660692722165773</v>
      </c>
      <c r="I58" s="177">
        <v>0.81533743227741751</v>
      </c>
      <c r="J58" s="190">
        <v>1.3774725378363588</v>
      </c>
      <c r="K58" s="190">
        <v>0.92190257640085116</v>
      </c>
      <c r="L58" s="190">
        <v>-0.43725505405797471</v>
      </c>
      <c r="M58" s="190">
        <v>-2.2624537463454688</v>
      </c>
      <c r="N58" s="190">
        <v>3.6920773927317398</v>
      </c>
      <c r="O58" s="177">
        <v>-0.90788311852888748</v>
      </c>
      <c r="P58" s="190">
        <v>-1.3744252200572242</v>
      </c>
      <c r="Q58" s="178">
        <v>-0.95704922826906869</v>
      </c>
    </row>
    <row r="59" spans="1:17" x14ac:dyDescent="0.2">
      <c r="A59" s="179" t="s">
        <v>348</v>
      </c>
      <c r="B59" s="176">
        <v>-4.4520284550747631</v>
      </c>
      <c r="C59" s="190">
        <v>-8.1500171760263331</v>
      </c>
      <c r="D59" s="190">
        <v>10.150139614870211</v>
      </c>
      <c r="E59" s="177">
        <v>4.3068901202454901</v>
      </c>
      <c r="F59" s="190">
        <v>4.6778297688537842</v>
      </c>
      <c r="G59" s="190">
        <v>-0.54242279090973511</v>
      </c>
      <c r="H59" s="190">
        <v>5.1214646572550038</v>
      </c>
      <c r="I59" s="177">
        <v>1.4565057371214007</v>
      </c>
      <c r="J59" s="190">
        <v>2.5352253568427896</v>
      </c>
      <c r="K59" s="190">
        <v>2.3308909167360352</v>
      </c>
      <c r="L59" s="190">
        <v>-0.28492486731692529</v>
      </c>
      <c r="M59" s="190">
        <v>-1.2960889449355233</v>
      </c>
      <c r="N59" s="190">
        <v>3.4833651156551459</v>
      </c>
      <c r="O59" s="177">
        <v>1.8702176804029857</v>
      </c>
      <c r="P59" s="190">
        <v>1.5119691553964749</v>
      </c>
      <c r="Q59" s="178">
        <v>1.8325832609898858</v>
      </c>
    </row>
    <row r="60" spans="1:17" x14ac:dyDescent="0.2">
      <c r="A60" s="179" t="s">
        <v>349</v>
      </c>
      <c r="B60" s="176">
        <v>2.9340373122456714E-2</v>
      </c>
      <c r="C60" s="190">
        <v>-0.48296471889463499</v>
      </c>
      <c r="D60" s="190">
        <v>1.9077889834385426</v>
      </c>
      <c r="E60" s="177">
        <v>7.9129032040551373</v>
      </c>
      <c r="F60" s="190">
        <v>9.3441712967067954</v>
      </c>
      <c r="G60" s="190">
        <v>1.0406765035658212</v>
      </c>
      <c r="H60" s="190">
        <v>2.9313576538208279</v>
      </c>
      <c r="I60" s="177">
        <v>2.1321089836559484</v>
      </c>
      <c r="J60" s="190">
        <v>3.5466535922435773</v>
      </c>
      <c r="K60" s="190">
        <v>3.0142221861865224</v>
      </c>
      <c r="L60" s="190">
        <v>1.1886263766509837</v>
      </c>
      <c r="M60" s="190">
        <v>-1.2306456243144677</v>
      </c>
      <c r="N60" s="190">
        <v>2.7762427151443538</v>
      </c>
      <c r="O60" s="177">
        <v>3.5498328301092319</v>
      </c>
      <c r="P60" s="190">
        <v>3.7537441129467926</v>
      </c>
      <c r="Q60" s="178">
        <v>3.5710270496514416</v>
      </c>
    </row>
    <row r="61" spans="1:17" x14ac:dyDescent="0.2">
      <c r="A61" s="179" t="s">
        <v>350</v>
      </c>
      <c r="B61" s="176">
        <v>7.4201208862415253</v>
      </c>
      <c r="C61" s="190">
        <v>6.4701515882673686</v>
      </c>
      <c r="D61" s="190">
        <v>10.834089137789036</v>
      </c>
      <c r="E61" s="177">
        <v>4.8103391452986353</v>
      </c>
      <c r="F61" s="190">
        <v>5.9295017932767875</v>
      </c>
      <c r="G61" s="190">
        <v>-0.36923082891669962</v>
      </c>
      <c r="H61" s="190">
        <v>0.73039450824336594</v>
      </c>
      <c r="I61" s="177">
        <v>2.5765686538701735</v>
      </c>
      <c r="J61" s="190">
        <v>4.2006428539293292</v>
      </c>
      <c r="K61" s="190">
        <v>2.9868427117054477</v>
      </c>
      <c r="L61" s="190">
        <v>1.4783432759651438</v>
      </c>
      <c r="M61" s="190">
        <v>0.23567263870626023</v>
      </c>
      <c r="N61" s="190">
        <v>3.1993301313533022</v>
      </c>
      <c r="O61" s="177">
        <v>3.4540547044227377</v>
      </c>
      <c r="P61" s="190">
        <v>3.9294461866062913</v>
      </c>
      <c r="Q61" s="178">
        <v>3.5035751296265989</v>
      </c>
    </row>
    <row r="62" spans="1:17" x14ac:dyDescent="0.2">
      <c r="A62" s="179" t="s">
        <v>405</v>
      </c>
      <c r="B62" s="176">
        <v>11.890075755674209</v>
      </c>
      <c r="C62" s="190">
        <v>11.508790898301232</v>
      </c>
      <c r="D62" s="190">
        <v>13.209027312801686</v>
      </c>
      <c r="E62" s="177">
        <v>3.687984356929138</v>
      </c>
      <c r="F62" s="190">
        <v>4.4993281868063981</v>
      </c>
      <c r="G62" s="190">
        <v>0.68562795687416067</v>
      </c>
      <c r="H62" s="190">
        <v>0.11178037925907275</v>
      </c>
      <c r="I62" s="177">
        <v>3.0133195945208318</v>
      </c>
      <c r="J62" s="190">
        <v>4.8708424351027073</v>
      </c>
      <c r="K62" s="190">
        <v>2.9365879812365492</v>
      </c>
      <c r="L62" s="190">
        <v>1.68725261803893</v>
      </c>
      <c r="M62" s="190">
        <v>1.8769167739661741</v>
      </c>
      <c r="N62" s="190">
        <v>3.6495448332511433</v>
      </c>
      <c r="O62" s="177">
        <v>3.6875150031112636</v>
      </c>
      <c r="P62" s="190">
        <v>3.516339125231545</v>
      </c>
      <c r="Q62" s="178">
        <v>3.6695518097325568</v>
      </c>
    </row>
    <row r="63" spans="1:17" x14ac:dyDescent="0.2">
      <c r="A63" s="179" t="s">
        <v>413</v>
      </c>
      <c r="B63" s="176">
        <v>8.6412414047504278</v>
      </c>
      <c r="C63" s="190">
        <v>9.0775590129503954</v>
      </c>
      <c r="D63" s="190">
        <v>7.2045995066904496</v>
      </c>
      <c r="E63" s="177">
        <v>4.8871254320859441</v>
      </c>
      <c r="F63" s="190">
        <v>5.8694899130837062</v>
      </c>
      <c r="G63" s="190">
        <v>0.2632841665352757</v>
      </c>
      <c r="H63" s="190">
        <v>1.0811195295340852</v>
      </c>
      <c r="I63" s="177">
        <v>3.310706060578783</v>
      </c>
      <c r="J63" s="190">
        <v>4.4575597748859339</v>
      </c>
      <c r="K63" s="190">
        <v>3.741335758853924</v>
      </c>
      <c r="L63" s="190">
        <v>2.202000772739245</v>
      </c>
      <c r="M63" s="190">
        <v>1.9809564628814051</v>
      </c>
      <c r="N63" s="190">
        <v>3.9239173433071941</v>
      </c>
      <c r="O63" s="177">
        <v>4.0490476842824146</v>
      </c>
      <c r="P63" s="190">
        <v>4.1979460131766668</v>
      </c>
      <c r="Q63" s="178">
        <v>4.0646403771522195</v>
      </c>
    </row>
    <row r="64" spans="1:17" x14ac:dyDescent="0.2">
      <c r="A64" s="179" t="s">
        <v>415</v>
      </c>
      <c r="B64" s="176">
        <v>5.5828998385581299</v>
      </c>
      <c r="C64" s="190">
        <v>3.700886382136928</v>
      </c>
      <c r="D64" s="190">
        <v>12.321713078056421</v>
      </c>
      <c r="E64" s="177">
        <v>1.5206861417632267</v>
      </c>
      <c r="F64" s="190">
        <v>1.5859872915647684</v>
      </c>
      <c r="G64" s="190">
        <v>0.99128295483981443</v>
      </c>
      <c r="H64" s="190">
        <v>1.4060785159721021</v>
      </c>
      <c r="I64" s="177">
        <v>3.2924778731180484</v>
      </c>
      <c r="J64" s="190">
        <v>4.1096865145408774</v>
      </c>
      <c r="K64" s="190">
        <v>4.0960592724758396</v>
      </c>
      <c r="L64" s="190">
        <v>1.9596358713012636</v>
      </c>
      <c r="M64" s="190">
        <v>2.1157456228975322</v>
      </c>
      <c r="N64" s="190">
        <v>4.1400929848671701</v>
      </c>
      <c r="O64" s="177">
        <v>2.9296136866224214</v>
      </c>
      <c r="P64" s="190">
        <v>4.6582587943949907</v>
      </c>
      <c r="Q64" s="178">
        <v>3.1096033265743381</v>
      </c>
    </row>
    <row r="65" spans="1:17" x14ac:dyDescent="0.2">
      <c r="A65" s="179" t="s">
        <v>417</v>
      </c>
      <c r="B65" s="176">
        <v>-1.2369767488214776</v>
      </c>
      <c r="C65" s="190">
        <v>-1.5050056707256294</v>
      </c>
      <c r="D65" s="190">
        <v>-0.31166924548122149</v>
      </c>
      <c r="E65" s="177">
        <v>2.289001807740437</v>
      </c>
      <c r="F65" s="190">
        <v>2.4540806921514497</v>
      </c>
      <c r="G65" s="190">
        <v>0.86977386097944054</v>
      </c>
      <c r="H65" s="190">
        <v>2.059734424360276</v>
      </c>
      <c r="I65" s="177">
        <v>3.6766578264388095</v>
      </c>
      <c r="J65" s="190">
        <v>4.5347471863723969</v>
      </c>
      <c r="K65" s="190">
        <v>4.1226236613329705</v>
      </c>
      <c r="L65" s="190">
        <v>2.6322680971006052</v>
      </c>
      <c r="M65" s="190">
        <v>2.2871498337917626</v>
      </c>
      <c r="N65" s="190">
        <v>4.5087484877592185</v>
      </c>
      <c r="O65" s="177">
        <v>3.0085702503998073</v>
      </c>
      <c r="P65" s="190">
        <v>4.6552951125337119</v>
      </c>
      <c r="Q65" s="178">
        <v>3.180811542014355</v>
      </c>
    </row>
    <row r="66" spans="1:17" x14ac:dyDescent="0.2">
      <c r="A66" s="179" t="s">
        <v>418</v>
      </c>
      <c r="B66" s="176">
        <v>-4.5866274157995957</v>
      </c>
      <c r="C66" s="190">
        <v>-4.8811252350444656</v>
      </c>
      <c r="D66" s="190">
        <v>-3.5831920162367394</v>
      </c>
      <c r="E66" s="177">
        <v>2.0045633300228358</v>
      </c>
      <c r="F66" s="190">
        <v>2.1649382569749358</v>
      </c>
      <c r="G66" s="190">
        <v>-0.19179759096286919</v>
      </c>
      <c r="H66" s="190">
        <v>2.3299168782326061</v>
      </c>
      <c r="I66" s="177">
        <v>3.7369184944979357</v>
      </c>
      <c r="J66" s="190">
        <v>4.7130249767013428</v>
      </c>
      <c r="K66" s="190">
        <v>4.1910405994446256</v>
      </c>
      <c r="L66" s="190">
        <v>2.4972580958162482</v>
      </c>
      <c r="M66" s="190">
        <v>2.4947313352548162</v>
      </c>
      <c r="N66" s="190">
        <v>4.649953472650747</v>
      </c>
      <c r="O66" s="177">
        <v>2.7665469693623326</v>
      </c>
      <c r="P66" s="190">
        <v>4.2816292365936492</v>
      </c>
      <c r="Q66" s="178">
        <v>2.9253046992749718</v>
      </c>
    </row>
    <row r="67" spans="1:17" ht="39" thickBot="1" x14ac:dyDescent="0.25">
      <c r="A67" s="191" t="s">
        <v>19</v>
      </c>
      <c r="B67" s="192">
        <f>AVERAGE(B3:B66)</f>
        <v>1.8183593004811704</v>
      </c>
      <c r="C67" s="193">
        <f t="shared" ref="C67:Q67" si="0">AVERAGE(C3:C66)</f>
        <v>2.913071133059483</v>
      </c>
      <c r="D67" s="193">
        <f t="shared" si="0"/>
        <v>-0.35386514503208766</v>
      </c>
      <c r="E67" s="193">
        <f t="shared" si="0"/>
        <v>2.7245200378924186</v>
      </c>
      <c r="F67" s="193">
        <f t="shared" si="0"/>
        <v>2.6894871272932557</v>
      </c>
      <c r="G67" s="193">
        <f t="shared" si="0"/>
        <v>1.677928475644207</v>
      </c>
      <c r="H67" s="193">
        <f t="shared" si="0"/>
        <v>4.653750814355476</v>
      </c>
      <c r="I67" s="193">
        <f t="shared" si="0"/>
        <v>3.9731338692214395</v>
      </c>
      <c r="J67" s="193">
        <f t="shared" si="0"/>
        <v>4.1232777035136774</v>
      </c>
      <c r="K67" s="193">
        <f t="shared" si="0"/>
        <v>5.0426567969556189</v>
      </c>
      <c r="L67" s="193">
        <f t="shared" si="0"/>
        <v>5.1686523451474145</v>
      </c>
      <c r="M67" s="193">
        <f t="shared" si="0"/>
        <v>3.0711479115015159</v>
      </c>
      <c r="N67" s="193">
        <f t="shared" si="0"/>
        <v>2.0319869439997404</v>
      </c>
      <c r="O67" s="193">
        <f t="shared" si="0"/>
        <v>3.4233833089411601</v>
      </c>
      <c r="P67" s="193">
        <f t="shared" si="0"/>
        <v>2.7162733546885915</v>
      </c>
      <c r="Q67" s="194">
        <f t="shared" si="0"/>
        <v>3.3591809140525939</v>
      </c>
    </row>
  </sheetData>
  <mergeCells count="1">
    <mergeCell ref="A1:Q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workbookViewId="0">
      <selection sqref="A1:N1"/>
    </sheetView>
  </sheetViews>
  <sheetFormatPr defaultRowHeight="12.75" x14ac:dyDescent="0.2"/>
  <cols>
    <col min="2" max="2" width="11.625" customWidth="1"/>
    <col min="3" max="3" width="10.875" customWidth="1"/>
    <col min="4" max="4" width="10.5" customWidth="1"/>
    <col min="5" max="5" width="10.625" customWidth="1"/>
    <col min="6" max="6" width="12.625" customWidth="1"/>
    <col min="7" max="7" width="11.125" customWidth="1"/>
    <col min="8" max="8" width="11.375" customWidth="1"/>
    <col min="9" max="9" width="10.375" customWidth="1"/>
    <col min="10" max="10" width="10.5" customWidth="1"/>
    <col min="11" max="11" width="14" customWidth="1"/>
    <col min="12" max="12" width="10.375" customWidth="1"/>
    <col min="14" max="14" width="11.25" customWidth="1"/>
    <col min="17" max="23" width="9" style="7"/>
  </cols>
  <sheetData>
    <row r="1" spans="1:23" ht="54.75" customHeight="1" thickBot="1" x14ac:dyDescent="0.25">
      <c r="A1" s="401" t="s">
        <v>203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5"/>
      <c r="N1" s="405"/>
      <c r="O1" s="188"/>
      <c r="P1" s="186"/>
      <c r="Q1" s="274"/>
    </row>
    <row r="2" spans="1:23" ht="64.5" thickBot="1" x14ac:dyDescent="0.25">
      <c r="A2" s="180"/>
      <c r="B2" s="262" t="s">
        <v>0</v>
      </c>
      <c r="C2" s="261" t="s">
        <v>1</v>
      </c>
      <c r="D2" s="261" t="s">
        <v>2</v>
      </c>
      <c r="E2" s="262" t="s">
        <v>3</v>
      </c>
      <c r="F2" s="261" t="s">
        <v>4</v>
      </c>
      <c r="G2" s="261" t="s">
        <v>5</v>
      </c>
      <c r="H2" s="261" t="s">
        <v>6</v>
      </c>
      <c r="I2" s="262" t="s">
        <v>7</v>
      </c>
      <c r="J2" s="261" t="s">
        <v>8</v>
      </c>
      <c r="K2" s="261" t="s">
        <v>9</v>
      </c>
      <c r="L2" s="261" t="s">
        <v>10</v>
      </c>
      <c r="M2" s="261" t="s">
        <v>11</v>
      </c>
      <c r="N2" s="261" t="s">
        <v>12</v>
      </c>
      <c r="O2" s="189"/>
      <c r="P2" s="187"/>
      <c r="Q2" s="275"/>
    </row>
    <row r="3" spans="1:23" x14ac:dyDescent="0.2">
      <c r="A3" s="183">
        <v>1996</v>
      </c>
      <c r="B3" s="181">
        <v>8.7516453951302164</v>
      </c>
      <c r="C3" s="211">
        <v>5.3375892791061661</v>
      </c>
      <c r="D3" s="211">
        <v>3.4140561160240508</v>
      </c>
      <c r="E3" s="182">
        <v>28.629574463377743</v>
      </c>
      <c r="F3" s="211">
        <v>23.335325450435029</v>
      </c>
      <c r="G3" s="211">
        <v>2.7790173274991328</v>
      </c>
      <c r="H3" s="211">
        <v>2.5152316854435823</v>
      </c>
      <c r="I3" s="182">
        <v>57.86263722689845</v>
      </c>
      <c r="J3" s="211">
        <v>12.153143594875065</v>
      </c>
      <c r="K3" s="211">
        <v>10.15593935274204</v>
      </c>
      <c r="L3" s="211">
        <v>14.508397747142423</v>
      </c>
      <c r="M3" s="211">
        <v>5.9742330889373019</v>
      </c>
      <c r="N3" s="211">
        <v>15.070923443201615</v>
      </c>
      <c r="O3" s="188"/>
      <c r="P3" s="186"/>
      <c r="Q3" s="274"/>
    </row>
    <row r="4" spans="1:23" x14ac:dyDescent="0.2">
      <c r="A4" s="183">
        <f>A3+1</f>
        <v>1997</v>
      </c>
      <c r="B4" s="184">
        <v>8.5730855493309299</v>
      </c>
      <c r="C4" s="212">
        <v>5.1989194808004724</v>
      </c>
      <c r="D4" s="212">
        <v>3.3741660685304575</v>
      </c>
      <c r="E4" s="185">
        <v>28.82475969837774</v>
      </c>
      <c r="F4" s="212">
        <v>23.415391111401437</v>
      </c>
      <c r="G4" s="212">
        <v>2.8100721506333941</v>
      </c>
      <c r="H4" s="212">
        <v>2.5992964363429074</v>
      </c>
      <c r="I4" s="185">
        <v>57.418367213663458</v>
      </c>
      <c r="J4" s="212">
        <v>11.945749669740152</v>
      </c>
      <c r="K4" s="212">
        <v>10.479569726104945</v>
      </c>
      <c r="L4" s="212">
        <v>14.783502641024587</v>
      </c>
      <c r="M4" s="212">
        <v>5.8339573606517581</v>
      </c>
      <c r="N4" s="212">
        <v>14.375587816142007</v>
      </c>
      <c r="O4" s="188"/>
      <c r="P4" s="186"/>
      <c r="Q4" s="276"/>
      <c r="R4" s="93"/>
      <c r="S4" s="93"/>
      <c r="T4" s="93"/>
      <c r="U4" s="93"/>
      <c r="V4" s="93"/>
      <c r="W4" s="93"/>
    </row>
    <row r="5" spans="1:23" x14ac:dyDescent="0.2">
      <c r="A5" s="183">
        <f t="shared" ref="A5:A18" si="0">A4+1</f>
        <v>1998</v>
      </c>
      <c r="B5" s="184">
        <v>8.4251949599582456</v>
      </c>
      <c r="C5" s="212">
        <v>5.15463311860504</v>
      </c>
      <c r="D5" s="212">
        <v>3.270561841353206</v>
      </c>
      <c r="E5" s="185">
        <v>27.762638283813672</v>
      </c>
      <c r="F5" s="212">
        <v>22.903730195231052</v>
      </c>
      <c r="G5" s="212">
        <v>2.5923512579657184</v>
      </c>
      <c r="H5" s="212">
        <v>2.2665568306169006</v>
      </c>
      <c r="I5" s="185">
        <v>57.967473309154983</v>
      </c>
      <c r="J5" s="212">
        <v>11.840956499460535</v>
      </c>
      <c r="K5" s="212">
        <v>10.763240127588793</v>
      </c>
      <c r="L5" s="212">
        <v>14.878375097177305</v>
      </c>
      <c r="M5" s="212">
        <v>6.08885597073116</v>
      </c>
      <c r="N5" s="212">
        <v>14.396045614197195</v>
      </c>
      <c r="O5" s="188"/>
      <c r="P5" s="186"/>
      <c r="Q5" s="276"/>
      <c r="R5" s="93"/>
      <c r="S5" s="93"/>
      <c r="T5" s="93"/>
      <c r="U5" s="93"/>
      <c r="V5" s="93"/>
      <c r="W5" s="93"/>
    </row>
    <row r="6" spans="1:23" x14ac:dyDescent="0.2">
      <c r="A6" s="183">
        <f t="shared" si="0"/>
        <v>1999</v>
      </c>
      <c r="B6" s="184">
        <v>7.2733310217663032</v>
      </c>
      <c r="C6" s="212">
        <v>4.9406544263091687</v>
      </c>
      <c r="D6" s="212">
        <v>2.3326765954571345</v>
      </c>
      <c r="E6" s="185">
        <v>27.564715191524215</v>
      </c>
      <c r="F6" s="212">
        <v>22.907326742606866</v>
      </c>
      <c r="G6" s="212">
        <v>2.5533456206092953</v>
      </c>
      <c r="H6" s="212">
        <v>2.1040428283080526</v>
      </c>
      <c r="I6" s="185">
        <v>58.890610035112211</v>
      </c>
      <c r="J6" s="212">
        <v>12.48974673236448</v>
      </c>
      <c r="K6" s="212">
        <v>10.971354685881009</v>
      </c>
      <c r="L6" s="212">
        <v>15.53657222895454</v>
      </c>
      <c r="M6" s="212">
        <v>6.2152355151967029</v>
      </c>
      <c r="N6" s="212">
        <v>13.677700872715477</v>
      </c>
      <c r="O6" s="188"/>
      <c r="P6" s="186"/>
      <c r="Q6" s="276"/>
      <c r="R6" s="93"/>
      <c r="S6" s="93"/>
      <c r="T6" s="93"/>
      <c r="U6" s="93"/>
      <c r="V6" s="93"/>
      <c r="W6" s="93"/>
    </row>
    <row r="7" spans="1:23" x14ac:dyDescent="0.2">
      <c r="A7" s="183">
        <f t="shared" si="0"/>
        <v>2000</v>
      </c>
      <c r="B7" s="184">
        <v>6.7037237177011573</v>
      </c>
      <c r="C7" s="212">
        <v>4.6446680811608392</v>
      </c>
      <c r="D7" s="212">
        <v>2.0590556365403168</v>
      </c>
      <c r="E7" s="185">
        <v>26.969533369485603</v>
      </c>
      <c r="F7" s="212">
        <v>22.538701250281978</v>
      </c>
      <c r="G7" s="212">
        <v>2.4492754473896419</v>
      </c>
      <c r="H7" s="212">
        <v>1.9815566718139825</v>
      </c>
      <c r="I7" s="185">
        <v>55.331034867186361</v>
      </c>
      <c r="J7" s="212">
        <v>12.24963888170628</v>
      </c>
      <c r="K7" s="212">
        <v>10.582515882344069</v>
      </c>
      <c r="L7" s="212">
        <v>14.245311061660601</v>
      </c>
      <c r="M7" s="212">
        <v>5.896570070889342</v>
      </c>
      <c r="N7" s="212">
        <v>12.356998970586069</v>
      </c>
      <c r="O7" s="188"/>
      <c r="P7" s="186"/>
      <c r="Q7" s="276"/>
      <c r="R7" s="93"/>
      <c r="S7" s="93"/>
      <c r="T7" s="93"/>
      <c r="U7" s="93"/>
      <c r="V7" s="93"/>
      <c r="W7" s="93"/>
    </row>
    <row r="8" spans="1:23" x14ac:dyDescent="0.2">
      <c r="A8" s="183">
        <f t="shared" si="0"/>
        <v>2001</v>
      </c>
      <c r="B8" s="184">
        <v>6.3013255990042598</v>
      </c>
      <c r="C8" s="212">
        <v>4.4308219156713502</v>
      </c>
      <c r="D8" s="212">
        <v>1.8705036833329098</v>
      </c>
      <c r="E8" s="185">
        <v>27.105097756463572</v>
      </c>
      <c r="F8" s="212">
        <v>22.21978755585922</v>
      </c>
      <c r="G8" s="212">
        <v>2.3411886500289092</v>
      </c>
      <c r="H8" s="212">
        <v>2.5441215505754409</v>
      </c>
      <c r="I8" s="185">
        <v>55.343987177873785</v>
      </c>
      <c r="J8" s="212">
        <v>12.643422065647911</v>
      </c>
      <c r="K8" s="212">
        <v>10.568300553972723</v>
      </c>
      <c r="L8" s="212">
        <v>14.415234011227609</v>
      </c>
      <c r="M8" s="212">
        <v>5.7767386164439687</v>
      </c>
      <c r="N8" s="212">
        <v>11.940291930581584</v>
      </c>
      <c r="O8" s="188"/>
      <c r="P8" s="186"/>
      <c r="Q8" s="276"/>
      <c r="R8" s="93"/>
      <c r="S8" s="93"/>
      <c r="T8" s="93"/>
      <c r="U8" s="93"/>
      <c r="V8" s="93"/>
      <c r="W8" s="93"/>
    </row>
    <row r="9" spans="1:23" x14ac:dyDescent="0.2">
      <c r="A9" s="183">
        <f t="shared" si="0"/>
        <v>2002</v>
      </c>
      <c r="B9" s="184">
        <v>6.154940347475506</v>
      </c>
      <c r="C9" s="212">
        <v>4.5244690828634804</v>
      </c>
      <c r="D9" s="212">
        <v>1.6304712646120256</v>
      </c>
      <c r="E9" s="185">
        <v>26.718836509959544</v>
      </c>
      <c r="F9" s="212">
        <v>22.251899149407123</v>
      </c>
      <c r="G9" s="212">
        <v>2.5060351195666923</v>
      </c>
      <c r="H9" s="212">
        <v>1.9609022409857291</v>
      </c>
      <c r="I9" s="185">
        <v>56.162972018194466</v>
      </c>
      <c r="J9" s="212">
        <v>12.638745614749553</v>
      </c>
      <c r="K9" s="212">
        <v>11.276478559216098</v>
      </c>
      <c r="L9" s="212">
        <v>14.77633332005032</v>
      </c>
      <c r="M9" s="212">
        <v>5.7724530116454389</v>
      </c>
      <c r="N9" s="212">
        <v>11.698961512533057</v>
      </c>
      <c r="O9" s="188"/>
      <c r="P9" s="186"/>
      <c r="Q9" s="276"/>
      <c r="R9" s="93"/>
      <c r="S9" s="93"/>
      <c r="T9" s="93"/>
      <c r="U9" s="93"/>
      <c r="V9" s="93"/>
      <c r="W9" s="93"/>
    </row>
    <row r="10" spans="1:23" x14ac:dyDescent="0.2">
      <c r="A10" s="183">
        <f t="shared" si="0"/>
        <v>2003</v>
      </c>
      <c r="B10" s="184">
        <v>6.3120703024991789</v>
      </c>
      <c r="C10" s="212">
        <v>4.6319489403872707</v>
      </c>
      <c r="D10" s="212">
        <v>1.6801213621119087</v>
      </c>
      <c r="E10" s="185">
        <v>25.616951350467509</v>
      </c>
      <c r="F10" s="212">
        <v>21.459372343135634</v>
      </c>
      <c r="G10" s="212">
        <v>2.158382198293634</v>
      </c>
      <c r="H10" s="212">
        <v>1.9991968090382419</v>
      </c>
      <c r="I10" s="185">
        <v>57.224448723054209</v>
      </c>
      <c r="J10" s="212">
        <v>12.727961048714857</v>
      </c>
      <c r="K10" s="212">
        <v>11.742689314844039</v>
      </c>
      <c r="L10" s="212">
        <v>15.185633421937119</v>
      </c>
      <c r="M10" s="212">
        <v>5.9313479289333904</v>
      </c>
      <c r="N10" s="212">
        <v>11.636817008624806</v>
      </c>
      <c r="O10" s="188"/>
      <c r="P10" s="186"/>
      <c r="Q10" s="276"/>
      <c r="R10" s="93"/>
      <c r="S10" s="93"/>
      <c r="T10" s="93"/>
      <c r="U10" s="93"/>
      <c r="V10" s="93"/>
      <c r="W10" s="93"/>
    </row>
    <row r="11" spans="1:23" x14ac:dyDescent="0.2">
      <c r="A11" s="183">
        <f t="shared" si="0"/>
        <v>2004</v>
      </c>
      <c r="B11" s="184">
        <v>6.0860930464553027</v>
      </c>
      <c r="C11" s="212">
        <v>4.4460672517129183</v>
      </c>
      <c r="D11" s="212">
        <v>1.6400257947423849</v>
      </c>
      <c r="E11" s="185">
        <v>25.810539195551506</v>
      </c>
      <c r="F11" s="212">
        <v>21.501148477430196</v>
      </c>
      <c r="G11" s="212">
        <v>2.2166641369845834</v>
      </c>
      <c r="H11" s="212">
        <v>2.0927265811367226</v>
      </c>
      <c r="I11" s="185">
        <v>57.228100770694333</v>
      </c>
      <c r="J11" s="212">
        <v>12.842450259795738</v>
      </c>
      <c r="K11" s="212">
        <v>11.740684369707727</v>
      </c>
      <c r="L11" s="212">
        <v>15.582155406917286</v>
      </c>
      <c r="M11" s="212">
        <v>5.7764775353005628</v>
      </c>
      <c r="N11" s="212">
        <v>11.286333198973017</v>
      </c>
      <c r="O11" s="188"/>
      <c r="P11" s="186"/>
      <c r="Q11" s="276"/>
      <c r="R11" s="93"/>
      <c r="S11" s="93"/>
      <c r="T11" s="93"/>
      <c r="U11" s="93"/>
      <c r="V11" s="93"/>
      <c r="W11" s="93"/>
    </row>
    <row r="12" spans="1:23" x14ac:dyDescent="0.2">
      <c r="A12" s="183">
        <f t="shared" si="0"/>
        <v>2005</v>
      </c>
      <c r="B12" s="184">
        <v>5.4118357341588492</v>
      </c>
      <c r="C12" s="212">
        <v>3.958156072509309</v>
      </c>
      <c r="D12" s="212">
        <v>1.4536796616495402</v>
      </c>
      <c r="E12" s="185">
        <v>26.063815584033556</v>
      </c>
      <c r="F12" s="212">
        <v>21.584371639278103</v>
      </c>
      <c r="G12" s="212">
        <v>2.2323740223687389</v>
      </c>
      <c r="H12" s="212">
        <v>2.2470699223867143</v>
      </c>
      <c r="I12" s="185">
        <v>57.777196133591346</v>
      </c>
      <c r="J12" s="212">
        <v>12.928553945618898</v>
      </c>
      <c r="K12" s="212">
        <v>11.757979823383199</v>
      </c>
      <c r="L12" s="212">
        <v>16.291893902861858</v>
      </c>
      <c r="M12" s="212">
        <v>5.6464098710745034</v>
      </c>
      <c r="N12" s="212">
        <v>11.152358590652879</v>
      </c>
      <c r="O12" s="188"/>
      <c r="P12" s="186"/>
      <c r="Q12" s="276"/>
      <c r="R12" s="93"/>
      <c r="S12" s="93"/>
      <c r="T12" s="93"/>
      <c r="U12" s="93"/>
      <c r="V12" s="93"/>
      <c r="W12" s="93"/>
    </row>
    <row r="13" spans="1:23" x14ac:dyDescent="0.2">
      <c r="A13" s="183">
        <f t="shared" si="0"/>
        <v>2006</v>
      </c>
      <c r="B13" s="184">
        <v>5.1021157790159704</v>
      </c>
      <c r="C13" s="212">
        <v>3.7706931378251181</v>
      </c>
      <c r="D13" s="212">
        <v>1.3314226411908523</v>
      </c>
      <c r="E13" s="185">
        <v>26.16340895338552</v>
      </c>
      <c r="F13" s="212">
        <v>21.687206051870209</v>
      </c>
      <c r="G13" s="212">
        <v>2.1852145315791458</v>
      </c>
      <c r="H13" s="212">
        <v>2.2909883699361648</v>
      </c>
      <c r="I13" s="185">
        <v>57.898118931121068</v>
      </c>
      <c r="J13" s="212">
        <v>13.034992252291872</v>
      </c>
      <c r="K13" s="212">
        <v>11.720920493074342</v>
      </c>
      <c r="L13" s="212">
        <v>16.625491304770005</v>
      </c>
      <c r="M13" s="212">
        <v>5.6341718832259042</v>
      </c>
      <c r="N13" s="213">
        <v>10.882542997758945</v>
      </c>
      <c r="Q13" s="93"/>
      <c r="R13" s="93"/>
      <c r="S13" s="93"/>
      <c r="T13" s="93"/>
      <c r="U13" s="93"/>
      <c r="V13" s="93"/>
      <c r="W13" s="93"/>
    </row>
    <row r="14" spans="1:23" x14ac:dyDescent="0.2">
      <c r="A14" s="183">
        <f t="shared" si="0"/>
        <v>2007</v>
      </c>
      <c r="B14" s="184">
        <v>4.9946671020977345</v>
      </c>
      <c r="C14" s="212">
        <v>3.7061489788878328</v>
      </c>
      <c r="D14" s="212">
        <v>1.2886431306735067</v>
      </c>
      <c r="E14" s="185">
        <v>26.173236465974576</v>
      </c>
      <c r="F14" s="212">
        <v>21.565349658459095</v>
      </c>
      <c r="G14" s="212">
        <v>2.1323575585896664</v>
      </c>
      <c r="H14" s="212">
        <v>2.4755292489258185</v>
      </c>
      <c r="I14" s="185">
        <v>58.102266147192772</v>
      </c>
      <c r="J14" s="212">
        <v>12.997737448326099</v>
      </c>
      <c r="K14" s="212">
        <v>11.857889465843135</v>
      </c>
      <c r="L14" s="212">
        <v>16.918342714763622</v>
      </c>
      <c r="M14" s="212">
        <v>5.6135747158997207</v>
      </c>
      <c r="N14" s="213">
        <v>10.694926700621538</v>
      </c>
      <c r="Q14" s="93"/>
      <c r="R14" s="93"/>
      <c r="S14" s="93"/>
      <c r="T14" s="93"/>
      <c r="U14" s="93"/>
      <c r="V14" s="93"/>
      <c r="W14" s="93"/>
    </row>
    <row r="15" spans="1:23" x14ac:dyDescent="0.2">
      <c r="A15" s="183">
        <f t="shared" si="0"/>
        <v>2008</v>
      </c>
      <c r="B15" s="184">
        <v>5.2426876136536782</v>
      </c>
      <c r="C15" s="212">
        <v>4.083171279364854</v>
      </c>
      <c r="D15" s="212">
        <v>1.158389079453428</v>
      </c>
      <c r="E15" s="185">
        <v>25.849546774168097</v>
      </c>
      <c r="F15" s="212">
        <v>21.272167126328682</v>
      </c>
      <c r="G15" s="212">
        <v>1.9683474576250317</v>
      </c>
      <c r="H15" s="212">
        <v>2.5846327380205332</v>
      </c>
      <c r="I15" s="185">
        <v>58.314119023088239</v>
      </c>
      <c r="J15" s="212">
        <v>12.633353296878843</v>
      </c>
      <c r="K15" s="212">
        <v>11.882485375957701</v>
      </c>
      <c r="L15" s="212">
        <v>17.475468668156527</v>
      </c>
      <c r="M15" s="212">
        <v>5.6025945199004656</v>
      </c>
      <c r="N15" s="213">
        <v>10.78615700328041</v>
      </c>
      <c r="Q15" s="93"/>
      <c r="R15" s="93"/>
      <c r="S15" s="93"/>
      <c r="T15" s="93"/>
      <c r="U15" s="93"/>
      <c r="V15" s="93"/>
      <c r="W15" s="93"/>
    </row>
    <row r="16" spans="1:23" x14ac:dyDescent="0.2">
      <c r="A16" s="183">
        <f t="shared" si="0"/>
        <v>2009</v>
      </c>
      <c r="B16" s="184">
        <v>5.2394316427415717</v>
      </c>
      <c r="C16" s="212">
        <v>4.046258085356973</v>
      </c>
      <c r="D16" s="212">
        <v>1.1041471663505693</v>
      </c>
      <c r="E16" s="185">
        <v>24.110432710111006</v>
      </c>
      <c r="F16" s="212">
        <v>19.502086018892946</v>
      </c>
      <c r="G16" s="212">
        <v>1.9255671424895722</v>
      </c>
      <c r="H16" s="212">
        <v>2.8525600340282975</v>
      </c>
      <c r="I16" s="185">
        <v>60.147063315067285</v>
      </c>
      <c r="J16" s="212">
        <v>12.870831279688169</v>
      </c>
      <c r="K16" s="212">
        <v>12.29064515756334</v>
      </c>
      <c r="L16" s="212">
        <v>18.080039342858409</v>
      </c>
      <c r="M16" s="212">
        <v>5.7029195767300909</v>
      </c>
      <c r="N16" s="213">
        <v>11.446566388450002</v>
      </c>
      <c r="Q16" s="93"/>
      <c r="R16" s="93"/>
      <c r="S16" s="93"/>
      <c r="T16" s="93"/>
      <c r="U16" s="93"/>
      <c r="V16" s="93"/>
      <c r="W16" s="93"/>
    </row>
    <row r="17" spans="1:23" x14ac:dyDescent="0.2">
      <c r="A17" s="183">
        <f t="shared" si="0"/>
        <v>2010</v>
      </c>
      <c r="B17" s="184">
        <v>5.1734485414817444</v>
      </c>
      <c r="C17" s="212">
        <v>4.0058570751943785</v>
      </c>
      <c r="D17" s="212">
        <v>1.1675914662873661</v>
      </c>
      <c r="E17" s="185">
        <v>24.694107564240657</v>
      </c>
      <c r="F17" s="212">
        <v>20.005707619216867</v>
      </c>
      <c r="G17" s="212">
        <v>1.8786648076709698</v>
      </c>
      <c r="H17" s="212">
        <v>2.8097351373528183</v>
      </c>
      <c r="I17" s="185">
        <v>59.676810057200392</v>
      </c>
      <c r="J17" s="212">
        <v>12.88873807411734</v>
      </c>
      <c r="K17" s="212">
        <v>12.221328506674741</v>
      </c>
      <c r="L17" s="212">
        <v>17.644608441598052</v>
      </c>
      <c r="M17" s="212">
        <v>5.4995485743817891</v>
      </c>
      <c r="N17" s="213">
        <v>11.422586460428471</v>
      </c>
      <c r="Q17" s="93"/>
      <c r="R17" s="93"/>
      <c r="S17" s="93"/>
      <c r="T17" s="93"/>
      <c r="U17" s="93"/>
      <c r="V17" s="93"/>
      <c r="W17" s="93"/>
    </row>
    <row r="18" spans="1:23" x14ac:dyDescent="0.2">
      <c r="A18" s="183">
        <f t="shared" si="0"/>
        <v>2011</v>
      </c>
      <c r="B18" s="184">
        <v>5.1046310596274003</v>
      </c>
      <c r="C18" s="212">
        <v>3.9328651684352267</v>
      </c>
      <c r="D18" s="212">
        <v>1.1717658911921736</v>
      </c>
      <c r="E18" s="185">
        <v>24.539054511790319</v>
      </c>
      <c r="F18" s="212">
        <v>19.945664058264665</v>
      </c>
      <c r="G18" s="212">
        <v>1.8271048177340674</v>
      </c>
      <c r="H18" s="212">
        <v>2.7662856357915842</v>
      </c>
      <c r="I18" s="185">
        <v>59.786157663834807</v>
      </c>
      <c r="J18" s="212">
        <v>13.03081198856394</v>
      </c>
      <c r="K18" s="212">
        <v>12.306777037398653</v>
      </c>
      <c r="L18" s="212">
        <v>17.475099119986151</v>
      </c>
      <c r="M18" s="212">
        <v>5.4412202603541129</v>
      </c>
      <c r="N18" s="213">
        <v>11.532249257531957</v>
      </c>
      <c r="Q18" s="93"/>
      <c r="R18" s="93"/>
      <c r="S18" s="93"/>
      <c r="T18" s="93"/>
      <c r="U18" s="93"/>
      <c r="V18" s="93"/>
      <c r="W18" s="93"/>
    </row>
    <row r="19" spans="1:23" ht="51.75" thickBot="1" x14ac:dyDescent="0.25">
      <c r="A19" s="195" t="s">
        <v>20</v>
      </c>
      <c r="B19" s="196">
        <f t="shared" ref="B19:M19" si="1">AVERAGE(B3:B18)</f>
        <v>6.3031392132561272</v>
      </c>
      <c r="C19" s="259">
        <f t="shared" si="1"/>
        <v>4.4258075858869006</v>
      </c>
      <c r="D19" s="259">
        <f t="shared" si="1"/>
        <v>1.8717048374688645</v>
      </c>
      <c r="E19" s="197">
        <f t="shared" si="1"/>
        <v>26.412265523920304</v>
      </c>
      <c r="F19" s="259">
        <f t="shared" si="1"/>
        <v>21.755952153006195</v>
      </c>
      <c r="G19" s="259">
        <f t="shared" si="1"/>
        <v>2.2847476404392624</v>
      </c>
      <c r="H19" s="259">
        <f t="shared" si="1"/>
        <v>2.3806520450439681</v>
      </c>
      <c r="I19" s="197">
        <f t="shared" si="1"/>
        <v>57.820710163308007</v>
      </c>
      <c r="J19" s="259">
        <f t="shared" si="1"/>
        <v>12.619802040783732</v>
      </c>
      <c r="K19" s="259">
        <f t="shared" si="1"/>
        <v>11.394924902018538</v>
      </c>
      <c r="L19" s="259">
        <f t="shared" si="1"/>
        <v>15.9014036519429</v>
      </c>
      <c r="M19" s="259">
        <f t="shared" si="1"/>
        <v>5.7753942812685137</v>
      </c>
      <c r="N19" s="260">
        <f>AVERAGE(N3:N18)</f>
        <v>12.14731548539244</v>
      </c>
    </row>
    <row r="20" spans="1:23" x14ac:dyDescent="0.2">
      <c r="H20" s="273"/>
      <c r="I20" s="273"/>
    </row>
    <row r="21" spans="1:23" x14ac:dyDescent="0.2">
      <c r="I21" t="s">
        <v>345</v>
      </c>
    </row>
    <row r="100" spans="4:6" x14ac:dyDescent="0.2">
      <c r="D100" s="92"/>
    </row>
    <row r="102" spans="4:6" x14ac:dyDescent="0.2">
      <c r="F102" s="93"/>
    </row>
    <row r="103" spans="4:6" x14ac:dyDescent="0.2">
      <c r="F103" s="93"/>
    </row>
    <row r="104" spans="4:6" x14ac:dyDescent="0.2">
      <c r="F104" s="93"/>
    </row>
    <row r="105" spans="4:6" x14ac:dyDescent="0.2">
      <c r="F105" s="93"/>
    </row>
    <row r="106" spans="4:6" x14ac:dyDescent="0.2">
      <c r="F106" s="93"/>
    </row>
    <row r="107" spans="4:6" x14ac:dyDescent="0.2">
      <c r="F107" s="93"/>
    </row>
    <row r="108" spans="4:6" x14ac:dyDescent="0.2">
      <c r="F108" s="93"/>
    </row>
    <row r="109" spans="4:6" x14ac:dyDescent="0.2">
      <c r="F109" s="93"/>
    </row>
    <row r="110" spans="4:6" x14ac:dyDescent="0.2">
      <c r="F110" s="93"/>
    </row>
    <row r="111" spans="4:6" x14ac:dyDescent="0.2">
      <c r="F111" s="93"/>
    </row>
    <row r="112" spans="4:6" x14ac:dyDescent="0.2">
      <c r="F112" s="93"/>
    </row>
    <row r="113" spans="6:6" x14ac:dyDescent="0.2">
      <c r="F113" s="93"/>
    </row>
    <row r="114" spans="6:6" x14ac:dyDescent="0.2">
      <c r="F114" s="93"/>
    </row>
  </sheetData>
  <mergeCells count="1">
    <mergeCell ref="A1:N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Introduction</vt:lpstr>
      <vt:lpstr>Summary</vt:lpstr>
      <vt:lpstr>Sector Summary</vt:lpstr>
      <vt:lpstr>Annual</vt:lpstr>
      <vt:lpstr>Quarterly</vt:lpstr>
      <vt:lpstr>Seasonal</vt:lpstr>
      <vt:lpstr>Growth Rates Annualised</vt:lpstr>
      <vt:lpstr>Growth Rates SeaAdj</vt:lpstr>
      <vt:lpstr>Prov Contributions</vt:lpstr>
      <vt:lpstr>National Contributions</vt:lpstr>
      <vt:lpstr>GDP Durban</vt:lpstr>
      <vt:lpstr>GDP PMB</vt:lpstr>
      <vt:lpstr>GDP RBay</vt:lpstr>
      <vt:lpstr>GDP Port Shepstone</vt:lpstr>
      <vt:lpstr>GDP Newcastle</vt:lpstr>
      <vt:lpstr>Growth Rates</vt:lpstr>
      <vt:lpstr>Contr Rates</vt:lpstr>
      <vt:lpstr>Budget</vt:lpstr>
      <vt:lpstr>SocioEcon</vt:lpstr>
      <vt:lpstr>Sector Ratings</vt:lpstr>
      <vt:lpstr>Economics</vt:lpstr>
    </vt:vector>
  </TitlesOfParts>
  <Company>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Felleng</dc:creator>
  <cp:lastModifiedBy>Grant Adlam</cp:lastModifiedBy>
  <cp:lastPrinted>2008-06-09T12:23:56Z</cp:lastPrinted>
  <dcterms:created xsi:type="dcterms:W3CDTF">2008-06-04T09:18:24Z</dcterms:created>
  <dcterms:modified xsi:type="dcterms:W3CDTF">2012-03-01T18:22:42Z</dcterms:modified>
</cp:coreProperties>
</file>