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charts/chart7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25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435" windowHeight="5160" tabRatio="129" firstSheet="4" activeTab="4"/>
  </bookViews>
  <sheets>
    <sheet name="Introduction" sheetId="22" r:id="rId1"/>
    <sheet name="Summary" sheetId="24" r:id="rId2"/>
    <sheet name="Sector Summary" sheetId="25" r:id="rId3"/>
    <sheet name="Annual" sheetId="12" r:id="rId4"/>
    <sheet name="Quarterly" sheetId="13" r:id="rId5"/>
    <sheet name="Seasonal" sheetId="14" r:id="rId6"/>
    <sheet name="Growth Rates Annualised" sheetId="2" r:id="rId7"/>
    <sheet name="Growth Rates SeaAdj" sheetId="15" r:id="rId8"/>
    <sheet name="Prov Contributions" sheetId="3" r:id="rId9"/>
    <sheet name="National Contributions" sheetId="8" r:id="rId10"/>
    <sheet name="GDP Durban" sheetId="6" r:id="rId11"/>
    <sheet name="GDP PMB" sheetId="17" r:id="rId12"/>
    <sheet name="GDP RBay" sheetId="18" r:id="rId13"/>
    <sheet name="GDP Port Shepstone" sheetId="19" r:id="rId14"/>
    <sheet name="GDP Newcastle" sheetId="20" r:id="rId15"/>
    <sheet name="Growth Rates" sheetId="21" r:id="rId16"/>
    <sheet name="Contr Rates" sheetId="23" r:id="rId17"/>
    <sheet name="Budget" sheetId="4" r:id="rId18"/>
    <sheet name="SocioEcon" sheetId="7" r:id="rId19"/>
    <sheet name="Sector Ratings" sheetId="9" r:id="rId20"/>
  </sheets>
  <calcPr calcId="124519"/>
</workbook>
</file>

<file path=xl/calcChain.xml><?xml version="1.0" encoding="utf-8"?>
<calcChain xmlns="http://schemas.openxmlformats.org/spreadsheetml/2006/main">
  <c r="B36" i="23"/>
  <c r="C36"/>
  <c r="A36"/>
  <c r="A71" s="1"/>
  <c r="B32" i="21"/>
  <c r="C32"/>
  <c r="D32"/>
  <c r="Q40" i="20"/>
  <c r="D40"/>
  <c r="E40"/>
  <c r="M40" s="1"/>
  <c r="F36" i="23" s="1"/>
  <c r="F71" s="1"/>
  <c r="Q40" i="19"/>
  <c r="D40"/>
  <c r="E40"/>
  <c r="M40" s="1"/>
  <c r="G36" i="23" s="1"/>
  <c r="Q40" i="18"/>
  <c r="D40"/>
  <c r="E40"/>
  <c r="M40" s="1"/>
  <c r="E36" i="23" s="1"/>
  <c r="E71" s="1"/>
  <c r="D40" i="17"/>
  <c r="E40"/>
  <c r="H40" s="1"/>
  <c r="N40" i="6"/>
  <c r="O40"/>
  <c r="Q39"/>
  <c r="Q28"/>
  <c r="E40"/>
  <c r="D40"/>
  <c r="BK40" i="13"/>
  <c r="BI86" i="14"/>
  <c r="BJ86"/>
  <c r="BI87"/>
  <c r="BJ87"/>
  <c r="BK87"/>
  <c r="BI88"/>
  <c r="BJ88"/>
  <c r="BK88"/>
  <c r="BI89"/>
  <c r="BJ89"/>
  <c r="BI90"/>
  <c r="BJ90"/>
  <c r="BK90"/>
  <c r="BI91"/>
  <c r="BJ91"/>
  <c r="BK91"/>
  <c r="BI92"/>
  <c r="BJ92"/>
  <c r="BK92"/>
  <c r="BI93"/>
  <c r="BJ93"/>
  <c r="BI94"/>
  <c r="BJ94"/>
  <c r="BK94"/>
  <c r="BI95"/>
  <c r="BJ95"/>
  <c r="BK95"/>
  <c r="BI96"/>
  <c r="BJ96"/>
  <c r="BK96"/>
  <c r="BI97"/>
  <c r="BJ97"/>
  <c r="BK97"/>
  <c r="BI98"/>
  <c r="BJ98"/>
  <c r="BK98"/>
  <c r="BI99"/>
  <c r="BJ99"/>
  <c r="BI100"/>
  <c r="BJ100"/>
  <c r="BK100"/>
  <c r="BI101"/>
  <c r="BJ101"/>
  <c r="BI46"/>
  <c r="BJ46"/>
  <c r="BI47"/>
  <c r="BJ47"/>
  <c r="BK47"/>
  <c r="BI48"/>
  <c r="BJ48"/>
  <c r="BK48"/>
  <c r="BI49"/>
  <c r="BJ49"/>
  <c r="BI50"/>
  <c r="BJ50"/>
  <c r="BK50"/>
  <c r="BI51"/>
  <c r="BJ51"/>
  <c r="BK51"/>
  <c r="BI52"/>
  <c r="BJ52"/>
  <c r="BK52"/>
  <c r="BI53"/>
  <c r="BJ53"/>
  <c r="BI54"/>
  <c r="BJ54"/>
  <c r="BK54"/>
  <c r="BI55"/>
  <c r="BJ55"/>
  <c r="BK55"/>
  <c r="BI56"/>
  <c r="BJ56"/>
  <c r="BK56"/>
  <c r="BI57"/>
  <c r="BJ57"/>
  <c r="BK57"/>
  <c r="BI58"/>
  <c r="BJ58"/>
  <c r="BK58"/>
  <c r="BI59"/>
  <c r="BJ59"/>
  <c r="BI60"/>
  <c r="BJ60"/>
  <c r="BK60"/>
  <c r="BI61"/>
  <c r="BJ61"/>
  <c r="BJ25"/>
  <c r="BJ45"/>
  <c r="BJ65"/>
  <c r="BJ85"/>
  <c r="BJ105"/>
  <c r="BJ13"/>
  <c r="BJ9"/>
  <c r="BJ6"/>
  <c r="BH86" i="13"/>
  <c r="BI86"/>
  <c r="BJ86"/>
  <c r="BH87"/>
  <c r="BI87"/>
  <c r="BJ87"/>
  <c r="BK87"/>
  <c r="BH88"/>
  <c r="BI88"/>
  <c r="BJ88"/>
  <c r="BK88"/>
  <c r="BH89"/>
  <c r="BI89"/>
  <c r="BJ89"/>
  <c r="BH90"/>
  <c r="BI90"/>
  <c r="BJ90"/>
  <c r="BK90"/>
  <c r="BH91"/>
  <c r="BI91"/>
  <c r="BJ91"/>
  <c r="BK91"/>
  <c r="BH92"/>
  <c r="BI92"/>
  <c r="BJ92"/>
  <c r="BK92"/>
  <c r="BH93"/>
  <c r="BI93"/>
  <c r="BJ93"/>
  <c r="BH94"/>
  <c r="BI94"/>
  <c r="BJ94"/>
  <c r="BK94"/>
  <c r="BH95"/>
  <c r="BI95"/>
  <c r="BJ95"/>
  <c r="BK95"/>
  <c r="BH96"/>
  <c r="BI96"/>
  <c r="BJ96"/>
  <c r="BK96"/>
  <c r="BH97"/>
  <c r="BI97"/>
  <c r="BJ97"/>
  <c r="BK97"/>
  <c r="BH98"/>
  <c r="BI98"/>
  <c r="BJ98"/>
  <c r="BK98"/>
  <c r="BH99"/>
  <c r="BI99"/>
  <c r="BJ99"/>
  <c r="BH100"/>
  <c r="BI100"/>
  <c r="BJ100"/>
  <c r="BK100"/>
  <c r="BH101"/>
  <c r="BI101"/>
  <c r="BJ101"/>
  <c r="BH46"/>
  <c r="BI46"/>
  <c r="BJ46"/>
  <c r="BH47"/>
  <c r="BI47"/>
  <c r="BJ47"/>
  <c r="BK47"/>
  <c r="BH48"/>
  <c r="BI48"/>
  <c r="BJ48"/>
  <c r="BK48"/>
  <c r="BH49"/>
  <c r="BI49"/>
  <c r="BJ49"/>
  <c r="BH50"/>
  <c r="BI50"/>
  <c r="BJ50"/>
  <c r="BK50"/>
  <c r="BH51"/>
  <c r="BI51"/>
  <c r="BJ51"/>
  <c r="BK51"/>
  <c r="BH52"/>
  <c r="BI52"/>
  <c r="BJ52"/>
  <c r="BK52"/>
  <c r="BH53"/>
  <c r="BI53"/>
  <c r="BJ53"/>
  <c r="BH54"/>
  <c r="BI54"/>
  <c r="BJ54"/>
  <c r="BK54"/>
  <c r="BH55"/>
  <c r="BI55"/>
  <c r="BJ55"/>
  <c r="BK55"/>
  <c r="BH56"/>
  <c r="BI56"/>
  <c r="BJ56"/>
  <c r="BK56"/>
  <c r="BH57"/>
  <c r="BI57"/>
  <c r="BJ57"/>
  <c r="BK57"/>
  <c r="BH58"/>
  <c r="BI58"/>
  <c r="BJ58"/>
  <c r="BK58"/>
  <c r="BH59"/>
  <c r="BI59"/>
  <c r="BJ59"/>
  <c r="BH60"/>
  <c r="BI60"/>
  <c r="BJ60"/>
  <c r="BK60"/>
  <c r="BH61"/>
  <c r="BI61"/>
  <c r="BJ61"/>
  <c r="BJ40"/>
  <c r="BJ38"/>
  <c r="BJ38" i="14" s="1"/>
  <c r="BJ37" i="13"/>
  <c r="BJ36"/>
  <c r="BJ36" i="14" s="1"/>
  <c r="BJ35" i="13"/>
  <c r="BJ33" s="1"/>
  <c r="BJ34"/>
  <c r="BJ34" i="14" s="1"/>
  <c r="BJ32" i="13"/>
  <c r="BJ32" i="14" s="1"/>
  <c r="BJ31" i="13"/>
  <c r="BJ30"/>
  <c r="BJ30" i="14" s="1"/>
  <c r="BJ28" i="13"/>
  <c r="BJ27"/>
  <c r="BJ25"/>
  <c r="BJ45"/>
  <c r="BJ65"/>
  <c r="BJ85"/>
  <c r="BJ105"/>
  <c r="BJ13"/>
  <c r="BJ9"/>
  <c r="BJ6"/>
  <c r="C61" i="15"/>
  <c r="D61"/>
  <c r="E61"/>
  <c r="F61"/>
  <c r="G61"/>
  <c r="H61"/>
  <c r="I61"/>
  <c r="J61"/>
  <c r="K61"/>
  <c r="L61"/>
  <c r="M61"/>
  <c r="N61"/>
  <c r="O61"/>
  <c r="P61"/>
  <c r="Q61"/>
  <c r="B61"/>
  <c r="Q39" i="20"/>
  <c r="Q39" i="19"/>
  <c r="Q39" i="18"/>
  <c r="A35" i="23"/>
  <c r="A70" s="1"/>
  <c r="Q38" i="20"/>
  <c r="Q37"/>
  <c r="Q36"/>
  <c r="Q35"/>
  <c r="Q34"/>
  <c r="Q33"/>
  <c r="Q32"/>
  <c r="Q31"/>
  <c r="Q30"/>
  <c r="Q29"/>
  <c r="Q28"/>
  <c r="Q27"/>
  <c r="Q26"/>
  <c r="Q38" i="19"/>
  <c r="Q37"/>
  <c r="Q36"/>
  <c r="Q35"/>
  <c r="Q34"/>
  <c r="Q33"/>
  <c r="Q32"/>
  <c r="Q31"/>
  <c r="Q30"/>
  <c r="Q29"/>
  <c r="Q28"/>
  <c r="Q27"/>
  <c r="Q26"/>
  <c r="Q38" i="18"/>
  <c r="Q30"/>
  <c r="Q31"/>
  <c r="Q32"/>
  <c r="Q33"/>
  <c r="Q34"/>
  <c r="Q35"/>
  <c r="Q36"/>
  <c r="Q37"/>
  <c r="Q29"/>
  <c r="Q28"/>
  <c r="Q27"/>
  <c r="Q26"/>
  <c r="I39" i="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5" i="17" s="1"/>
  <c r="K35" s="1"/>
  <c r="M35" s="1"/>
  <c r="E36" i="6"/>
  <c r="E36" i="17" s="1"/>
  <c r="K36" s="1"/>
  <c r="M36" s="1"/>
  <c r="E37" i="6"/>
  <c r="E37" i="17" s="1"/>
  <c r="K37" s="1"/>
  <c r="M37" s="1"/>
  <c r="E38" i="6"/>
  <c r="E38" i="17" s="1"/>
  <c r="K38" s="1"/>
  <c r="M38" s="1"/>
  <c r="E39" i="6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5" i="17" s="1"/>
  <c r="D36" i="6"/>
  <c r="D36" i="17" s="1"/>
  <c r="D37" i="6"/>
  <c r="D37" i="17" s="1"/>
  <c r="D38" i="6"/>
  <c r="D38" i="17" s="1"/>
  <c r="D39" i="6"/>
  <c r="D39" i="19" s="1"/>
  <c r="D3" i="6"/>
  <c r="BK27" i="13"/>
  <c r="BK27" i="14" s="1"/>
  <c r="BK28" i="13"/>
  <c r="BK28" i="14" s="1"/>
  <c r="BK30" i="13"/>
  <c r="BK30" i="14" s="1"/>
  <c r="BK31" i="13"/>
  <c r="BK31" i="14" s="1"/>
  <c r="BK32" i="13"/>
  <c r="BK34"/>
  <c r="BK34" i="14" s="1"/>
  <c r="BK35" i="13"/>
  <c r="BK35" i="14" s="1"/>
  <c r="BK36" i="13"/>
  <c r="BK36" i="14" s="1"/>
  <c r="BK37" i="13"/>
  <c r="BK37" i="14" s="1"/>
  <c r="BK38" i="13"/>
  <c r="BK38" i="14" s="1"/>
  <c r="BK40"/>
  <c r="Q45" i="12"/>
  <c r="Q60"/>
  <c r="Q59"/>
  <c r="Q58"/>
  <c r="Q57"/>
  <c r="Q54"/>
  <c r="Q55"/>
  <c r="Q56"/>
  <c r="Q53"/>
  <c r="Q52"/>
  <c r="Q51"/>
  <c r="Q50"/>
  <c r="Q49"/>
  <c r="Q48"/>
  <c r="Q47"/>
  <c r="Q46"/>
  <c r="P46"/>
  <c r="P47"/>
  <c r="P48"/>
  <c r="P49"/>
  <c r="P50"/>
  <c r="P51"/>
  <c r="P52"/>
  <c r="P53"/>
  <c r="P54"/>
  <c r="P55"/>
  <c r="P56"/>
  <c r="P57"/>
  <c r="P58"/>
  <c r="P59"/>
  <c r="P60"/>
  <c r="P45"/>
  <c r="BG28" i="13"/>
  <c r="BG28" i="14" s="1"/>
  <c r="BK25"/>
  <c r="BK45"/>
  <c r="BK65"/>
  <c r="BK85"/>
  <c r="BK105"/>
  <c r="BK6"/>
  <c r="BK86" s="1"/>
  <c r="BK9"/>
  <c r="BK89" s="1"/>
  <c r="BK13"/>
  <c r="BK93" s="1"/>
  <c r="BK6" i="13"/>
  <c r="BK86" s="1"/>
  <c r="BK9"/>
  <c r="BK49" s="1"/>
  <c r="BK13"/>
  <c r="BK93" s="1"/>
  <c r="BK25"/>
  <c r="BK45"/>
  <c r="BK65"/>
  <c r="BK85"/>
  <c r="BK105"/>
  <c r="S20" i="18"/>
  <c r="R13" i="6"/>
  <c r="R14"/>
  <c r="R15"/>
  <c r="R16"/>
  <c r="R17"/>
  <c r="R18"/>
  <c r="R19"/>
  <c r="R20"/>
  <c r="R21"/>
  <c r="R13" i="17"/>
  <c r="R14"/>
  <c r="R15"/>
  <c r="R16"/>
  <c r="R17"/>
  <c r="R18"/>
  <c r="R19"/>
  <c r="R20"/>
  <c r="R21"/>
  <c r="S19" i="18"/>
  <c r="T20"/>
  <c r="S18"/>
  <c r="S17"/>
  <c r="T18"/>
  <c r="S16"/>
  <c r="S15"/>
  <c r="T16"/>
  <c r="T14"/>
  <c r="S14"/>
  <c r="S13"/>
  <c r="R13"/>
  <c r="R14"/>
  <c r="R15"/>
  <c r="R16"/>
  <c r="R17"/>
  <c r="R18"/>
  <c r="R19"/>
  <c r="R20"/>
  <c r="R21"/>
  <c r="S20" i="20"/>
  <c r="T20"/>
  <c r="S19"/>
  <c r="S18"/>
  <c r="T18"/>
  <c r="S17"/>
  <c r="S16"/>
  <c r="T16"/>
  <c r="S15"/>
  <c r="S14"/>
  <c r="T14"/>
  <c r="S13"/>
  <c r="R13"/>
  <c r="R14"/>
  <c r="R15"/>
  <c r="R16"/>
  <c r="R17"/>
  <c r="R18"/>
  <c r="R19"/>
  <c r="R20"/>
  <c r="R21"/>
  <c r="O38"/>
  <c r="M37"/>
  <c r="M38"/>
  <c r="I38"/>
  <c r="J38"/>
  <c r="S20" i="19"/>
  <c r="S19"/>
  <c r="T20"/>
  <c r="S18"/>
  <c r="S17"/>
  <c r="T18"/>
  <c r="S16"/>
  <c r="S15"/>
  <c r="T16"/>
  <c r="T14"/>
  <c r="S14"/>
  <c r="S13"/>
  <c r="R13"/>
  <c r="R14"/>
  <c r="R15"/>
  <c r="R16"/>
  <c r="R17"/>
  <c r="R18"/>
  <c r="R19"/>
  <c r="R20"/>
  <c r="R21"/>
  <c r="M35"/>
  <c r="M36"/>
  <c r="M37"/>
  <c r="M38"/>
  <c r="M37" i="18"/>
  <c r="M38"/>
  <c r="I38"/>
  <c r="J38"/>
  <c r="I38" i="17"/>
  <c r="I38" i="6"/>
  <c r="J38"/>
  <c r="T15" i="18"/>
  <c r="T17"/>
  <c r="T19"/>
  <c r="T15" i="20"/>
  <c r="T17"/>
  <c r="T19"/>
  <c r="T15" i="19"/>
  <c r="T17"/>
  <c r="T19"/>
  <c r="L15" i="17"/>
  <c r="L16"/>
  <c r="L17"/>
  <c r="L18"/>
  <c r="L19"/>
  <c r="L23"/>
  <c r="L20"/>
  <c r="L14"/>
  <c r="L19" i="6"/>
  <c r="L20"/>
  <c r="L21"/>
  <c r="L22"/>
  <c r="L23"/>
  <c r="L24"/>
  <c r="L18"/>
  <c r="A34" i="23"/>
  <c r="A69" s="1"/>
  <c r="B34"/>
  <c r="B29" i="21"/>
  <c r="C29"/>
  <c r="B30"/>
  <c r="C30"/>
  <c r="L25" i="20"/>
  <c r="K38"/>
  <c r="H38"/>
  <c r="K37"/>
  <c r="J37"/>
  <c r="I37"/>
  <c r="H37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L25" i="19"/>
  <c r="I38"/>
  <c r="J38"/>
  <c r="K38"/>
  <c r="H38"/>
  <c r="K37"/>
  <c r="J37"/>
  <c r="I37"/>
  <c r="H37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M32" i="18"/>
  <c r="M33"/>
  <c r="M34"/>
  <c r="M35"/>
  <c r="M31"/>
  <c r="K38"/>
  <c r="H38"/>
  <c r="K37"/>
  <c r="J37"/>
  <c r="I37"/>
  <c r="H37"/>
  <c r="K36"/>
  <c r="M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I37" i="1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D3"/>
  <c r="E3"/>
  <c r="D4"/>
  <c r="E4"/>
  <c r="D5"/>
  <c r="E5"/>
  <c r="D6"/>
  <c r="E6"/>
  <c r="D7"/>
  <c r="J7" s="1"/>
  <c r="E7"/>
  <c r="D8"/>
  <c r="J8" s="1"/>
  <c r="E8"/>
  <c r="K8" s="1"/>
  <c r="D9"/>
  <c r="J9" s="1"/>
  <c r="E9"/>
  <c r="K9" s="1"/>
  <c r="D10"/>
  <c r="J10" s="1"/>
  <c r="E10"/>
  <c r="K10" s="1"/>
  <c r="D11"/>
  <c r="J11" s="1"/>
  <c r="E11"/>
  <c r="D12"/>
  <c r="J12" s="1"/>
  <c r="E12"/>
  <c r="K12" s="1"/>
  <c r="D13"/>
  <c r="J13" s="1"/>
  <c r="E13"/>
  <c r="K13" s="1"/>
  <c r="D14"/>
  <c r="J14" s="1"/>
  <c r="E14"/>
  <c r="K14" s="1"/>
  <c r="D15"/>
  <c r="J15" s="1"/>
  <c r="E15"/>
  <c r="K15" s="1"/>
  <c r="D16"/>
  <c r="J16" s="1"/>
  <c r="E16"/>
  <c r="K16" s="1"/>
  <c r="D17"/>
  <c r="J17" s="1"/>
  <c r="E17"/>
  <c r="M17" s="1"/>
  <c r="D18"/>
  <c r="J18" s="1"/>
  <c r="E18"/>
  <c r="K18" s="1"/>
  <c r="D19"/>
  <c r="J19" s="1"/>
  <c r="E19"/>
  <c r="K19" s="1"/>
  <c r="D20"/>
  <c r="J20" s="1"/>
  <c r="E20"/>
  <c r="K20" s="1"/>
  <c r="D21"/>
  <c r="J21" s="1"/>
  <c r="E21"/>
  <c r="K21" s="1"/>
  <c r="D22"/>
  <c r="J22" s="1"/>
  <c r="E22"/>
  <c r="K22" s="1"/>
  <c r="D23"/>
  <c r="J23" s="1"/>
  <c r="E23"/>
  <c r="K23" s="1"/>
  <c r="D24"/>
  <c r="J24" s="1"/>
  <c r="E24"/>
  <c r="K24" s="1"/>
  <c r="D25"/>
  <c r="J25" s="1"/>
  <c r="E25"/>
  <c r="M25" s="1"/>
  <c r="D26"/>
  <c r="J26" s="1"/>
  <c r="E26"/>
  <c r="K26" s="1"/>
  <c r="D27"/>
  <c r="J27" s="1"/>
  <c r="E27"/>
  <c r="K27" s="1"/>
  <c r="D28"/>
  <c r="J28" s="1"/>
  <c r="E28"/>
  <c r="K28" s="1"/>
  <c r="D29"/>
  <c r="J29" s="1"/>
  <c r="E29"/>
  <c r="K29" s="1"/>
  <c r="D30"/>
  <c r="J30" s="1"/>
  <c r="E30"/>
  <c r="K30" s="1"/>
  <c r="D31"/>
  <c r="J31" s="1"/>
  <c r="E31"/>
  <c r="K31" s="1"/>
  <c r="M31" s="1"/>
  <c r="D32"/>
  <c r="J32" s="1"/>
  <c r="E32"/>
  <c r="K32" s="1"/>
  <c r="M32" s="1"/>
  <c r="D33"/>
  <c r="J33" s="1"/>
  <c r="E33"/>
  <c r="D34"/>
  <c r="J34" s="1"/>
  <c r="E34"/>
  <c r="K34" s="1"/>
  <c r="M34" s="1"/>
  <c r="Q34" s="1"/>
  <c r="K37" i="6"/>
  <c r="M37"/>
  <c r="Q37" s="1"/>
  <c r="I37"/>
  <c r="J37"/>
  <c r="K17" i="17"/>
  <c r="K25"/>
  <c r="K33"/>
  <c r="M33" s="1"/>
  <c r="Q33" s="1"/>
  <c r="H38" i="6"/>
  <c r="F24" i="4"/>
  <c r="G24"/>
  <c r="J24"/>
  <c r="M24"/>
  <c r="N24"/>
  <c r="O24"/>
  <c r="J12"/>
  <c r="I12"/>
  <c r="E24"/>
  <c r="C18" i="8"/>
  <c r="D18"/>
  <c r="E18"/>
  <c r="F18"/>
  <c r="G18"/>
  <c r="H18"/>
  <c r="I18"/>
  <c r="J18"/>
  <c r="K18"/>
  <c r="L18"/>
  <c r="M18"/>
  <c r="N18"/>
  <c r="B18"/>
  <c r="A5"/>
  <c r="A6"/>
  <c r="A7"/>
  <c r="A8"/>
  <c r="A9"/>
  <c r="A10"/>
  <c r="A11"/>
  <c r="A12"/>
  <c r="A13"/>
  <c r="A14"/>
  <c r="A15"/>
  <c r="A16"/>
  <c r="A17"/>
  <c r="A4"/>
  <c r="C148" i="12"/>
  <c r="D148"/>
  <c r="E148"/>
  <c r="F148"/>
  <c r="G148"/>
  <c r="H148"/>
  <c r="I148"/>
  <c r="J148"/>
  <c r="K148"/>
  <c r="L148"/>
  <c r="M148"/>
  <c r="N148"/>
  <c r="O148"/>
  <c r="C149"/>
  <c r="D149"/>
  <c r="E149"/>
  <c r="F149"/>
  <c r="G149"/>
  <c r="H149"/>
  <c r="I149"/>
  <c r="J149"/>
  <c r="K149"/>
  <c r="L149"/>
  <c r="M149"/>
  <c r="N149"/>
  <c r="O149"/>
  <c r="C150"/>
  <c r="D150"/>
  <c r="E150"/>
  <c r="F150"/>
  <c r="G150"/>
  <c r="H150"/>
  <c r="I150"/>
  <c r="J150"/>
  <c r="K150"/>
  <c r="L150"/>
  <c r="M150"/>
  <c r="N150"/>
  <c r="O150"/>
  <c r="C151"/>
  <c r="D151"/>
  <c r="E151"/>
  <c r="F151"/>
  <c r="G151"/>
  <c r="H151"/>
  <c r="I151"/>
  <c r="J151"/>
  <c r="K151"/>
  <c r="L151"/>
  <c r="M151"/>
  <c r="N151"/>
  <c r="O151"/>
  <c r="C152"/>
  <c r="D152"/>
  <c r="E152"/>
  <c r="F152"/>
  <c r="G152"/>
  <c r="H152"/>
  <c r="I152"/>
  <c r="J152"/>
  <c r="K152"/>
  <c r="L152"/>
  <c r="M152"/>
  <c r="N152"/>
  <c r="O152"/>
  <c r="C153"/>
  <c r="D153"/>
  <c r="E153"/>
  <c r="F153"/>
  <c r="G153"/>
  <c r="H153"/>
  <c r="I153"/>
  <c r="J153"/>
  <c r="K153"/>
  <c r="L153"/>
  <c r="M153"/>
  <c r="N153"/>
  <c r="O153"/>
  <c r="C154"/>
  <c r="D154"/>
  <c r="E154"/>
  <c r="F154"/>
  <c r="G154"/>
  <c r="H154"/>
  <c r="I154"/>
  <c r="J154"/>
  <c r="K154"/>
  <c r="L154"/>
  <c r="M154"/>
  <c r="N154"/>
  <c r="O154"/>
  <c r="C155"/>
  <c r="D155"/>
  <c r="E155"/>
  <c r="F155"/>
  <c r="G155"/>
  <c r="H155"/>
  <c r="I155"/>
  <c r="J155"/>
  <c r="K155"/>
  <c r="L155"/>
  <c r="M155"/>
  <c r="N155"/>
  <c r="O155"/>
  <c r="C156"/>
  <c r="D156"/>
  <c r="E156"/>
  <c r="F156"/>
  <c r="G156"/>
  <c r="H156"/>
  <c r="I156"/>
  <c r="J156"/>
  <c r="K156"/>
  <c r="L156"/>
  <c r="M156"/>
  <c r="N156"/>
  <c r="O156"/>
  <c r="C157"/>
  <c r="D157"/>
  <c r="E157"/>
  <c r="F157"/>
  <c r="G157"/>
  <c r="H157"/>
  <c r="I157"/>
  <c r="J157"/>
  <c r="K157"/>
  <c r="L157"/>
  <c r="M157"/>
  <c r="N157"/>
  <c r="O157"/>
  <c r="C158"/>
  <c r="D158"/>
  <c r="E158"/>
  <c r="F158"/>
  <c r="G158"/>
  <c r="H158"/>
  <c r="I158"/>
  <c r="J158"/>
  <c r="K158"/>
  <c r="L158"/>
  <c r="M158"/>
  <c r="N158"/>
  <c r="O158"/>
  <c r="C159"/>
  <c r="D159"/>
  <c r="E159"/>
  <c r="F159"/>
  <c r="G159"/>
  <c r="H159"/>
  <c r="I159"/>
  <c r="J159"/>
  <c r="K159"/>
  <c r="L159"/>
  <c r="M159"/>
  <c r="N159"/>
  <c r="O159"/>
  <c r="C160"/>
  <c r="D160"/>
  <c r="E160"/>
  <c r="F160"/>
  <c r="G160"/>
  <c r="H160"/>
  <c r="I160"/>
  <c r="J160"/>
  <c r="K160"/>
  <c r="L160"/>
  <c r="M160"/>
  <c r="N160"/>
  <c r="O160"/>
  <c r="B160"/>
  <c r="B149"/>
  <c r="B150"/>
  <c r="B151"/>
  <c r="B152"/>
  <c r="B153"/>
  <c r="B154"/>
  <c r="B155"/>
  <c r="B156"/>
  <c r="B157"/>
  <c r="B158"/>
  <c r="B159"/>
  <c r="B148"/>
  <c r="A15" i="3"/>
  <c r="A14"/>
  <c r="Q17" i="2"/>
  <c r="P17"/>
  <c r="O17"/>
  <c r="K17"/>
  <c r="L17"/>
  <c r="M17"/>
  <c r="N17"/>
  <c r="J17"/>
  <c r="I17"/>
  <c r="G17"/>
  <c r="H17"/>
  <c r="F17"/>
  <c r="E17"/>
  <c r="D17"/>
  <c r="C17"/>
  <c r="B17"/>
  <c r="A5"/>
  <c r="A6"/>
  <c r="A7"/>
  <c r="A8"/>
  <c r="A9"/>
  <c r="A10"/>
  <c r="A11"/>
  <c r="A12"/>
  <c r="A13"/>
  <c r="A14"/>
  <c r="A15"/>
  <c r="A16"/>
  <c r="BI6" i="14"/>
  <c r="BI9"/>
  <c r="BI13"/>
  <c r="P66" i="12"/>
  <c r="P67"/>
  <c r="P69"/>
  <c r="P70"/>
  <c r="P71"/>
  <c r="P73"/>
  <c r="P74"/>
  <c r="P75"/>
  <c r="P76"/>
  <c r="P77"/>
  <c r="P79"/>
  <c r="BI25" i="13"/>
  <c r="BI45"/>
  <c r="BI65"/>
  <c r="BI85"/>
  <c r="BI105"/>
  <c r="BI6"/>
  <c r="BI9"/>
  <c r="BI13"/>
  <c r="BI19"/>
  <c r="BI21"/>
  <c r="O67" i="12"/>
  <c r="D24" i="4"/>
  <c r="J128"/>
  <c r="J127"/>
  <c r="O26"/>
  <c r="A33" i="23"/>
  <c r="A68" s="1"/>
  <c r="C23" i="21"/>
  <c r="C24"/>
  <c r="C25"/>
  <c r="C26"/>
  <c r="B24"/>
  <c r="B25"/>
  <c r="B26"/>
  <c r="B23"/>
  <c r="B27"/>
  <c r="C27"/>
  <c r="B28"/>
  <c r="C28"/>
  <c r="A13" i="3"/>
  <c r="A12"/>
  <c r="A11"/>
  <c r="A10"/>
  <c r="A9"/>
  <c r="A8"/>
  <c r="A7"/>
  <c r="A6"/>
  <c r="A5"/>
  <c r="A4"/>
  <c r="A3"/>
  <c r="BH100" i="14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"/>
  <c r="C6"/>
  <c r="C46"/>
  <c r="D6"/>
  <c r="D46"/>
  <c r="E6"/>
  <c r="E46"/>
  <c r="F6"/>
  <c r="F86"/>
  <c r="G6"/>
  <c r="G86"/>
  <c r="H6"/>
  <c r="H86"/>
  <c r="I6"/>
  <c r="I86"/>
  <c r="J6"/>
  <c r="J86"/>
  <c r="K6"/>
  <c r="K86"/>
  <c r="L6"/>
  <c r="L86"/>
  <c r="M6"/>
  <c r="M86"/>
  <c r="N6"/>
  <c r="N86"/>
  <c r="O6"/>
  <c r="O86"/>
  <c r="P6"/>
  <c r="P86"/>
  <c r="Q6"/>
  <c r="Q86"/>
  <c r="R6"/>
  <c r="R86"/>
  <c r="S6"/>
  <c r="S86"/>
  <c r="T6"/>
  <c r="T86"/>
  <c r="U6"/>
  <c r="U86"/>
  <c r="V6"/>
  <c r="V86"/>
  <c r="W6"/>
  <c r="W86"/>
  <c r="X6"/>
  <c r="X86"/>
  <c r="Y6"/>
  <c r="Y86"/>
  <c r="Z6"/>
  <c r="Z86"/>
  <c r="B9"/>
  <c r="C9"/>
  <c r="C49"/>
  <c r="D9"/>
  <c r="E9"/>
  <c r="E49"/>
  <c r="F9"/>
  <c r="F89"/>
  <c r="G9"/>
  <c r="G89"/>
  <c r="H9"/>
  <c r="I9"/>
  <c r="I89"/>
  <c r="J9"/>
  <c r="J89"/>
  <c r="K9"/>
  <c r="K89"/>
  <c r="L9"/>
  <c r="M9"/>
  <c r="M89"/>
  <c r="N9"/>
  <c r="N89"/>
  <c r="O9"/>
  <c r="O89"/>
  <c r="P9"/>
  <c r="Q9"/>
  <c r="Q89"/>
  <c r="R9"/>
  <c r="R89"/>
  <c r="S9"/>
  <c r="S89"/>
  <c r="T9"/>
  <c r="U9"/>
  <c r="U89"/>
  <c r="V9"/>
  <c r="V89"/>
  <c r="W9"/>
  <c r="W89"/>
  <c r="X9"/>
  <c r="Y9"/>
  <c r="Y89"/>
  <c r="Z9"/>
  <c r="Z89"/>
  <c r="B13"/>
  <c r="B19"/>
  <c r="B21"/>
  <c r="C61"/>
  <c r="C13"/>
  <c r="C53"/>
  <c r="D13"/>
  <c r="D53"/>
  <c r="E13"/>
  <c r="E53"/>
  <c r="F13"/>
  <c r="F93"/>
  <c r="G13"/>
  <c r="G93"/>
  <c r="H13"/>
  <c r="H93"/>
  <c r="I13"/>
  <c r="I93"/>
  <c r="J13"/>
  <c r="J93"/>
  <c r="K13"/>
  <c r="K93"/>
  <c r="L13"/>
  <c r="L93"/>
  <c r="M13"/>
  <c r="M93"/>
  <c r="N13"/>
  <c r="N93"/>
  <c r="O13"/>
  <c r="O93"/>
  <c r="P13"/>
  <c r="P93"/>
  <c r="Q13"/>
  <c r="Q93"/>
  <c r="R13"/>
  <c r="R93"/>
  <c r="S13"/>
  <c r="S93"/>
  <c r="T13"/>
  <c r="T93"/>
  <c r="U13"/>
  <c r="U93"/>
  <c r="V13"/>
  <c r="V93"/>
  <c r="W13"/>
  <c r="W93"/>
  <c r="X13"/>
  <c r="X93"/>
  <c r="Y13"/>
  <c r="Y93"/>
  <c r="Z13"/>
  <c r="Z93"/>
  <c r="F19"/>
  <c r="F21"/>
  <c r="V19"/>
  <c r="V21"/>
  <c r="G87" i="13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F100"/>
  <c r="F97"/>
  <c r="F98"/>
  <c r="F96"/>
  <c r="F95"/>
  <c r="F94"/>
  <c r="F90"/>
  <c r="F91"/>
  <c r="F92"/>
  <c r="F87"/>
  <c r="F88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O59" i="12"/>
  <c r="O53"/>
  <c r="O54"/>
  <c r="O55"/>
  <c r="O56"/>
  <c r="O57"/>
  <c r="O49"/>
  <c r="O50"/>
  <c r="O51"/>
  <c r="O47"/>
  <c r="O46"/>
  <c r="V25" i="13"/>
  <c r="V45"/>
  <c r="V65"/>
  <c r="V85"/>
  <c r="V105"/>
  <c r="W25"/>
  <c r="W45"/>
  <c r="W65"/>
  <c r="W85"/>
  <c r="W105"/>
  <c r="X25"/>
  <c r="X45"/>
  <c r="X65"/>
  <c r="X85"/>
  <c r="X105"/>
  <c r="Y25"/>
  <c r="Y45"/>
  <c r="Y65"/>
  <c r="Y85"/>
  <c r="Y105"/>
  <c r="V13"/>
  <c r="W13"/>
  <c r="X13"/>
  <c r="Y13"/>
  <c r="V9"/>
  <c r="W9"/>
  <c r="X9"/>
  <c r="Y9"/>
  <c r="Z9"/>
  <c r="Z89"/>
  <c r="V6"/>
  <c r="V46"/>
  <c r="W6"/>
  <c r="X6"/>
  <c r="X46"/>
  <c r="Y6"/>
  <c r="B6"/>
  <c r="C6"/>
  <c r="D6"/>
  <c r="D46"/>
  <c r="E6"/>
  <c r="F6"/>
  <c r="F86"/>
  <c r="G6"/>
  <c r="H6"/>
  <c r="H86"/>
  <c r="I6"/>
  <c r="J6"/>
  <c r="J86"/>
  <c r="K6"/>
  <c r="K86"/>
  <c r="L6"/>
  <c r="L86"/>
  <c r="M6"/>
  <c r="M86"/>
  <c r="N6"/>
  <c r="N86"/>
  <c r="O6"/>
  <c r="O86"/>
  <c r="P6"/>
  <c r="P86"/>
  <c r="Q6"/>
  <c r="Q86"/>
  <c r="R6"/>
  <c r="R86"/>
  <c r="S6"/>
  <c r="S86"/>
  <c r="T6"/>
  <c r="T86"/>
  <c r="U6"/>
  <c r="U86"/>
  <c r="B9"/>
  <c r="C9"/>
  <c r="C49"/>
  <c r="D9"/>
  <c r="D49"/>
  <c r="E9"/>
  <c r="E49"/>
  <c r="F9"/>
  <c r="F89"/>
  <c r="G9"/>
  <c r="G89"/>
  <c r="H9"/>
  <c r="H89"/>
  <c r="I9"/>
  <c r="I89"/>
  <c r="J9"/>
  <c r="J89"/>
  <c r="K9"/>
  <c r="K89"/>
  <c r="L9"/>
  <c r="L89"/>
  <c r="M9"/>
  <c r="M89"/>
  <c r="N9"/>
  <c r="N89"/>
  <c r="O9"/>
  <c r="O89"/>
  <c r="P9"/>
  <c r="P89"/>
  <c r="Q9"/>
  <c r="Q89"/>
  <c r="R9"/>
  <c r="R89"/>
  <c r="S9"/>
  <c r="S89"/>
  <c r="T9"/>
  <c r="T89"/>
  <c r="U9"/>
  <c r="U89"/>
  <c r="B13"/>
  <c r="C13"/>
  <c r="C53"/>
  <c r="D13"/>
  <c r="D53"/>
  <c r="E13"/>
  <c r="E53"/>
  <c r="F13"/>
  <c r="F93"/>
  <c r="G13"/>
  <c r="G93"/>
  <c r="H13"/>
  <c r="H93"/>
  <c r="I13"/>
  <c r="I93"/>
  <c r="J13"/>
  <c r="J93"/>
  <c r="K13"/>
  <c r="K93"/>
  <c r="L13"/>
  <c r="L93"/>
  <c r="M13"/>
  <c r="M93"/>
  <c r="N13"/>
  <c r="N93"/>
  <c r="O13"/>
  <c r="O93"/>
  <c r="P13"/>
  <c r="P93"/>
  <c r="Q13"/>
  <c r="Q93"/>
  <c r="R13"/>
  <c r="R93"/>
  <c r="S13"/>
  <c r="S93"/>
  <c r="T13"/>
  <c r="T93"/>
  <c r="U13"/>
  <c r="U93"/>
  <c r="B19"/>
  <c r="C19"/>
  <c r="C59"/>
  <c r="D19"/>
  <c r="D59"/>
  <c r="E19"/>
  <c r="E59"/>
  <c r="F19"/>
  <c r="F99"/>
  <c r="G19"/>
  <c r="G99"/>
  <c r="H19"/>
  <c r="H99"/>
  <c r="I19"/>
  <c r="I99"/>
  <c r="J19"/>
  <c r="J99"/>
  <c r="K19"/>
  <c r="K99"/>
  <c r="L19"/>
  <c r="L99"/>
  <c r="M19"/>
  <c r="M99"/>
  <c r="N19"/>
  <c r="N99"/>
  <c r="O19"/>
  <c r="O99"/>
  <c r="P19"/>
  <c r="P99"/>
  <c r="Q19"/>
  <c r="Q99"/>
  <c r="R19"/>
  <c r="R99"/>
  <c r="S19"/>
  <c r="S99"/>
  <c r="T19"/>
  <c r="T99"/>
  <c r="U19"/>
  <c r="U99"/>
  <c r="B21"/>
  <c r="C21"/>
  <c r="C61"/>
  <c r="D21"/>
  <c r="D61"/>
  <c r="E21"/>
  <c r="E61"/>
  <c r="F21"/>
  <c r="F101"/>
  <c r="G21"/>
  <c r="G101"/>
  <c r="H21"/>
  <c r="H101"/>
  <c r="I21"/>
  <c r="I101"/>
  <c r="J21"/>
  <c r="J101"/>
  <c r="K21"/>
  <c r="K101"/>
  <c r="L21"/>
  <c r="L101"/>
  <c r="M21"/>
  <c r="M101"/>
  <c r="N21"/>
  <c r="N101"/>
  <c r="O21"/>
  <c r="O101"/>
  <c r="P21"/>
  <c r="P101"/>
  <c r="Q21"/>
  <c r="Q101"/>
  <c r="R21"/>
  <c r="R101"/>
  <c r="S21"/>
  <c r="S101"/>
  <c r="T21"/>
  <c r="T101"/>
  <c r="U21"/>
  <c r="U101"/>
  <c r="C25"/>
  <c r="C45"/>
  <c r="C65"/>
  <c r="C85"/>
  <c r="C105"/>
  <c r="D25"/>
  <c r="D45"/>
  <c r="D65"/>
  <c r="D85"/>
  <c r="D105"/>
  <c r="E25"/>
  <c r="E45"/>
  <c r="E65"/>
  <c r="E85"/>
  <c r="E105"/>
  <c r="F25"/>
  <c r="F45"/>
  <c r="F65"/>
  <c r="F85"/>
  <c r="F105"/>
  <c r="G25"/>
  <c r="G45"/>
  <c r="G65"/>
  <c r="G85"/>
  <c r="G105"/>
  <c r="H25"/>
  <c r="H45"/>
  <c r="H65"/>
  <c r="H85"/>
  <c r="H105"/>
  <c r="I25"/>
  <c r="I45"/>
  <c r="I65"/>
  <c r="I85"/>
  <c r="I105"/>
  <c r="J25"/>
  <c r="J45"/>
  <c r="J65"/>
  <c r="J85"/>
  <c r="J105"/>
  <c r="K25"/>
  <c r="K45"/>
  <c r="K65"/>
  <c r="K85"/>
  <c r="K105"/>
  <c r="L25"/>
  <c r="L45"/>
  <c r="L65"/>
  <c r="L85"/>
  <c r="L105"/>
  <c r="M25"/>
  <c r="M45"/>
  <c r="M65"/>
  <c r="M85"/>
  <c r="M105"/>
  <c r="N25"/>
  <c r="N45"/>
  <c r="N65"/>
  <c r="N85"/>
  <c r="N105"/>
  <c r="O25"/>
  <c r="O45"/>
  <c r="O65"/>
  <c r="O85"/>
  <c r="O105"/>
  <c r="P25"/>
  <c r="P45"/>
  <c r="P65"/>
  <c r="P85"/>
  <c r="P105"/>
  <c r="Q25"/>
  <c r="Q45"/>
  <c r="Q65"/>
  <c r="Q85"/>
  <c r="Q105"/>
  <c r="R25"/>
  <c r="R45"/>
  <c r="R65"/>
  <c r="R85"/>
  <c r="R105"/>
  <c r="S25"/>
  <c r="S45"/>
  <c r="S65"/>
  <c r="S85"/>
  <c r="S105"/>
  <c r="T25"/>
  <c r="T45"/>
  <c r="T65"/>
  <c r="T85"/>
  <c r="T105"/>
  <c r="U25"/>
  <c r="U45"/>
  <c r="U65"/>
  <c r="U85"/>
  <c r="U105"/>
  <c r="Z25"/>
  <c r="Z45"/>
  <c r="Z65"/>
  <c r="Z85"/>
  <c r="Z105"/>
  <c r="AA25"/>
  <c r="AA45"/>
  <c r="AA65"/>
  <c r="AA85"/>
  <c r="AA105"/>
  <c r="AB25"/>
  <c r="AB45"/>
  <c r="AB65"/>
  <c r="AB85"/>
  <c r="AB105"/>
  <c r="AC25"/>
  <c r="AC45"/>
  <c r="AC65"/>
  <c r="AC85"/>
  <c r="AC105"/>
  <c r="AD25"/>
  <c r="AD45"/>
  <c r="AD65"/>
  <c r="AD85"/>
  <c r="AD105"/>
  <c r="AE25"/>
  <c r="AE45"/>
  <c r="AE65"/>
  <c r="AE85"/>
  <c r="AE105"/>
  <c r="AF25"/>
  <c r="AF45"/>
  <c r="AF65"/>
  <c r="AF85"/>
  <c r="AF105"/>
  <c r="AG25"/>
  <c r="AG45"/>
  <c r="AG65"/>
  <c r="AG85"/>
  <c r="AG105"/>
  <c r="AH25"/>
  <c r="AH45"/>
  <c r="AH65"/>
  <c r="AH85"/>
  <c r="AH105"/>
  <c r="AI25"/>
  <c r="AI45"/>
  <c r="AI65"/>
  <c r="AI85"/>
  <c r="AI105"/>
  <c r="AJ25"/>
  <c r="AJ45"/>
  <c r="AJ65"/>
  <c r="AJ85"/>
  <c r="AJ105"/>
  <c r="AK25"/>
  <c r="AK45"/>
  <c r="AK65"/>
  <c r="AK85"/>
  <c r="AK105"/>
  <c r="AL25"/>
  <c r="AL45"/>
  <c r="AL65"/>
  <c r="AL85"/>
  <c r="AL105"/>
  <c r="AM25"/>
  <c r="AM45"/>
  <c r="AM65"/>
  <c r="AM85"/>
  <c r="AM105"/>
  <c r="AN25"/>
  <c r="AN45"/>
  <c r="AN65"/>
  <c r="AN85"/>
  <c r="AN105"/>
  <c r="AO25"/>
  <c r="AO45"/>
  <c r="AO65"/>
  <c r="AO85"/>
  <c r="AO105"/>
  <c r="AP25"/>
  <c r="AP45"/>
  <c r="AP65"/>
  <c r="AP85"/>
  <c r="AP105"/>
  <c r="AQ25"/>
  <c r="AQ45"/>
  <c r="AQ65"/>
  <c r="AQ85"/>
  <c r="AQ105"/>
  <c r="AR25"/>
  <c r="AR45"/>
  <c r="AR65"/>
  <c r="AR85"/>
  <c r="AR105"/>
  <c r="AS25"/>
  <c r="AS45"/>
  <c r="AS65"/>
  <c r="AS85"/>
  <c r="AS105"/>
  <c r="AT25"/>
  <c r="AT45"/>
  <c r="AT65"/>
  <c r="AT85"/>
  <c r="AT105"/>
  <c r="AU25"/>
  <c r="AU45"/>
  <c r="AU65"/>
  <c r="AU85"/>
  <c r="AU105"/>
  <c r="AV25"/>
  <c r="AV45"/>
  <c r="AV65"/>
  <c r="AV85"/>
  <c r="AV105"/>
  <c r="AW25"/>
  <c r="AW45"/>
  <c r="AW65"/>
  <c r="AW85"/>
  <c r="AW105"/>
  <c r="AX25"/>
  <c r="AX45"/>
  <c r="AX65"/>
  <c r="AX85"/>
  <c r="AX105"/>
  <c r="AY25"/>
  <c r="AY45"/>
  <c r="AY65"/>
  <c r="AY85"/>
  <c r="AY105"/>
  <c r="AZ25"/>
  <c r="AZ45"/>
  <c r="AZ65"/>
  <c r="AZ85"/>
  <c r="AZ105"/>
  <c r="BA25"/>
  <c r="BA45"/>
  <c r="BA65"/>
  <c r="BA85"/>
  <c r="BA105"/>
  <c r="BB25"/>
  <c r="BB45"/>
  <c r="BB65"/>
  <c r="BB85"/>
  <c r="BB105"/>
  <c r="BC25"/>
  <c r="BC45"/>
  <c r="BC65"/>
  <c r="BC85"/>
  <c r="BC105"/>
  <c r="BD25"/>
  <c r="BD45"/>
  <c r="BD65"/>
  <c r="BD85"/>
  <c r="BD105"/>
  <c r="BE25"/>
  <c r="BE45"/>
  <c r="BE65"/>
  <c r="BE85"/>
  <c r="BE105"/>
  <c r="BF25"/>
  <c r="BF45"/>
  <c r="BF65"/>
  <c r="BF85"/>
  <c r="BF105"/>
  <c r="BG25"/>
  <c r="BG45"/>
  <c r="BG65"/>
  <c r="BG85"/>
  <c r="BG105"/>
  <c r="BH25"/>
  <c r="BH45"/>
  <c r="BH65"/>
  <c r="BH85"/>
  <c r="BH105"/>
  <c r="B25"/>
  <c r="B45"/>
  <c r="B65"/>
  <c r="B85"/>
  <c r="B105"/>
  <c r="B33" i="12"/>
  <c r="C33"/>
  <c r="D33"/>
  <c r="E33"/>
  <c r="F33"/>
  <c r="G33"/>
  <c r="H33"/>
  <c r="I33"/>
  <c r="J33"/>
  <c r="B26"/>
  <c r="C26"/>
  <c r="D26"/>
  <c r="E26"/>
  <c r="F26"/>
  <c r="G26"/>
  <c r="H26"/>
  <c r="I26"/>
  <c r="J26"/>
  <c r="B29"/>
  <c r="C29"/>
  <c r="D29"/>
  <c r="D88"/>
  <c r="E29"/>
  <c r="F29"/>
  <c r="G29"/>
  <c r="H29"/>
  <c r="I29"/>
  <c r="J29"/>
  <c r="F85"/>
  <c r="C86"/>
  <c r="D86"/>
  <c r="E86"/>
  <c r="F86"/>
  <c r="G86"/>
  <c r="C87"/>
  <c r="D87"/>
  <c r="E87"/>
  <c r="F87"/>
  <c r="G87"/>
  <c r="G88"/>
  <c r="C89"/>
  <c r="D89"/>
  <c r="E89"/>
  <c r="F89"/>
  <c r="G89"/>
  <c r="C90"/>
  <c r="D90"/>
  <c r="E90"/>
  <c r="F90"/>
  <c r="G90"/>
  <c r="C91"/>
  <c r="D91"/>
  <c r="E91"/>
  <c r="F91"/>
  <c r="G91"/>
  <c r="C92"/>
  <c r="E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9"/>
  <c r="D99"/>
  <c r="E99"/>
  <c r="F99"/>
  <c r="G99"/>
  <c r="C66"/>
  <c r="D66"/>
  <c r="E66"/>
  <c r="F66"/>
  <c r="G66"/>
  <c r="C67"/>
  <c r="D67"/>
  <c r="E67"/>
  <c r="F67"/>
  <c r="G67"/>
  <c r="C69"/>
  <c r="D69"/>
  <c r="E69"/>
  <c r="F69"/>
  <c r="G69"/>
  <c r="C70"/>
  <c r="D70"/>
  <c r="E70"/>
  <c r="F70"/>
  <c r="G70"/>
  <c r="C71"/>
  <c r="D71"/>
  <c r="E71"/>
  <c r="F71"/>
  <c r="G71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9"/>
  <c r="D79"/>
  <c r="E79"/>
  <c r="F79"/>
  <c r="G79"/>
  <c r="B46"/>
  <c r="E27" i="13"/>
  <c r="C46" i="12"/>
  <c r="G27" i="13"/>
  <c r="D46" i="12"/>
  <c r="K27" i="13"/>
  <c r="E46" i="12"/>
  <c r="O27" i="13"/>
  <c r="F46" i="12"/>
  <c r="U27" i="13"/>
  <c r="U26" s="1"/>
  <c r="B47" i="12"/>
  <c r="C28" i="13"/>
  <c r="C28" i="14" s="1"/>
  <c r="C47" i="12"/>
  <c r="D47"/>
  <c r="L28" i="13"/>
  <c r="E47" i="12"/>
  <c r="F47"/>
  <c r="T28" i="13"/>
  <c r="B49" i="12"/>
  <c r="C49"/>
  <c r="D49"/>
  <c r="L30" i="13"/>
  <c r="E49" i="12"/>
  <c r="F49"/>
  <c r="T30" i="13"/>
  <c r="B50" i="12"/>
  <c r="C50"/>
  <c r="D50"/>
  <c r="E50"/>
  <c r="F50"/>
  <c r="B51"/>
  <c r="C51"/>
  <c r="D51"/>
  <c r="E51"/>
  <c r="F51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9"/>
  <c r="C59"/>
  <c r="D59"/>
  <c r="E59"/>
  <c r="F59"/>
  <c r="B6"/>
  <c r="B45"/>
  <c r="C6"/>
  <c r="D6"/>
  <c r="D45"/>
  <c r="E6"/>
  <c r="F6"/>
  <c r="F45"/>
  <c r="B9"/>
  <c r="B48"/>
  <c r="C9"/>
  <c r="C48"/>
  <c r="D9"/>
  <c r="E9"/>
  <c r="E48"/>
  <c r="F9"/>
  <c r="B13"/>
  <c r="B52"/>
  <c r="C13"/>
  <c r="C52"/>
  <c r="D13"/>
  <c r="D72"/>
  <c r="E13"/>
  <c r="E52"/>
  <c r="F13"/>
  <c r="F72"/>
  <c r="E78" i="4"/>
  <c r="A32" i="23"/>
  <c r="A67" s="1"/>
  <c r="B32"/>
  <c r="A4"/>
  <c r="A39" s="1"/>
  <c r="B4"/>
  <c r="A5"/>
  <c r="A40" s="1"/>
  <c r="B5"/>
  <c r="A6"/>
  <c r="A41" s="1"/>
  <c r="B6"/>
  <c r="A7"/>
  <c r="A42" s="1"/>
  <c r="B7"/>
  <c r="A8"/>
  <c r="A43" s="1"/>
  <c r="B8"/>
  <c r="A9"/>
  <c r="A44" s="1"/>
  <c r="B9"/>
  <c r="A10"/>
  <c r="A45" s="1"/>
  <c r="B10"/>
  <c r="A11"/>
  <c r="A46" s="1"/>
  <c r="B11"/>
  <c r="A12"/>
  <c r="A47" s="1"/>
  <c r="B12"/>
  <c r="A13"/>
  <c r="A48" s="1"/>
  <c r="B13"/>
  <c r="A14"/>
  <c r="A49" s="1"/>
  <c r="B14"/>
  <c r="A15"/>
  <c r="A50" s="1"/>
  <c r="B15"/>
  <c r="A16"/>
  <c r="A51" s="1"/>
  <c r="B16"/>
  <c r="A17"/>
  <c r="A52" s="1"/>
  <c r="B17"/>
  <c r="A18"/>
  <c r="A53" s="1"/>
  <c r="B18"/>
  <c r="A19"/>
  <c r="A54" s="1"/>
  <c r="B19"/>
  <c r="A20"/>
  <c r="A55" s="1"/>
  <c r="B20"/>
  <c r="A21"/>
  <c r="A56" s="1"/>
  <c r="B21"/>
  <c r="A22"/>
  <c r="A57" s="1"/>
  <c r="B22"/>
  <c r="A23"/>
  <c r="A58" s="1"/>
  <c r="B23"/>
  <c r="A24"/>
  <c r="A59" s="1"/>
  <c r="B24"/>
  <c r="A25"/>
  <c r="A60" s="1"/>
  <c r="B25"/>
  <c r="A26"/>
  <c r="A61" s="1"/>
  <c r="B26"/>
  <c r="A27"/>
  <c r="A62" s="1"/>
  <c r="B27"/>
  <c r="A28"/>
  <c r="A63" s="1"/>
  <c r="B28"/>
  <c r="A29"/>
  <c r="A64" s="1"/>
  <c r="B29"/>
  <c r="A30"/>
  <c r="A65" s="1"/>
  <c r="B30"/>
  <c r="A31"/>
  <c r="A66" s="1"/>
  <c r="B31"/>
  <c r="B3"/>
  <c r="A3"/>
  <c r="A38" s="1"/>
  <c r="BC27" i="13"/>
  <c r="BD27"/>
  <c r="BD27" i="14" s="1"/>
  <c r="BE27" i="13"/>
  <c r="BB27"/>
  <c r="M36" i="20"/>
  <c r="F32" i="23"/>
  <c r="F67" s="1"/>
  <c r="M34" i="20"/>
  <c r="F30" i="23"/>
  <c r="M32" i="20"/>
  <c r="F28" i="23"/>
  <c r="F63" s="1"/>
  <c r="G32"/>
  <c r="M34" i="19"/>
  <c r="G30" i="23"/>
  <c r="M32" i="19"/>
  <c r="G28" i="23"/>
  <c r="X19" i="14"/>
  <c r="X89"/>
  <c r="T19"/>
  <c r="T89"/>
  <c r="P19"/>
  <c r="P89"/>
  <c r="L19"/>
  <c r="L89"/>
  <c r="H19"/>
  <c r="H89"/>
  <c r="Z19"/>
  <c r="R19"/>
  <c r="J19"/>
  <c r="D19"/>
  <c r="Z53"/>
  <c r="X53"/>
  <c r="V53"/>
  <c r="T53"/>
  <c r="R53"/>
  <c r="P53"/>
  <c r="N53"/>
  <c r="L53"/>
  <c r="J53"/>
  <c r="H53"/>
  <c r="F53"/>
  <c r="Z49"/>
  <c r="X49"/>
  <c r="V49"/>
  <c r="T49"/>
  <c r="R49"/>
  <c r="P49"/>
  <c r="N49"/>
  <c r="L49"/>
  <c r="J49"/>
  <c r="H49"/>
  <c r="F49"/>
  <c r="D49"/>
  <c r="Z46"/>
  <c r="X46"/>
  <c r="V46"/>
  <c r="T46"/>
  <c r="R46"/>
  <c r="P46"/>
  <c r="N46"/>
  <c r="L46"/>
  <c r="J46"/>
  <c r="H46"/>
  <c r="F46"/>
  <c r="V99"/>
  <c r="F99"/>
  <c r="Y53"/>
  <c r="W53"/>
  <c r="U53"/>
  <c r="S53"/>
  <c r="Q53"/>
  <c r="O53"/>
  <c r="M53"/>
  <c r="K53"/>
  <c r="I53"/>
  <c r="G53"/>
  <c r="Y49"/>
  <c r="W49"/>
  <c r="U49"/>
  <c r="S49"/>
  <c r="Q49"/>
  <c r="O49"/>
  <c r="M49"/>
  <c r="K49"/>
  <c r="I49"/>
  <c r="G49"/>
  <c r="Y46"/>
  <c r="W46"/>
  <c r="U46"/>
  <c r="S46"/>
  <c r="Q46"/>
  <c r="O46"/>
  <c r="M46"/>
  <c r="K46"/>
  <c r="I46"/>
  <c r="G46"/>
  <c r="Y19"/>
  <c r="W19"/>
  <c r="U19"/>
  <c r="S19"/>
  <c r="Q19"/>
  <c r="O19"/>
  <c r="M19"/>
  <c r="K19"/>
  <c r="I19"/>
  <c r="G19"/>
  <c r="E19"/>
  <c r="C19"/>
  <c r="D92" i="12"/>
  <c r="I39"/>
  <c r="I41"/>
  <c r="E88"/>
  <c r="J39"/>
  <c r="J41"/>
  <c r="H39"/>
  <c r="H41"/>
  <c r="F39"/>
  <c r="F41"/>
  <c r="D39"/>
  <c r="B39"/>
  <c r="B41"/>
  <c r="D41"/>
  <c r="G39"/>
  <c r="G41"/>
  <c r="G60"/>
  <c r="E39"/>
  <c r="E98"/>
  <c r="C39"/>
  <c r="D85"/>
  <c r="B19"/>
  <c r="B58"/>
  <c r="D19"/>
  <c r="D58"/>
  <c r="L20" i="20"/>
  <c r="L22"/>
  <c r="O36"/>
  <c r="H28" i="21"/>
  <c r="L24" i="20"/>
  <c r="L26"/>
  <c r="M31"/>
  <c r="M33"/>
  <c r="F29" i="23"/>
  <c r="F64" s="1"/>
  <c r="M35" i="20"/>
  <c r="L20" i="19"/>
  <c r="L22"/>
  <c r="O36"/>
  <c r="G28" i="21"/>
  <c r="L24" i="19"/>
  <c r="M31"/>
  <c r="M33"/>
  <c r="G29" i="23"/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7"/>
  <c r="E21" i="14"/>
  <c r="E59"/>
  <c r="I21"/>
  <c r="I99"/>
  <c r="I59"/>
  <c r="M21"/>
  <c r="M99"/>
  <c r="M59"/>
  <c r="Q21"/>
  <c r="Q99"/>
  <c r="Q59"/>
  <c r="U21"/>
  <c r="U99"/>
  <c r="U59"/>
  <c r="Y21"/>
  <c r="Y99"/>
  <c r="Y59"/>
  <c r="J99"/>
  <c r="J59"/>
  <c r="J21"/>
  <c r="Z99"/>
  <c r="Z59"/>
  <c r="Z21"/>
  <c r="H21"/>
  <c r="H99"/>
  <c r="H59"/>
  <c r="L21"/>
  <c r="L99"/>
  <c r="L59"/>
  <c r="P21"/>
  <c r="P99"/>
  <c r="P59"/>
  <c r="T21"/>
  <c r="T99"/>
  <c r="T59"/>
  <c r="X21"/>
  <c r="X99"/>
  <c r="X59"/>
  <c r="F59"/>
  <c r="C21"/>
  <c r="C59"/>
  <c r="G21"/>
  <c r="G99"/>
  <c r="G59"/>
  <c r="K21"/>
  <c r="K99"/>
  <c r="K59"/>
  <c r="O21"/>
  <c r="O99"/>
  <c r="S21"/>
  <c r="S99"/>
  <c r="S59"/>
  <c r="W21"/>
  <c r="W99"/>
  <c r="W59"/>
  <c r="D21"/>
  <c r="D61"/>
  <c r="D59"/>
  <c r="R59"/>
  <c r="R21"/>
  <c r="V59"/>
  <c r="C98" i="12"/>
  <c r="G98"/>
  <c r="C41"/>
  <c r="D98"/>
  <c r="N36" i="20"/>
  <c r="F31" i="23"/>
  <c r="N32" i="20"/>
  <c r="F27" i="23"/>
  <c r="N36" i="19"/>
  <c r="G31" i="23"/>
  <c r="G66" s="1"/>
  <c r="N32" i="19"/>
  <c r="G27" i="23"/>
  <c r="G62" s="1"/>
  <c r="O35" i="20"/>
  <c r="H27" i="21"/>
  <c r="N35" i="20"/>
  <c r="L23"/>
  <c r="N33"/>
  <c r="L21"/>
  <c r="L19"/>
  <c r="N34"/>
  <c r="O35" i="19"/>
  <c r="G27" i="21"/>
  <c r="N35" i="19"/>
  <c r="L23"/>
  <c r="N33"/>
  <c r="L21"/>
  <c r="L19"/>
  <c r="N34"/>
  <c r="S101" i="14"/>
  <c r="S61"/>
  <c r="K101"/>
  <c r="K61"/>
  <c r="T101"/>
  <c r="T61"/>
  <c r="L101"/>
  <c r="L61"/>
  <c r="J61"/>
  <c r="Y101"/>
  <c r="Y61"/>
  <c r="Q101"/>
  <c r="Q61"/>
  <c r="I101"/>
  <c r="I61"/>
  <c r="E61"/>
  <c r="R61"/>
  <c r="W101"/>
  <c r="O101"/>
  <c r="G101"/>
  <c r="X101"/>
  <c r="X61"/>
  <c r="P101"/>
  <c r="P61"/>
  <c r="H101"/>
  <c r="H61"/>
  <c r="Z61"/>
  <c r="U101"/>
  <c r="U61"/>
  <c r="M101"/>
  <c r="M61"/>
  <c r="D100" i="12"/>
  <c r="F23" i="4"/>
  <c r="G23"/>
  <c r="O23"/>
  <c r="E22"/>
  <c r="F22"/>
  <c r="G22"/>
  <c r="O22"/>
  <c r="E23"/>
  <c r="BH60" i="14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BC27"/>
  <c r="BC107" s="1"/>
  <c r="AB6"/>
  <c r="AB86"/>
  <c r="AC6"/>
  <c r="AC86"/>
  <c r="AD6"/>
  <c r="AD86"/>
  <c r="AE6"/>
  <c r="AF6"/>
  <c r="AF86"/>
  <c r="AG6"/>
  <c r="AG86"/>
  <c r="AH6"/>
  <c r="AH86"/>
  <c r="AI6"/>
  <c r="AI86"/>
  <c r="AJ6"/>
  <c r="AJ86"/>
  <c r="AK6"/>
  <c r="AK86"/>
  <c r="AL6"/>
  <c r="AL86"/>
  <c r="AM6"/>
  <c r="AM86"/>
  <c r="AN6"/>
  <c r="AN86"/>
  <c r="AO6"/>
  <c r="AO86"/>
  <c r="AP6"/>
  <c r="AP86"/>
  <c r="AQ6"/>
  <c r="AQ86"/>
  <c r="AR6"/>
  <c r="AR86"/>
  <c r="AS6"/>
  <c r="AS86"/>
  <c r="AT6"/>
  <c r="AT86"/>
  <c r="AU6"/>
  <c r="AU86"/>
  <c r="AV6"/>
  <c r="AV86"/>
  <c r="AW6"/>
  <c r="AW86"/>
  <c r="AX6"/>
  <c r="AX86"/>
  <c r="AY6"/>
  <c r="AY86"/>
  <c r="AZ6"/>
  <c r="AZ86"/>
  <c r="BA6"/>
  <c r="BA86"/>
  <c r="BB6"/>
  <c r="BB86"/>
  <c r="BC6"/>
  <c r="BC86"/>
  <c r="BD6"/>
  <c r="BD86"/>
  <c r="BE6"/>
  <c r="BE86"/>
  <c r="BF6"/>
  <c r="BF86"/>
  <c r="BG6"/>
  <c r="BG86"/>
  <c r="BH6"/>
  <c r="BH86"/>
  <c r="AB9"/>
  <c r="AB89"/>
  <c r="AC9"/>
  <c r="AC89"/>
  <c r="AD9"/>
  <c r="AD89"/>
  <c r="AE9"/>
  <c r="AF9"/>
  <c r="AF89"/>
  <c r="AG9"/>
  <c r="AG89"/>
  <c r="AH9"/>
  <c r="AH89"/>
  <c r="AI9"/>
  <c r="AI89"/>
  <c r="AJ9"/>
  <c r="AJ89"/>
  <c r="AK9"/>
  <c r="AK89"/>
  <c r="AL9"/>
  <c r="AL89"/>
  <c r="AM9"/>
  <c r="AM89"/>
  <c r="AN9"/>
  <c r="AN89"/>
  <c r="AO9"/>
  <c r="AO89"/>
  <c r="AP9"/>
  <c r="AP89"/>
  <c r="AQ9"/>
  <c r="AQ89"/>
  <c r="AR9"/>
  <c r="AR89"/>
  <c r="AS9"/>
  <c r="AS89"/>
  <c r="AT9"/>
  <c r="AT89"/>
  <c r="AU9"/>
  <c r="AU89"/>
  <c r="AV9"/>
  <c r="AV89"/>
  <c r="AW9"/>
  <c r="AW89"/>
  <c r="AX9"/>
  <c r="AX89"/>
  <c r="AY9"/>
  <c r="AY89"/>
  <c r="AZ9"/>
  <c r="AZ89"/>
  <c r="BA9"/>
  <c r="BA89"/>
  <c r="BB9"/>
  <c r="BB89"/>
  <c r="BC9"/>
  <c r="BC89"/>
  <c r="BD9"/>
  <c r="BD89"/>
  <c r="BE9"/>
  <c r="BE89"/>
  <c r="BF9"/>
  <c r="BF89"/>
  <c r="BG9"/>
  <c r="BG89"/>
  <c r="BH9"/>
  <c r="BH89"/>
  <c r="AB13"/>
  <c r="AB93"/>
  <c r="AC13"/>
  <c r="AD13"/>
  <c r="AD93"/>
  <c r="AE13"/>
  <c r="AF13"/>
  <c r="AF93"/>
  <c r="AG13"/>
  <c r="AH13"/>
  <c r="AH93"/>
  <c r="AI13"/>
  <c r="AJ13"/>
  <c r="AJ93"/>
  <c r="AK13"/>
  <c r="AL13"/>
  <c r="AL93"/>
  <c r="AM13"/>
  <c r="AN13"/>
  <c r="AN93"/>
  <c r="AO13"/>
  <c r="AP13"/>
  <c r="AP93"/>
  <c r="AQ13"/>
  <c r="AR13"/>
  <c r="AR93"/>
  <c r="AS13"/>
  <c r="AT13"/>
  <c r="AT93"/>
  <c r="AU13"/>
  <c r="AV13"/>
  <c r="AV93"/>
  <c r="AW13"/>
  <c r="AX13"/>
  <c r="AX93"/>
  <c r="AY13"/>
  <c r="AZ13"/>
  <c r="AZ93"/>
  <c r="BA13"/>
  <c r="BB13"/>
  <c r="BB93"/>
  <c r="BC13"/>
  <c r="BD13"/>
  <c r="BD93"/>
  <c r="BE13"/>
  <c r="BF13"/>
  <c r="BF93"/>
  <c r="BG13"/>
  <c r="BH13"/>
  <c r="BH93"/>
  <c r="AF19"/>
  <c r="AN19"/>
  <c r="AZ19"/>
  <c r="AA6"/>
  <c r="AA9"/>
  <c r="AA13"/>
  <c r="AA47" i="13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Z6"/>
  <c r="Z86"/>
  <c r="AA6"/>
  <c r="AA86"/>
  <c r="AA46"/>
  <c r="AB6"/>
  <c r="AB86"/>
  <c r="AC6"/>
  <c r="AC86"/>
  <c r="AD6"/>
  <c r="AD86"/>
  <c r="AE6"/>
  <c r="AE86"/>
  <c r="AF6"/>
  <c r="AF86"/>
  <c r="AG6"/>
  <c r="AH6"/>
  <c r="AH86"/>
  <c r="AI6"/>
  <c r="AI86"/>
  <c r="AJ6"/>
  <c r="AJ86"/>
  <c r="AK6"/>
  <c r="AK86"/>
  <c r="AL6"/>
  <c r="AL86"/>
  <c r="AM6"/>
  <c r="AM86"/>
  <c r="AN6"/>
  <c r="AN86"/>
  <c r="AO6"/>
  <c r="AO86"/>
  <c r="AP6"/>
  <c r="AP86"/>
  <c r="AQ6"/>
  <c r="AQ86"/>
  <c r="AR6"/>
  <c r="AR86"/>
  <c r="AS6"/>
  <c r="AS86"/>
  <c r="AT6"/>
  <c r="AT86"/>
  <c r="AU6"/>
  <c r="AU86"/>
  <c r="AV6"/>
  <c r="AV86"/>
  <c r="AW6"/>
  <c r="AW86"/>
  <c r="AX6"/>
  <c r="AX86"/>
  <c r="AY6"/>
  <c r="AY86"/>
  <c r="AZ6"/>
  <c r="AZ86"/>
  <c r="AA9"/>
  <c r="AA89"/>
  <c r="AA49"/>
  <c r="AB9"/>
  <c r="AB89"/>
  <c r="AB49"/>
  <c r="AC9"/>
  <c r="AC89"/>
  <c r="AC49"/>
  <c r="AD9"/>
  <c r="AD89"/>
  <c r="AD49"/>
  <c r="AE9"/>
  <c r="AE89"/>
  <c r="AF9"/>
  <c r="AF89"/>
  <c r="AG9"/>
  <c r="AG89"/>
  <c r="AH9"/>
  <c r="AH89"/>
  <c r="AI9"/>
  <c r="AI89"/>
  <c r="AJ9"/>
  <c r="AJ89"/>
  <c r="AK9"/>
  <c r="AK89"/>
  <c r="AL9"/>
  <c r="AL89"/>
  <c r="AM9"/>
  <c r="AM89"/>
  <c r="AN9"/>
  <c r="AN89"/>
  <c r="AO9"/>
  <c r="AO89"/>
  <c r="AP9"/>
  <c r="AP89"/>
  <c r="AQ9"/>
  <c r="AQ89"/>
  <c r="AR9"/>
  <c r="AR89"/>
  <c r="AS9"/>
  <c r="AS89"/>
  <c r="AT9"/>
  <c r="AT89"/>
  <c r="AU9"/>
  <c r="AU89"/>
  <c r="AV9"/>
  <c r="AV89"/>
  <c r="AW9"/>
  <c r="AW89"/>
  <c r="AX9"/>
  <c r="AX89"/>
  <c r="AY9"/>
  <c r="AY89"/>
  <c r="AZ9"/>
  <c r="AZ89"/>
  <c r="Z13"/>
  <c r="Z93"/>
  <c r="AA13"/>
  <c r="AA93"/>
  <c r="AB13"/>
  <c r="AB93"/>
  <c r="AC13"/>
  <c r="AC93"/>
  <c r="AD13"/>
  <c r="AD93"/>
  <c r="AE13"/>
  <c r="AE93"/>
  <c r="AF13"/>
  <c r="AF93"/>
  <c r="AG13"/>
  <c r="AG93"/>
  <c r="AH13"/>
  <c r="AH93"/>
  <c r="AI13"/>
  <c r="AI93"/>
  <c r="AJ13"/>
  <c r="AJ93"/>
  <c r="AK13"/>
  <c r="AK93"/>
  <c r="AL13"/>
  <c r="AL93"/>
  <c r="AM13"/>
  <c r="AM93"/>
  <c r="AN13"/>
  <c r="AN93"/>
  <c r="AO13"/>
  <c r="AO93"/>
  <c r="AP13"/>
  <c r="AP93"/>
  <c r="AQ13"/>
  <c r="AQ93"/>
  <c r="AR13"/>
  <c r="AR93"/>
  <c r="AS13"/>
  <c r="AS93"/>
  <c r="AT13"/>
  <c r="AT93"/>
  <c r="AU13"/>
  <c r="AU93"/>
  <c r="AV13"/>
  <c r="AV93"/>
  <c r="AW13"/>
  <c r="AW93"/>
  <c r="AX13"/>
  <c r="AX93"/>
  <c r="AY13"/>
  <c r="AY93"/>
  <c r="AZ13"/>
  <c r="AZ93"/>
  <c r="Z19"/>
  <c r="AD19"/>
  <c r="AD99"/>
  <c r="AF19"/>
  <c r="AH19"/>
  <c r="AH99"/>
  <c r="AJ19"/>
  <c r="AJ99"/>
  <c r="AL19"/>
  <c r="AL99"/>
  <c r="AN19"/>
  <c r="AN99"/>
  <c r="AP19"/>
  <c r="AP99"/>
  <c r="AR19"/>
  <c r="AR99"/>
  <c r="AT19"/>
  <c r="AT99"/>
  <c r="AV19"/>
  <c r="AV99"/>
  <c r="AX19"/>
  <c r="AX99"/>
  <c r="AZ19"/>
  <c r="AZ99"/>
  <c r="BA13"/>
  <c r="BA93"/>
  <c r="BA9"/>
  <c r="BA89"/>
  <c r="BA6"/>
  <c r="BA86"/>
  <c r="BC47"/>
  <c r="BD47"/>
  <c r="BE47"/>
  <c r="BF47"/>
  <c r="BG47"/>
  <c r="BC48"/>
  <c r="BD48"/>
  <c r="BE48"/>
  <c r="BF48"/>
  <c r="BG48"/>
  <c r="BC50"/>
  <c r="BD50"/>
  <c r="BE50"/>
  <c r="BF50"/>
  <c r="BG50"/>
  <c r="BC51"/>
  <c r="BD51"/>
  <c r="BE51"/>
  <c r="BF51"/>
  <c r="BG51"/>
  <c r="BC52"/>
  <c r="BD52"/>
  <c r="BE52"/>
  <c r="BF52"/>
  <c r="BG52"/>
  <c r="BC54"/>
  <c r="BD54"/>
  <c r="BE54"/>
  <c r="BF54"/>
  <c r="BG54"/>
  <c r="BC55"/>
  <c r="BD55"/>
  <c r="BE55"/>
  <c r="BF55"/>
  <c r="BG55"/>
  <c r="BC56"/>
  <c r="BD56"/>
  <c r="BE56"/>
  <c r="BF56"/>
  <c r="BG56"/>
  <c r="BC57"/>
  <c r="BD57"/>
  <c r="BE57"/>
  <c r="BF57"/>
  <c r="BG57"/>
  <c r="BC58"/>
  <c r="BD58"/>
  <c r="BE58"/>
  <c r="BF58"/>
  <c r="BG58"/>
  <c r="BC60"/>
  <c r="BD60"/>
  <c r="BE60"/>
  <c r="BF60"/>
  <c r="BG60"/>
  <c r="N99" i="12"/>
  <c r="M99"/>
  <c r="L99"/>
  <c r="K99"/>
  <c r="J99"/>
  <c r="I99"/>
  <c r="H99"/>
  <c r="I98"/>
  <c r="H98"/>
  <c r="N97"/>
  <c r="M97"/>
  <c r="L97"/>
  <c r="K97"/>
  <c r="J97"/>
  <c r="I97"/>
  <c r="H97"/>
  <c r="N96"/>
  <c r="M96"/>
  <c r="L96"/>
  <c r="K96"/>
  <c r="J96"/>
  <c r="I96"/>
  <c r="H96"/>
  <c r="N95"/>
  <c r="M95"/>
  <c r="L95"/>
  <c r="K95"/>
  <c r="J95"/>
  <c r="I95"/>
  <c r="H95"/>
  <c r="N94"/>
  <c r="M94"/>
  <c r="L94"/>
  <c r="K94"/>
  <c r="J94"/>
  <c r="I94"/>
  <c r="H94"/>
  <c r="N93"/>
  <c r="M93"/>
  <c r="L93"/>
  <c r="K93"/>
  <c r="J93"/>
  <c r="I93"/>
  <c r="H93"/>
  <c r="I92"/>
  <c r="H92"/>
  <c r="N91"/>
  <c r="M91"/>
  <c r="L91"/>
  <c r="K91"/>
  <c r="J91"/>
  <c r="I91"/>
  <c r="H91"/>
  <c r="N90"/>
  <c r="M90"/>
  <c r="L90"/>
  <c r="K90"/>
  <c r="J90"/>
  <c r="I90"/>
  <c r="H90"/>
  <c r="N89"/>
  <c r="M89"/>
  <c r="L89"/>
  <c r="K89"/>
  <c r="J89"/>
  <c r="I89"/>
  <c r="H89"/>
  <c r="I88"/>
  <c r="H88"/>
  <c r="N87"/>
  <c r="M87"/>
  <c r="L87"/>
  <c r="K87"/>
  <c r="J87"/>
  <c r="I87"/>
  <c r="H87"/>
  <c r="N86"/>
  <c r="M86"/>
  <c r="L86"/>
  <c r="K86"/>
  <c r="J86"/>
  <c r="I86"/>
  <c r="H86"/>
  <c r="I85"/>
  <c r="H85"/>
  <c r="I66"/>
  <c r="J66"/>
  <c r="K66"/>
  <c r="L66"/>
  <c r="M66"/>
  <c r="N66"/>
  <c r="O66"/>
  <c r="I67"/>
  <c r="J67"/>
  <c r="K67"/>
  <c r="L67"/>
  <c r="M67"/>
  <c r="N67"/>
  <c r="I69"/>
  <c r="J69"/>
  <c r="K69"/>
  <c r="L69"/>
  <c r="M69"/>
  <c r="N69"/>
  <c r="O69"/>
  <c r="I70"/>
  <c r="J70"/>
  <c r="K70"/>
  <c r="L70"/>
  <c r="M70"/>
  <c r="N70"/>
  <c r="O70"/>
  <c r="I71"/>
  <c r="J71"/>
  <c r="K71"/>
  <c r="L71"/>
  <c r="M71"/>
  <c r="N71"/>
  <c r="O71"/>
  <c r="I73"/>
  <c r="J73"/>
  <c r="K73"/>
  <c r="L73"/>
  <c r="M73"/>
  <c r="N73"/>
  <c r="O73"/>
  <c r="I74"/>
  <c r="J74"/>
  <c r="K74"/>
  <c r="L74"/>
  <c r="M74"/>
  <c r="N74"/>
  <c r="O74"/>
  <c r="I75"/>
  <c r="J75"/>
  <c r="K75"/>
  <c r="L75"/>
  <c r="M75"/>
  <c r="N75"/>
  <c r="O75"/>
  <c r="I76"/>
  <c r="J76"/>
  <c r="K76"/>
  <c r="L76"/>
  <c r="M76"/>
  <c r="N76"/>
  <c r="O76"/>
  <c r="I77"/>
  <c r="J77"/>
  <c r="K77"/>
  <c r="L77"/>
  <c r="M77"/>
  <c r="N77"/>
  <c r="O77"/>
  <c r="I79"/>
  <c r="J79"/>
  <c r="K79"/>
  <c r="L79"/>
  <c r="M79"/>
  <c r="N79"/>
  <c r="O79"/>
  <c r="H66"/>
  <c r="H67"/>
  <c r="H69"/>
  <c r="H70"/>
  <c r="H71"/>
  <c r="H73"/>
  <c r="H74"/>
  <c r="H75"/>
  <c r="H76"/>
  <c r="H77"/>
  <c r="H79"/>
  <c r="BF27" i="13"/>
  <c r="BH6"/>
  <c r="BH9"/>
  <c r="BH13"/>
  <c r="BG13"/>
  <c r="BG53"/>
  <c r="BF13"/>
  <c r="BE13"/>
  <c r="BE93"/>
  <c r="BD13"/>
  <c r="BD93"/>
  <c r="BC13"/>
  <c r="BC93"/>
  <c r="BC53"/>
  <c r="BB13"/>
  <c r="BB93"/>
  <c r="BG9"/>
  <c r="BF9"/>
  <c r="BE9"/>
  <c r="BE89"/>
  <c r="BE49"/>
  <c r="BD9"/>
  <c r="BD89"/>
  <c r="BC9"/>
  <c r="BC89"/>
  <c r="BB9"/>
  <c r="BB89"/>
  <c r="BG6"/>
  <c r="BF6"/>
  <c r="BE6"/>
  <c r="BE86"/>
  <c r="BD6"/>
  <c r="BD86"/>
  <c r="BC6"/>
  <c r="BC86"/>
  <c r="BC46"/>
  <c r="BB6"/>
  <c r="BB86"/>
  <c r="O99" i="12"/>
  <c r="O94"/>
  <c r="O91"/>
  <c r="O90"/>
  <c r="O89"/>
  <c r="O86"/>
  <c r="H46"/>
  <c r="AC27" i="13"/>
  <c r="I46" i="12"/>
  <c r="AE27" i="13"/>
  <c r="J46" i="12"/>
  <c r="AI27" i="13"/>
  <c r="K46" i="12"/>
  <c r="AM27" i="13"/>
  <c r="L46" i="12"/>
  <c r="AQ27" i="13"/>
  <c r="M46" i="12"/>
  <c r="AV27" i="13"/>
  <c r="N46" i="12"/>
  <c r="AZ27" i="13"/>
  <c r="H47" i="12"/>
  <c r="I47"/>
  <c r="J47"/>
  <c r="K47"/>
  <c r="L47"/>
  <c r="M47"/>
  <c r="N47"/>
  <c r="H49"/>
  <c r="I49"/>
  <c r="J49"/>
  <c r="K49"/>
  <c r="L49"/>
  <c r="M49"/>
  <c r="N49"/>
  <c r="H50"/>
  <c r="I50"/>
  <c r="J50"/>
  <c r="K50"/>
  <c r="L50"/>
  <c r="M50"/>
  <c r="N50"/>
  <c r="H51"/>
  <c r="I51"/>
  <c r="J51"/>
  <c r="K51"/>
  <c r="L51"/>
  <c r="M51"/>
  <c r="N51"/>
  <c r="H53"/>
  <c r="I53"/>
  <c r="J53"/>
  <c r="K53"/>
  <c r="L53"/>
  <c r="M53"/>
  <c r="N53"/>
  <c r="H54"/>
  <c r="I54"/>
  <c r="J54"/>
  <c r="K54"/>
  <c r="L54"/>
  <c r="M54"/>
  <c r="N54"/>
  <c r="H55"/>
  <c r="I55"/>
  <c r="J55"/>
  <c r="K55"/>
  <c r="L55"/>
  <c r="M55"/>
  <c r="N55"/>
  <c r="H56"/>
  <c r="I56"/>
  <c r="J56"/>
  <c r="K56"/>
  <c r="L56"/>
  <c r="M56"/>
  <c r="N56"/>
  <c r="H57"/>
  <c r="I57"/>
  <c r="J57"/>
  <c r="K57"/>
  <c r="L57"/>
  <c r="M57"/>
  <c r="N57"/>
  <c r="H59"/>
  <c r="I59"/>
  <c r="J59"/>
  <c r="K59"/>
  <c r="L59"/>
  <c r="M59"/>
  <c r="N59"/>
  <c r="G46"/>
  <c r="G47"/>
  <c r="G49"/>
  <c r="G50"/>
  <c r="G51"/>
  <c r="G53"/>
  <c r="G54"/>
  <c r="G55"/>
  <c r="G56"/>
  <c r="G57"/>
  <c r="G59"/>
  <c r="N33"/>
  <c r="M33"/>
  <c r="L33"/>
  <c r="K33"/>
  <c r="N29"/>
  <c r="M29"/>
  <c r="L29"/>
  <c r="K29"/>
  <c r="N26"/>
  <c r="M26"/>
  <c r="L26"/>
  <c r="K26"/>
  <c r="J85"/>
  <c r="P6"/>
  <c r="P9"/>
  <c r="P13"/>
  <c r="O13"/>
  <c r="N13"/>
  <c r="M13"/>
  <c r="L13"/>
  <c r="K13"/>
  <c r="J13"/>
  <c r="I13"/>
  <c r="H13"/>
  <c r="G13"/>
  <c r="G72"/>
  <c r="O9"/>
  <c r="N9"/>
  <c r="M9"/>
  <c r="L9"/>
  <c r="K9"/>
  <c r="J9"/>
  <c r="I9"/>
  <c r="H9"/>
  <c r="H48"/>
  <c r="G9"/>
  <c r="G68"/>
  <c r="O6"/>
  <c r="N6"/>
  <c r="M6"/>
  <c r="L6"/>
  <c r="K6"/>
  <c r="J6"/>
  <c r="I6"/>
  <c r="I45"/>
  <c r="H6"/>
  <c r="G6"/>
  <c r="G65"/>
  <c r="C18" i="3"/>
  <c r="D18"/>
  <c r="E18"/>
  <c r="F18"/>
  <c r="G18"/>
  <c r="H18"/>
  <c r="I18"/>
  <c r="J18"/>
  <c r="K18"/>
  <c r="L18"/>
  <c r="M18"/>
  <c r="N18"/>
  <c r="B18"/>
  <c r="C8" i="9"/>
  <c r="C9"/>
  <c r="C10"/>
  <c r="C11"/>
  <c r="C12"/>
  <c r="C13"/>
  <c r="C14"/>
  <c r="C15"/>
  <c r="C16"/>
  <c r="C18"/>
  <c r="B18"/>
  <c r="C39"/>
  <c r="C40"/>
  <c r="C57"/>
  <c r="F39"/>
  <c r="F40"/>
  <c r="B52"/>
  <c r="D36"/>
  <c r="A36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A5"/>
  <c r="D5"/>
  <c r="F8"/>
  <c r="F9"/>
  <c r="F10"/>
  <c r="F11"/>
  <c r="F12"/>
  <c r="F13"/>
  <c r="F14"/>
  <c r="F15"/>
  <c r="F16"/>
  <c r="I93" i="7"/>
  <c r="I104"/>
  <c r="B104"/>
  <c r="I94"/>
  <c r="I95"/>
  <c r="I96"/>
  <c r="I97"/>
  <c r="I98"/>
  <c r="I99"/>
  <c r="I100"/>
  <c r="I101"/>
  <c r="I102"/>
  <c r="I103"/>
  <c r="B9"/>
  <c r="J9"/>
  <c r="J10"/>
  <c r="J93"/>
  <c r="J104"/>
  <c r="C104"/>
  <c r="J94"/>
  <c r="J95"/>
  <c r="J96"/>
  <c r="J97"/>
  <c r="J98"/>
  <c r="J99"/>
  <c r="J100"/>
  <c r="J101"/>
  <c r="J102"/>
  <c r="J103"/>
  <c r="C9"/>
  <c r="L25"/>
  <c r="K88"/>
  <c r="I88"/>
  <c r="C122"/>
  <c r="C132"/>
  <c r="C134"/>
  <c r="D132"/>
  <c r="D134"/>
  <c r="F134"/>
  <c r="H132"/>
  <c r="H134"/>
  <c r="B132"/>
  <c r="B134"/>
  <c r="C138"/>
  <c r="D138"/>
  <c r="E124"/>
  <c r="E138"/>
  <c r="F124"/>
  <c r="F138"/>
  <c r="G124"/>
  <c r="G138"/>
  <c r="H138"/>
  <c r="C139"/>
  <c r="D139"/>
  <c r="E125"/>
  <c r="E139"/>
  <c r="F125"/>
  <c r="F139"/>
  <c r="G125"/>
  <c r="G139"/>
  <c r="H139"/>
  <c r="C140"/>
  <c r="D140"/>
  <c r="E126"/>
  <c r="E140"/>
  <c r="F126"/>
  <c r="F140"/>
  <c r="G126"/>
  <c r="G140"/>
  <c r="H140"/>
  <c r="C141"/>
  <c r="D141"/>
  <c r="E127"/>
  <c r="E141"/>
  <c r="F127"/>
  <c r="F141"/>
  <c r="G127"/>
  <c r="G141"/>
  <c r="H141"/>
  <c r="C142"/>
  <c r="D142"/>
  <c r="E128"/>
  <c r="E142"/>
  <c r="F128"/>
  <c r="F142"/>
  <c r="G128"/>
  <c r="G142"/>
  <c r="H142"/>
  <c r="C143"/>
  <c r="D143"/>
  <c r="E129"/>
  <c r="E143"/>
  <c r="F129"/>
  <c r="F143"/>
  <c r="G129"/>
  <c r="G143"/>
  <c r="H143"/>
  <c r="C144"/>
  <c r="D144"/>
  <c r="E130"/>
  <c r="E144"/>
  <c r="F130"/>
  <c r="F144"/>
  <c r="G130"/>
  <c r="G144"/>
  <c r="H144"/>
  <c r="H137"/>
  <c r="D137"/>
  <c r="C137"/>
  <c r="E123"/>
  <c r="E137"/>
  <c r="F123"/>
  <c r="F137"/>
  <c r="G123"/>
  <c r="G137"/>
  <c r="C136"/>
  <c r="F136"/>
  <c r="K93"/>
  <c r="K94"/>
  <c r="K95"/>
  <c r="K96"/>
  <c r="K97"/>
  <c r="K98"/>
  <c r="K99"/>
  <c r="K100"/>
  <c r="K101"/>
  <c r="K104"/>
  <c r="D104"/>
  <c r="D9"/>
  <c r="E3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B144"/>
  <c r="B142"/>
  <c r="B140"/>
  <c r="B138"/>
  <c r="G136"/>
  <c r="E136"/>
  <c r="G135"/>
  <c r="F135"/>
  <c r="E135"/>
  <c r="G122"/>
  <c r="F122"/>
  <c r="E122"/>
  <c r="G121"/>
  <c r="F121"/>
  <c r="E121"/>
  <c r="B119"/>
  <c r="C119"/>
  <c r="C120"/>
  <c r="F120"/>
  <c r="D119"/>
  <c r="D120"/>
  <c r="E120"/>
  <c r="L118"/>
  <c r="K118"/>
  <c r="J118"/>
  <c r="I118"/>
  <c r="G118"/>
  <c r="F118"/>
  <c r="E118"/>
  <c r="L117"/>
  <c r="J117"/>
  <c r="I117"/>
  <c r="G117"/>
  <c r="F117"/>
  <c r="E117"/>
  <c r="L116"/>
  <c r="K116"/>
  <c r="J116"/>
  <c r="I116"/>
  <c r="G116"/>
  <c r="F116"/>
  <c r="E116"/>
  <c r="J40"/>
  <c r="J62"/>
  <c r="J80"/>
  <c r="J115"/>
  <c r="I115"/>
  <c r="B15"/>
  <c r="B40"/>
  <c r="B51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B108"/>
  <c r="G108"/>
  <c r="C108"/>
  <c r="F108"/>
  <c r="D108"/>
  <c r="E108"/>
  <c r="B107"/>
  <c r="G107"/>
  <c r="C107"/>
  <c r="F107"/>
  <c r="D107"/>
  <c r="E107"/>
  <c r="G106"/>
  <c r="F106"/>
  <c r="E106"/>
  <c r="K103"/>
  <c r="G103"/>
  <c r="F103"/>
  <c r="E103"/>
  <c r="K102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F91"/>
  <c r="E91"/>
  <c r="G90"/>
  <c r="F90"/>
  <c r="E90"/>
  <c r="L89"/>
  <c r="K89"/>
  <c r="J89"/>
  <c r="I89"/>
  <c r="G89"/>
  <c r="F89"/>
  <c r="E89"/>
  <c r="L88"/>
  <c r="J88"/>
  <c r="G88"/>
  <c r="F88"/>
  <c r="E88"/>
  <c r="L87"/>
  <c r="K87"/>
  <c r="J87"/>
  <c r="I87"/>
  <c r="G87"/>
  <c r="F87"/>
  <c r="E87"/>
  <c r="L86"/>
  <c r="K86"/>
  <c r="J86"/>
  <c r="I86"/>
  <c r="G86"/>
  <c r="F86"/>
  <c r="E86"/>
  <c r="L85"/>
  <c r="K85"/>
  <c r="J85"/>
  <c r="I85"/>
  <c r="G85"/>
  <c r="F85"/>
  <c r="E85"/>
  <c r="L84"/>
  <c r="K84"/>
  <c r="J84"/>
  <c r="I84"/>
  <c r="G84"/>
  <c r="F84"/>
  <c r="E84"/>
  <c r="L83"/>
  <c r="K83"/>
  <c r="J83"/>
  <c r="I83"/>
  <c r="G83"/>
  <c r="F83"/>
  <c r="E83"/>
  <c r="L82"/>
  <c r="K82"/>
  <c r="J82"/>
  <c r="I82"/>
  <c r="G82"/>
  <c r="F82"/>
  <c r="E82"/>
  <c r="L81"/>
  <c r="K81"/>
  <c r="J81"/>
  <c r="I81"/>
  <c r="G81"/>
  <c r="F81"/>
  <c r="E81"/>
  <c r="L80"/>
  <c r="F80"/>
  <c r="E80"/>
  <c r="G79"/>
  <c r="F79"/>
  <c r="E79"/>
  <c r="B78"/>
  <c r="G78"/>
  <c r="C78"/>
  <c r="F78"/>
  <c r="D78"/>
  <c r="E78"/>
  <c r="B77"/>
  <c r="G77"/>
  <c r="C77"/>
  <c r="F77"/>
  <c r="D77"/>
  <c r="E77"/>
  <c r="B76"/>
  <c r="G76"/>
  <c r="C76"/>
  <c r="F76"/>
  <c r="D76"/>
  <c r="E76"/>
  <c r="G75"/>
  <c r="F75"/>
  <c r="E75"/>
  <c r="G74"/>
  <c r="F74"/>
  <c r="E74"/>
  <c r="L72"/>
  <c r="K72"/>
  <c r="J72"/>
  <c r="I72"/>
  <c r="G72"/>
  <c r="F72"/>
  <c r="E72"/>
  <c r="L71"/>
  <c r="K71"/>
  <c r="J71"/>
  <c r="I71"/>
  <c r="G71"/>
  <c r="F71"/>
  <c r="E71"/>
  <c r="L70"/>
  <c r="K70"/>
  <c r="J70"/>
  <c r="I70"/>
  <c r="G70"/>
  <c r="F70"/>
  <c r="E70"/>
  <c r="L69"/>
  <c r="K69"/>
  <c r="J69"/>
  <c r="I69"/>
  <c r="G69"/>
  <c r="F69"/>
  <c r="E69"/>
  <c r="L68"/>
  <c r="K68"/>
  <c r="J68"/>
  <c r="I68"/>
  <c r="G68"/>
  <c r="F68"/>
  <c r="E68"/>
  <c r="L67"/>
  <c r="K67"/>
  <c r="J67"/>
  <c r="I67"/>
  <c r="G67"/>
  <c r="F67"/>
  <c r="E67"/>
  <c r="L66"/>
  <c r="K66"/>
  <c r="G66"/>
  <c r="F66"/>
  <c r="E66"/>
  <c r="L65"/>
  <c r="K65"/>
  <c r="J65"/>
  <c r="I65"/>
  <c r="G65"/>
  <c r="F65"/>
  <c r="E65"/>
  <c r="L64"/>
  <c r="K64"/>
  <c r="J64"/>
  <c r="I64"/>
  <c r="G64"/>
  <c r="F64"/>
  <c r="E64"/>
  <c r="L63"/>
  <c r="K63"/>
  <c r="J63"/>
  <c r="I63"/>
  <c r="G63"/>
  <c r="F63"/>
  <c r="E63"/>
  <c r="F62"/>
  <c r="E62"/>
  <c r="G61"/>
  <c r="F61"/>
  <c r="E61"/>
  <c r="B30"/>
  <c r="B55"/>
  <c r="B60"/>
  <c r="G60"/>
  <c r="C30"/>
  <c r="C55"/>
  <c r="C60"/>
  <c r="F60"/>
  <c r="D30"/>
  <c r="D55"/>
  <c r="D60"/>
  <c r="E60"/>
  <c r="F59"/>
  <c r="E59"/>
  <c r="B57"/>
  <c r="G57"/>
  <c r="C57"/>
  <c r="F57"/>
  <c r="D57"/>
  <c r="E57"/>
  <c r="L55"/>
  <c r="F55"/>
  <c r="L54"/>
  <c r="G54"/>
  <c r="F54"/>
  <c r="E54"/>
  <c r="G53"/>
  <c r="F53"/>
  <c r="E53"/>
  <c r="L52"/>
  <c r="K52"/>
  <c r="I52"/>
  <c r="G52"/>
  <c r="F52"/>
  <c r="E52"/>
  <c r="F51"/>
  <c r="E51"/>
  <c r="B50"/>
  <c r="B48"/>
  <c r="N50"/>
  <c r="C50"/>
  <c r="I50"/>
  <c r="C48"/>
  <c r="L50"/>
  <c r="D50"/>
  <c r="D48"/>
  <c r="K50"/>
  <c r="J50"/>
  <c r="G50"/>
  <c r="E50"/>
  <c r="I48"/>
  <c r="F48"/>
  <c r="N46"/>
  <c r="L46"/>
  <c r="K46"/>
  <c r="J46"/>
  <c r="I46"/>
  <c r="H46"/>
  <c r="G46"/>
  <c r="F46"/>
  <c r="E46"/>
  <c r="L45"/>
  <c r="J45"/>
  <c r="I45"/>
  <c r="H45"/>
  <c r="G45"/>
  <c r="F45"/>
  <c r="E45"/>
  <c r="N44"/>
  <c r="L44"/>
  <c r="K44"/>
  <c r="J44"/>
  <c r="I44"/>
  <c r="H44"/>
  <c r="G44"/>
  <c r="F44"/>
  <c r="E44"/>
  <c r="L43"/>
  <c r="J43"/>
  <c r="I43"/>
  <c r="H43"/>
  <c r="G43"/>
  <c r="F43"/>
  <c r="E43"/>
  <c r="N42"/>
  <c r="L42"/>
  <c r="K42"/>
  <c r="J42"/>
  <c r="I42"/>
  <c r="H42"/>
  <c r="G42"/>
  <c r="F42"/>
  <c r="E42"/>
  <c r="L41"/>
  <c r="J41"/>
  <c r="I41"/>
  <c r="H41"/>
  <c r="G41"/>
  <c r="F41"/>
  <c r="E41"/>
  <c r="G40"/>
  <c r="F40"/>
  <c r="E40"/>
  <c r="G39"/>
  <c r="F39"/>
  <c r="E39"/>
  <c r="G38"/>
  <c r="F38"/>
  <c r="E38"/>
  <c r="B37"/>
  <c r="N37"/>
  <c r="C37"/>
  <c r="L37"/>
  <c r="D37"/>
  <c r="K37"/>
  <c r="J37"/>
  <c r="I37"/>
  <c r="G37"/>
  <c r="F37"/>
  <c r="E37"/>
  <c r="B36"/>
  <c r="N36"/>
  <c r="C36"/>
  <c r="L36"/>
  <c r="D36"/>
  <c r="K36"/>
  <c r="J36"/>
  <c r="G36"/>
  <c r="E36"/>
  <c r="B35"/>
  <c r="N35"/>
  <c r="C35"/>
  <c r="L35"/>
  <c r="D35"/>
  <c r="K35"/>
  <c r="J35"/>
  <c r="I35"/>
  <c r="G35"/>
  <c r="F35"/>
  <c r="E35"/>
  <c r="B34"/>
  <c r="C34"/>
  <c r="D34"/>
  <c r="K34"/>
  <c r="G34"/>
  <c r="E34"/>
  <c r="B33"/>
  <c r="N33"/>
  <c r="C33"/>
  <c r="L33"/>
  <c r="D33"/>
  <c r="K33"/>
  <c r="G33"/>
  <c r="F33"/>
  <c r="E33"/>
  <c r="N15"/>
  <c r="N32"/>
  <c r="M32"/>
  <c r="L15"/>
  <c r="L32"/>
  <c r="K32"/>
  <c r="J32"/>
  <c r="I15"/>
  <c r="I32"/>
  <c r="B32"/>
  <c r="G32"/>
  <c r="C32"/>
  <c r="F32"/>
  <c r="D32"/>
  <c r="E32"/>
  <c r="A32"/>
  <c r="B27"/>
  <c r="B31"/>
  <c r="G31"/>
  <c r="C27"/>
  <c r="C31"/>
  <c r="F31"/>
  <c r="D27"/>
  <c r="D31"/>
  <c r="E31"/>
  <c r="H30"/>
  <c r="G30"/>
  <c r="F30"/>
  <c r="E30"/>
  <c r="B28"/>
  <c r="N28"/>
  <c r="C28"/>
  <c r="L28"/>
  <c r="D28"/>
  <c r="K28"/>
  <c r="J28"/>
  <c r="I28"/>
  <c r="H28"/>
  <c r="G28"/>
  <c r="F28"/>
  <c r="E28"/>
  <c r="L27"/>
  <c r="J27"/>
  <c r="H27"/>
  <c r="F27"/>
  <c r="N25"/>
  <c r="K25"/>
  <c r="J25"/>
  <c r="I25"/>
  <c r="H25"/>
  <c r="G25"/>
  <c r="F25"/>
  <c r="E25"/>
  <c r="L24"/>
  <c r="K24"/>
  <c r="J24"/>
  <c r="I24"/>
  <c r="H24"/>
  <c r="G24"/>
  <c r="F24"/>
  <c r="E24"/>
  <c r="N23"/>
  <c r="K23"/>
  <c r="J23"/>
  <c r="I23"/>
  <c r="H23"/>
  <c r="G23"/>
  <c r="F23"/>
  <c r="E23"/>
  <c r="L22"/>
  <c r="K22"/>
  <c r="J22"/>
  <c r="I22"/>
  <c r="H22"/>
  <c r="G22"/>
  <c r="F22"/>
  <c r="E22"/>
  <c r="N21"/>
  <c r="K21"/>
  <c r="J21"/>
  <c r="I21"/>
  <c r="H21"/>
  <c r="G21"/>
  <c r="F21"/>
  <c r="E21"/>
  <c r="L20"/>
  <c r="K20"/>
  <c r="J20"/>
  <c r="I20"/>
  <c r="H20"/>
  <c r="G20"/>
  <c r="F20"/>
  <c r="E20"/>
  <c r="N19"/>
  <c r="K19"/>
  <c r="J19"/>
  <c r="I19"/>
  <c r="H19"/>
  <c r="G19"/>
  <c r="F19"/>
  <c r="E19"/>
  <c r="L18"/>
  <c r="K18"/>
  <c r="J18"/>
  <c r="I18"/>
  <c r="H18"/>
  <c r="G18"/>
  <c r="F18"/>
  <c r="E18"/>
  <c r="N17"/>
  <c r="K17"/>
  <c r="J17"/>
  <c r="I17"/>
  <c r="H17"/>
  <c r="G17"/>
  <c r="F17"/>
  <c r="E17"/>
  <c r="L16"/>
  <c r="K16"/>
  <c r="J16"/>
  <c r="I16"/>
  <c r="H16"/>
  <c r="G16"/>
  <c r="F16"/>
  <c r="E16"/>
  <c r="G15"/>
  <c r="F15"/>
  <c r="E15"/>
  <c r="K14"/>
  <c r="G14"/>
  <c r="F14"/>
  <c r="E14"/>
  <c r="K13"/>
  <c r="G13"/>
  <c r="F13"/>
  <c r="E13"/>
  <c r="K12"/>
  <c r="J12"/>
  <c r="D12"/>
  <c r="E12"/>
  <c r="G10"/>
  <c r="F10"/>
  <c r="E10"/>
  <c r="N9"/>
  <c r="K9"/>
  <c r="F9"/>
  <c r="E9"/>
  <c r="N8"/>
  <c r="K8"/>
  <c r="J8"/>
  <c r="I8"/>
  <c r="G8"/>
  <c r="F8"/>
  <c r="E8"/>
  <c r="N7"/>
  <c r="K7"/>
  <c r="J7"/>
  <c r="I7"/>
  <c r="G7"/>
  <c r="F7"/>
  <c r="E7"/>
  <c r="N6"/>
  <c r="K6"/>
  <c r="J6"/>
  <c r="I6"/>
  <c r="G6"/>
  <c r="F6"/>
  <c r="E6"/>
  <c r="N5"/>
  <c r="K5"/>
  <c r="J5"/>
  <c r="I5"/>
  <c r="G5"/>
  <c r="F5"/>
  <c r="E5"/>
  <c r="G4"/>
  <c r="F4"/>
  <c r="E4"/>
  <c r="J120" i="4"/>
  <c r="J121"/>
  <c r="J122"/>
  <c r="J123"/>
  <c r="J124"/>
  <c r="J125"/>
  <c r="J126"/>
  <c r="J119"/>
  <c r="C23"/>
  <c r="D77"/>
  <c r="C24"/>
  <c r="D78"/>
  <c r="A16"/>
  <c r="C70"/>
  <c r="A17"/>
  <c r="C71"/>
  <c r="A18"/>
  <c r="C72"/>
  <c r="A15"/>
  <c r="C69"/>
  <c r="J45"/>
  <c r="J44"/>
  <c r="N33"/>
  <c r="M33"/>
  <c r="L33"/>
  <c r="K33"/>
  <c r="D35"/>
  <c r="J35"/>
  <c r="D36"/>
  <c r="J36"/>
  <c r="D37"/>
  <c r="J37"/>
  <c r="D38"/>
  <c r="J38"/>
  <c r="D34"/>
  <c r="J34"/>
  <c r="G34"/>
  <c r="G35"/>
  <c r="H35"/>
  <c r="G36"/>
  <c r="H36"/>
  <c r="G37"/>
  <c r="H37"/>
  <c r="G38"/>
  <c r="H38"/>
  <c r="G39"/>
  <c r="H39"/>
  <c r="G40"/>
  <c r="H40"/>
  <c r="G41"/>
  <c r="H41"/>
  <c r="G42"/>
  <c r="H42"/>
  <c r="H33"/>
  <c r="G33"/>
  <c r="F33"/>
  <c r="E33"/>
  <c r="G2"/>
  <c r="H34"/>
  <c r="G16"/>
  <c r="G17"/>
  <c r="G18"/>
  <c r="G19"/>
  <c r="G20"/>
  <c r="G21"/>
  <c r="L11"/>
  <c r="F42"/>
  <c r="N3"/>
  <c r="L35"/>
  <c r="N2"/>
  <c r="N4"/>
  <c r="N5"/>
  <c r="N6"/>
  <c r="N7"/>
  <c r="N8"/>
  <c r="N9"/>
  <c r="D23"/>
  <c r="E77"/>
  <c r="C3"/>
  <c r="F35"/>
  <c r="C2"/>
  <c r="F34"/>
  <c r="C4"/>
  <c r="F36"/>
  <c r="C5"/>
  <c r="F37"/>
  <c r="C6"/>
  <c r="F38"/>
  <c r="C7"/>
  <c r="F39"/>
  <c r="F40"/>
  <c r="F41"/>
  <c r="I2"/>
  <c r="I5"/>
  <c r="I7"/>
  <c r="I9"/>
  <c r="I10"/>
  <c r="J3"/>
  <c r="J5"/>
  <c r="J9"/>
  <c r="H4"/>
  <c r="H6"/>
  <c r="H8"/>
  <c r="D15"/>
  <c r="E69"/>
  <c r="D16"/>
  <c r="E70"/>
  <c r="D17"/>
  <c r="E71"/>
  <c r="D21"/>
  <c r="E75"/>
  <c r="E15"/>
  <c r="E17"/>
  <c r="E19"/>
  <c r="E21"/>
  <c r="F15"/>
  <c r="F16"/>
  <c r="F17"/>
  <c r="F18"/>
  <c r="F19"/>
  <c r="F20"/>
  <c r="F21"/>
  <c r="C16"/>
  <c r="D70"/>
  <c r="C19"/>
  <c r="D73"/>
  <c r="A7"/>
  <c r="D39"/>
  <c r="J39"/>
  <c r="AA49" i="14"/>
  <c r="AA89"/>
  <c r="BG19"/>
  <c r="BG21"/>
  <c r="BG93"/>
  <c r="BE19"/>
  <c r="BE93"/>
  <c r="BC19"/>
  <c r="BC93"/>
  <c r="BA19"/>
  <c r="BA93"/>
  <c r="AY19"/>
  <c r="AY93"/>
  <c r="AW19"/>
  <c r="AW93"/>
  <c r="AU19"/>
  <c r="AU93"/>
  <c r="AS19"/>
  <c r="AS93"/>
  <c r="AQ19"/>
  <c r="AQ93"/>
  <c r="AO19"/>
  <c r="AO93"/>
  <c r="AM19"/>
  <c r="AM93"/>
  <c r="AK19"/>
  <c r="AK93"/>
  <c r="AI19"/>
  <c r="AI93"/>
  <c r="AG19"/>
  <c r="AG93"/>
  <c r="AE19"/>
  <c r="AE93"/>
  <c r="AC19"/>
  <c r="AC99"/>
  <c r="AC93"/>
  <c r="BH19"/>
  <c r="AR19"/>
  <c r="AR99"/>
  <c r="AJ19"/>
  <c r="AJ99"/>
  <c r="AB19"/>
  <c r="AB99"/>
  <c r="AE86"/>
  <c r="AA53"/>
  <c r="AA93"/>
  <c r="AB46"/>
  <c r="AA86"/>
  <c r="AN99"/>
  <c r="AF99"/>
  <c r="AE89"/>
  <c r="AB53"/>
  <c r="BD19"/>
  <c r="AV19"/>
  <c r="AC49"/>
  <c r="AB49"/>
  <c r="AD46"/>
  <c r="AC59"/>
  <c r="BF19"/>
  <c r="BF99"/>
  <c r="BB19"/>
  <c r="AX19"/>
  <c r="AX99"/>
  <c r="AT19"/>
  <c r="AP19"/>
  <c r="AP99"/>
  <c r="AL19"/>
  <c r="AH19"/>
  <c r="AD19"/>
  <c r="BE21"/>
  <c r="BC21"/>
  <c r="BA21"/>
  <c r="AY21"/>
  <c r="AW21"/>
  <c r="AU21"/>
  <c r="AS21"/>
  <c r="AQ21"/>
  <c r="AO21"/>
  <c r="AM21"/>
  <c r="AK21"/>
  <c r="AI21"/>
  <c r="AG21"/>
  <c r="AE21"/>
  <c r="AC21"/>
  <c r="AC101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AE49"/>
  <c r="AG49"/>
  <c r="AI49"/>
  <c r="AK49"/>
  <c r="AM49"/>
  <c r="AO49"/>
  <c r="AQ49"/>
  <c r="AS49"/>
  <c r="AU49"/>
  <c r="AW49"/>
  <c r="AY49"/>
  <c r="BA49"/>
  <c r="BC49"/>
  <c r="BE49"/>
  <c r="BG49"/>
  <c r="AC53"/>
  <c r="AE53"/>
  <c r="AG53"/>
  <c r="AI53"/>
  <c r="AK53"/>
  <c r="AM53"/>
  <c r="AO53"/>
  <c r="AQ53"/>
  <c r="AS53"/>
  <c r="AU53"/>
  <c r="AW53"/>
  <c r="AY53"/>
  <c r="BA53"/>
  <c r="BC53"/>
  <c r="BE53"/>
  <c r="BG53"/>
  <c r="AG59"/>
  <c r="AK59"/>
  <c r="AO59"/>
  <c r="AS59"/>
  <c r="BA59"/>
  <c r="BC59"/>
  <c r="BG59"/>
  <c r="BH21"/>
  <c r="BH101"/>
  <c r="AZ21"/>
  <c r="AR21"/>
  <c r="AN21"/>
  <c r="AN101"/>
  <c r="AJ21"/>
  <c r="AF21"/>
  <c r="AF101"/>
  <c r="AB21"/>
  <c r="AB101"/>
  <c r="AF46"/>
  <c r="AH46"/>
  <c r="AJ46"/>
  <c r="AL46"/>
  <c r="AN46"/>
  <c r="AP46"/>
  <c r="AR46"/>
  <c r="AT46"/>
  <c r="AV46"/>
  <c r="AX46"/>
  <c r="AZ46"/>
  <c r="BB46"/>
  <c r="BD46"/>
  <c r="BF46"/>
  <c r="BH46"/>
  <c r="AD49"/>
  <c r="AF49"/>
  <c r="AH49"/>
  <c r="AJ49"/>
  <c r="AL49"/>
  <c r="AN49"/>
  <c r="AP49"/>
  <c r="AR49"/>
  <c r="AT49"/>
  <c r="AV49"/>
  <c r="AX49"/>
  <c r="AZ49"/>
  <c r="BB49"/>
  <c r="BD49"/>
  <c r="BF49"/>
  <c r="BH49"/>
  <c r="AD53"/>
  <c r="AF53"/>
  <c r="AH53"/>
  <c r="AJ53"/>
  <c r="AL53"/>
  <c r="AN53"/>
  <c r="AP53"/>
  <c r="AR53"/>
  <c r="AT53"/>
  <c r="AV53"/>
  <c r="AX53"/>
  <c r="AZ53"/>
  <c r="BB53"/>
  <c r="BD53"/>
  <c r="BF53"/>
  <c r="BH53"/>
  <c r="AF59"/>
  <c r="AJ59"/>
  <c r="AN59"/>
  <c r="AR59"/>
  <c r="AV59"/>
  <c r="AZ59"/>
  <c r="BD59"/>
  <c r="BH59"/>
  <c r="AD53" i="13"/>
  <c r="AB53"/>
  <c r="AB46"/>
  <c r="BA53"/>
  <c r="AY53"/>
  <c r="AW53"/>
  <c r="AU53"/>
  <c r="AS53"/>
  <c r="AQ53"/>
  <c r="AO53"/>
  <c r="AM53"/>
  <c r="AK53"/>
  <c r="AI53"/>
  <c r="AG53"/>
  <c r="AE53"/>
  <c r="AC53"/>
  <c r="AA53"/>
  <c r="AY49"/>
  <c r="AW49"/>
  <c r="AU49"/>
  <c r="AS49"/>
  <c r="AQ49"/>
  <c r="AO49"/>
  <c r="AM49"/>
  <c r="AK49"/>
  <c r="AI49"/>
  <c r="AG49"/>
  <c r="AE49"/>
  <c r="AY46"/>
  <c r="AW46"/>
  <c r="AU46"/>
  <c r="AS46"/>
  <c r="AQ46"/>
  <c r="AO46"/>
  <c r="AM46"/>
  <c r="AK46"/>
  <c r="AI46"/>
  <c r="AG46"/>
  <c r="AE46"/>
  <c r="BB53"/>
  <c r="AZ53"/>
  <c r="AX53"/>
  <c r="AV53"/>
  <c r="AT53"/>
  <c r="AR53"/>
  <c r="AP53"/>
  <c r="AN53"/>
  <c r="AL53"/>
  <c r="AJ53"/>
  <c r="AH53"/>
  <c r="AF53"/>
  <c r="AZ49"/>
  <c r="AX49"/>
  <c r="AV49"/>
  <c r="AT49"/>
  <c r="AR49"/>
  <c r="AP49"/>
  <c r="AN49"/>
  <c r="AL49"/>
  <c r="AJ49"/>
  <c r="AH49"/>
  <c r="AF49"/>
  <c r="AZ46"/>
  <c r="AX46"/>
  <c r="AV46"/>
  <c r="AT46"/>
  <c r="AR46"/>
  <c r="AP46"/>
  <c r="AN46"/>
  <c r="AL46"/>
  <c r="AJ46"/>
  <c r="AH46"/>
  <c r="AF46"/>
  <c r="AD46"/>
  <c r="Z27"/>
  <c r="AA27"/>
  <c r="AA67"/>
  <c r="AB27"/>
  <c r="AB27" i="14"/>
  <c r="AB107" s="1"/>
  <c r="AD27" i="13"/>
  <c r="AD27" i="14"/>
  <c r="AF27" i="13"/>
  <c r="AH27"/>
  <c r="AH26" s="1"/>
  <c r="AH106" s="1"/>
  <c r="AJ27"/>
  <c r="AJ27" i="14" s="1"/>
  <c r="AL27" i="13"/>
  <c r="AL107" s="1"/>
  <c r="AN27"/>
  <c r="AP27"/>
  <c r="AR27"/>
  <c r="AW27"/>
  <c r="AW27" i="14" s="1"/>
  <c r="AU27" i="13"/>
  <c r="AU27" i="14" s="1"/>
  <c r="BA27" i="13"/>
  <c r="AY27"/>
  <c r="AG27"/>
  <c r="AK27"/>
  <c r="AO27"/>
  <c r="AS27"/>
  <c r="AT27"/>
  <c r="AT27" i="14" s="1"/>
  <c r="AT67" s="1"/>
  <c r="AX27" i="13"/>
  <c r="K35" i="6"/>
  <c r="M35" s="1"/>
  <c r="H35"/>
  <c r="K33"/>
  <c r="M33" s="1"/>
  <c r="H33"/>
  <c r="K31"/>
  <c r="M31" s="1"/>
  <c r="H31"/>
  <c r="K29"/>
  <c r="H29"/>
  <c r="K27"/>
  <c r="H27"/>
  <c r="K25"/>
  <c r="H25"/>
  <c r="K23"/>
  <c r="H23"/>
  <c r="K21"/>
  <c r="H21"/>
  <c r="K19"/>
  <c r="H19"/>
  <c r="K17"/>
  <c r="H17"/>
  <c r="K15"/>
  <c r="H15"/>
  <c r="K13"/>
  <c r="H13"/>
  <c r="K11"/>
  <c r="H11"/>
  <c r="K9"/>
  <c r="H9"/>
  <c r="K7"/>
  <c r="H7"/>
  <c r="H36"/>
  <c r="K36"/>
  <c r="M36" s="1"/>
  <c r="H34"/>
  <c r="K34"/>
  <c r="M34" s="1"/>
  <c r="H32"/>
  <c r="K32"/>
  <c r="M32"/>
  <c r="Q32" s="1"/>
  <c r="H30"/>
  <c r="K30"/>
  <c r="H28"/>
  <c r="K28"/>
  <c r="H26"/>
  <c r="K26"/>
  <c r="H24"/>
  <c r="K24"/>
  <c r="H22"/>
  <c r="K22"/>
  <c r="H20"/>
  <c r="K20"/>
  <c r="H18"/>
  <c r="K18"/>
  <c r="H16"/>
  <c r="K16"/>
  <c r="H14"/>
  <c r="K14"/>
  <c r="H12"/>
  <c r="K12"/>
  <c r="H10"/>
  <c r="K10"/>
  <c r="H8"/>
  <c r="K8"/>
  <c r="I22" i="4"/>
  <c r="I8"/>
  <c r="I20"/>
  <c r="I6"/>
  <c r="I18"/>
  <c r="I4"/>
  <c r="C22"/>
  <c r="D76"/>
  <c r="D22"/>
  <c r="E76"/>
  <c r="C15"/>
  <c r="A8"/>
  <c r="E38"/>
  <c r="K11"/>
  <c r="I11"/>
  <c r="I23"/>
  <c r="M3"/>
  <c r="K35"/>
  <c r="E42"/>
  <c r="E35"/>
  <c r="F26"/>
  <c r="G45"/>
  <c r="K6"/>
  <c r="M38"/>
  <c r="L3"/>
  <c r="N35"/>
  <c r="C21"/>
  <c r="D75"/>
  <c r="C17"/>
  <c r="D71"/>
  <c r="D69"/>
  <c r="D19"/>
  <c r="E73"/>
  <c r="H9"/>
  <c r="H21"/>
  <c r="H7"/>
  <c r="H5"/>
  <c r="H3"/>
  <c r="H16"/>
  <c r="J7"/>
  <c r="I3"/>
  <c r="I15"/>
  <c r="K8"/>
  <c r="M40"/>
  <c r="K4"/>
  <c r="M36"/>
  <c r="H44"/>
  <c r="E40"/>
  <c r="E36"/>
  <c r="G44"/>
  <c r="AS27" i="14"/>
  <c r="BF27"/>
  <c r="AA19"/>
  <c r="BA49" i="13"/>
  <c r="BB49"/>
  <c r="BE46"/>
  <c r="BA46"/>
  <c r="BA19"/>
  <c r="BA21"/>
  <c r="BB46"/>
  <c r="AB19"/>
  <c r="BD46"/>
  <c r="BF46"/>
  <c r="BD49"/>
  <c r="BF49"/>
  <c r="BD53"/>
  <c r="BF53"/>
  <c r="BH19"/>
  <c r="BB19"/>
  <c r="BB99"/>
  <c r="BD19"/>
  <c r="BD99"/>
  <c r="BF19"/>
  <c r="BF99"/>
  <c r="K65" i="12"/>
  <c r="M65"/>
  <c r="O65"/>
  <c r="J68"/>
  <c r="L68"/>
  <c r="N68"/>
  <c r="I72"/>
  <c r="K72"/>
  <c r="M72"/>
  <c r="L85"/>
  <c r="N85"/>
  <c r="H65"/>
  <c r="J65"/>
  <c r="L65"/>
  <c r="N65"/>
  <c r="G19"/>
  <c r="I19"/>
  <c r="I21"/>
  <c r="I80"/>
  <c r="K19"/>
  <c r="K21"/>
  <c r="K60"/>
  <c r="M19"/>
  <c r="M21"/>
  <c r="O68"/>
  <c r="H72"/>
  <c r="K45"/>
  <c r="M45"/>
  <c r="O26"/>
  <c r="K88"/>
  <c r="M88"/>
  <c r="O29"/>
  <c r="O48"/>
  <c r="K52"/>
  <c r="M52"/>
  <c r="J48"/>
  <c r="L48"/>
  <c r="N48"/>
  <c r="O19"/>
  <c r="O78"/>
  <c r="L39"/>
  <c r="N39"/>
  <c r="N41"/>
  <c r="G48"/>
  <c r="I52"/>
  <c r="M48"/>
  <c r="K48"/>
  <c r="I48"/>
  <c r="N45"/>
  <c r="L45"/>
  <c r="J45"/>
  <c r="H45"/>
  <c r="O33"/>
  <c r="O39"/>
  <c r="H68"/>
  <c r="O72"/>
  <c r="M68"/>
  <c r="K68"/>
  <c r="I68"/>
  <c r="I65"/>
  <c r="K85"/>
  <c r="M85"/>
  <c r="O87"/>
  <c r="J88"/>
  <c r="L88"/>
  <c r="N88"/>
  <c r="J92"/>
  <c r="L92"/>
  <c r="N92"/>
  <c r="O93"/>
  <c r="O95"/>
  <c r="O97"/>
  <c r="H19"/>
  <c r="J19"/>
  <c r="J21"/>
  <c r="L19"/>
  <c r="N19"/>
  <c r="K39"/>
  <c r="M39"/>
  <c r="M98"/>
  <c r="N52"/>
  <c r="L52"/>
  <c r="J52"/>
  <c r="H52"/>
  <c r="N72"/>
  <c r="L72"/>
  <c r="J72"/>
  <c r="K92"/>
  <c r="M92"/>
  <c r="O96"/>
  <c r="BC19" i="13"/>
  <c r="BE19"/>
  <c r="BE99"/>
  <c r="BG19"/>
  <c r="P19" i="12"/>
  <c r="P78"/>
  <c r="L41" i="4"/>
  <c r="N21"/>
  <c r="L39"/>
  <c r="N19"/>
  <c r="L37"/>
  <c r="N17"/>
  <c r="L34"/>
  <c r="N15"/>
  <c r="B62" i="7"/>
  <c r="G51"/>
  <c r="D105"/>
  <c r="E105"/>
  <c r="E104"/>
  <c r="I26" i="4"/>
  <c r="A20"/>
  <c r="C74"/>
  <c r="D40"/>
  <c r="J40"/>
  <c r="A9"/>
  <c r="L40"/>
  <c r="N20"/>
  <c r="L38"/>
  <c r="N18"/>
  <c r="L36"/>
  <c r="N16"/>
  <c r="C105" i="7"/>
  <c r="F104"/>
  <c r="B105"/>
  <c r="G104"/>
  <c r="I21" i="4"/>
  <c r="I19"/>
  <c r="I17"/>
  <c r="K10"/>
  <c r="K9"/>
  <c r="K7"/>
  <c r="K5"/>
  <c r="K18"/>
  <c r="O18"/>
  <c r="K2"/>
  <c r="M34"/>
  <c r="E41"/>
  <c r="E39"/>
  <c r="E37"/>
  <c r="E34"/>
  <c r="A19"/>
  <c r="C73"/>
  <c r="I34" i="7"/>
  <c r="J34"/>
  <c r="I9"/>
  <c r="I10"/>
  <c r="C20" i="4"/>
  <c r="D74"/>
  <c r="C18"/>
  <c r="E20"/>
  <c r="E18"/>
  <c r="E16"/>
  <c r="D20"/>
  <c r="E74"/>
  <c r="D18"/>
  <c r="E72"/>
  <c r="H10"/>
  <c r="H2"/>
  <c r="J10"/>
  <c r="J8"/>
  <c r="J20"/>
  <c r="J6"/>
  <c r="J18"/>
  <c r="J4"/>
  <c r="J16"/>
  <c r="J2"/>
  <c r="K20"/>
  <c r="O20"/>
  <c r="K3"/>
  <c r="M10"/>
  <c r="M9"/>
  <c r="M8"/>
  <c r="M7"/>
  <c r="M6"/>
  <c r="M5"/>
  <c r="M4"/>
  <c r="M2"/>
  <c r="L10"/>
  <c r="L22"/>
  <c r="L9"/>
  <c r="L8"/>
  <c r="L7"/>
  <c r="L6"/>
  <c r="L5"/>
  <c r="L4"/>
  <c r="L2"/>
  <c r="L12"/>
  <c r="L24"/>
  <c r="N10"/>
  <c r="D30"/>
  <c r="G15"/>
  <c r="G26"/>
  <c r="H45"/>
  <c r="L5" i="7"/>
  <c r="L6"/>
  <c r="L7"/>
  <c r="L8"/>
  <c r="G9"/>
  <c r="L9"/>
  <c r="C12"/>
  <c r="F12"/>
  <c r="B12"/>
  <c r="G12"/>
  <c r="N16"/>
  <c r="L17"/>
  <c r="N18"/>
  <c r="L19"/>
  <c r="N20"/>
  <c r="L21"/>
  <c r="N22"/>
  <c r="L23"/>
  <c r="N24"/>
  <c r="E27"/>
  <c r="G27"/>
  <c r="I27"/>
  <c r="K27"/>
  <c r="N27"/>
  <c r="I33"/>
  <c r="J33"/>
  <c r="F34"/>
  <c r="L34"/>
  <c r="N34"/>
  <c r="F36"/>
  <c r="I36"/>
  <c r="K41"/>
  <c r="N41"/>
  <c r="K43"/>
  <c r="N43"/>
  <c r="K45"/>
  <c r="N45"/>
  <c r="E48"/>
  <c r="G48"/>
  <c r="J48"/>
  <c r="F50"/>
  <c r="J52"/>
  <c r="E55"/>
  <c r="G55"/>
  <c r="B59"/>
  <c r="G59"/>
  <c r="K117"/>
  <c r="B120"/>
  <c r="G120"/>
  <c r="B137"/>
  <c r="B139"/>
  <c r="B141"/>
  <c r="B143"/>
  <c r="G134"/>
  <c r="E134"/>
  <c r="AS67" i="13"/>
  <c r="AY107"/>
  <c r="BC107"/>
  <c r="AW107"/>
  <c r="AJ107"/>
  <c r="AF27" i="14"/>
  <c r="AF107" i="13"/>
  <c r="AT67"/>
  <c r="AK67"/>
  <c r="BA107"/>
  <c r="AR107"/>
  <c r="AD107"/>
  <c r="AB59" i="14"/>
  <c r="AA99"/>
  <c r="AE59"/>
  <c r="AD99"/>
  <c r="AM59"/>
  <c r="AL99"/>
  <c r="AU59"/>
  <c r="AT99"/>
  <c r="AW59"/>
  <c r="AV99"/>
  <c r="AJ101"/>
  <c r="AR101"/>
  <c r="AY59"/>
  <c r="AQ59"/>
  <c r="AG101"/>
  <c r="AK101"/>
  <c r="AO101"/>
  <c r="AS101"/>
  <c r="AW101"/>
  <c r="BA101"/>
  <c r="BE101"/>
  <c r="BB99"/>
  <c r="AZ99"/>
  <c r="BH99"/>
  <c r="AE99"/>
  <c r="AG99"/>
  <c r="AI99"/>
  <c r="AK99"/>
  <c r="AM99"/>
  <c r="AO99"/>
  <c r="AQ99"/>
  <c r="AS99"/>
  <c r="AU99"/>
  <c r="AW99"/>
  <c r="AY99"/>
  <c r="BA99"/>
  <c r="BC99"/>
  <c r="BE99"/>
  <c r="BG99"/>
  <c r="AI59"/>
  <c r="AH99"/>
  <c r="BE59"/>
  <c r="BD99"/>
  <c r="AI101"/>
  <c r="AM101"/>
  <c r="AQ101"/>
  <c r="AU101"/>
  <c r="AY101"/>
  <c r="BC101"/>
  <c r="BD21"/>
  <c r="BD101"/>
  <c r="AV21"/>
  <c r="AV101"/>
  <c r="AJ61"/>
  <c r="AR61"/>
  <c r="AZ61"/>
  <c r="AH59"/>
  <c r="AH21"/>
  <c r="AP59"/>
  <c r="AP21"/>
  <c r="AX59"/>
  <c r="AX21"/>
  <c r="BF59"/>
  <c r="BF21"/>
  <c r="AA59"/>
  <c r="AA21"/>
  <c r="AE101"/>
  <c r="AF61"/>
  <c r="AN61"/>
  <c r="AV61"/>
  <c r="AG61"/>
  <c r="AK61"/>
  <c r="AO61"/>
  <c r="AS61"/>
  <c r="AW61"/>
  <c r="BA61"/>
  <c r="AD59"/>
  <c r="AD21"/>
  <c r="AD101"/>
  <c r="AL59"/>
  <c r="AL21"/>
  <c r="AT59"/>
  <c r="AT21"/>
  <c r="AT101"/>
  <c r="BB59"/>
  <c r="BB21"/>
  <c r="AC61"/>
  <c r="BE21" i="13"/>
  <c r="BE101"/>
  <c r="BF21"/>
  <c r="BG21"/>
  <c r="BC21"/>
  <c r="AB21"/>
  <c r="AK27" i="14"/>
  <c r="AK67" s="1"/>
  <c r="AR27"/>
  <c r="AS67" s="1"/>
  <c r="AN27"/>
  <c r="AY27"/>
  <c r="AP27"/>
  <c r="AQ67" s="1"/>
  <c r="M78" i="12"/>
  <c r="I78"/>
  <c r="N22" i="4"/>
  <c r="J22"/>
  <c r="H22"/>
  <c r="M22"/>
  <c r="H20"/>
  <c r="H19"/>
  <c r="H18"/>
  <c r="H17"/>
  <c r="J26"/>
  <c r="I16"/>
  <c r="BE27" i="14"/>
  <c r="BB59" i="13"/>
  <c r="BA59"/>
  <c r="BE59"/>
  <c r="BD59"/>
  <c r="BG59"/>
  <c r="BC59"/>
  <c r="BF59"/>
  <c r="G58" i="12"/>
  <c r="I58"/>
  <c r="M41"/>
  <c r="M100"/>
  <c r="M58"/>
  <c r="J78"/>
  <c r="K41"/>
  <c r="K98"/>
  <c r="K58"/>
  <c r="L21"/>
  <c r="L60"/>
  <c r="L78"/>
  <c r="H21"/>
  <c r="H58"/>
  <c r="H78"/>
  <c r="L41"/>
  <c r="L58"/>
  <c r="L98"/>
  <c r="O21"/>
  <c r="O80"/>
  <c r="K78"/>
  <c r="N21"/>
  <c r="N80"/>
  <c r="N78"/>
  <c r="N58"/>
  <c r="J58"/>
  <c r="J98"/>
  <c r="L42" i="4"/>
  <c r="N36"/>
  <c r="L16"/>
  <c r="N38"/>
  <c r="L18"/>
  <c r="N40"/>
  <c r="L20"/>
  <c r="N42"/>
  <c r="K34"/>
  <c r="M15"/>
  <c r="K37"/>
  <c r="M17"/>
  <c r="K39"/>
  <c r="M19"/>
  <c r="K41"/>
  <c r="M21"/>
  <c r="K15"/>
  <c r="M35"/>
  <c r="D72"/>
  <c r="K17"/>
  <c r="O17"/>
  <c r="M37"/>
  <c r="K21"/>
  <c r="O21"/>
  <c r="M41"/>
  <c r="D41"/>
  <c r="J41"/>
  <c r="A21"/>
  <c r="C75"/>
  <c r="A10"/>
  <c r="A22"/>
  <c r="C76"/>
  <c r="B80" i="7"/>
  <c r="G62"/>
  <c r="J19" i="4"/>
  <c r="J21"/>
  <c r="N34"/>
  <c r="L15"/>
  <c r="N37"/>
  <c r="L17"/>
  <c r="N39"/>
  <c r="L19"/>
  <c r="N41"/>
  <c r="L21"/>
  <c r="K36"/>
  <c r="M16"/>
  <c r="K38"/>
  <c r="M18"/>
  <c r="K40"/>
  <c r="M20"/>
  <c r="K42"/>
  <c r="H26"/>
  <c r="H15"/>
  <c r="K19"/>
  <c r="O19"/>
  <c r="M39"/>
  <c r="M42"/>
  <c r="B3" i="7"/>
  <c r="G105"/>
  <c r="C3"/>
  <c r="F3"/>
  <c r="C29" i="4"/>
  <c r="D29" s="1"/>
  <c r="F105" i="7"/>
  <c r="A59"/>
  <c r="K16" i="4"/>
  <c r="O16"/>
  <c r="E44"/>
  <c r="J15"/>
  <c r="J17"/>
  <c r="BE67" i="14"/>
  <c r="BC61"/>
  <c r="BB101"/>
  <c r="AM61"/>
  <c r="AL101"/>
  <c r="AA61"/>
  <c r="AA101"/>
  <c r="AY61"/>
  <c r="AX101"/>
  <c r="AI61"/>
  <c r="AH101"/>
  <c r="BF101"/>
  <c r="AP101"/>
  <c r="AZ101"/>
  <c r="BE61"/>
  <c r="BD61"/>
  <c r="BB61"/>
  <c r="AL61"/>
  <c r="AX61"/>
  <c r="AH61"/>
  <c r="AB61"/>
  <c r="AT61"/>
  <c r="AD61"/>
  <c r="BF61"/>
  <c r="AP61"/>
  <c r="AU61"/>
  <c r="AQ61"/>
  <c r="AE61"/>
  <c r="BF61" i="13"/>
  <c r="L100" i="12"/>
  <c r="M80"/>
  <c r="M60"/>
  <c r="G3" i="7"/>
  <c r="H3"/>
  <c r="N45" i="4"/>
  <c r="G80" i="7"/>
  <c r="B91"/>
  <c r="O15" i="4"/>
  <c r="M45"/>
  <c r="D31"/>
  <c r="E31" s="1"/>
  <c r="D42"/>
  <c r="J42"/>
  <c r="A11"/>
  <c r="A23"/>
  <c r="C77"/>
  <c r="N44"/>
  <c r="A12"/>
  <c r="A24"/>
  <c r="C78"/>
  <c r="B115" i="7"/>
  <c r="G115"/>
  <c r="G91"/>
  <c r="H11" i="4"/>
  <c r="H23"/>
  <c r="M11"/>
  <c r="M23"/>
  <c r="M26"/>
  <c r="K45"/>
  <c r="N11"/>
  <c r="J11"/>
  <c r="J23"/>
  <c r="N23"/>
  <c r="N26"/>
  <c r="L45"/>
  <c r="D26"/>
  <c r="E45"/>
  <c r="F68" i="12"/>
  <c r="D68"/>
  <c r="E65"/>
  <c r="C65"/>
  <c r="F52"/>
  <c r="G52"/>
  <c r="D52"/>
  <c r="O45"/>
  <c r="V38" i="13"/>
  <c r="X38"/>
  <c r="Y38"/>
  <c r="W38"/>
  <c r="Y36"/>
  <c r="W36"/>
  <c r="AA116" s="1"/>
  <c r="V36"/>
  <c r="X36"/>
  <c r="X34"/>
  <c r="W34"/>
  <c r="Y34"/>
  <c r="V34"/>
  <c r="Z114" s="1"/>
  <c r="X31"/>
  <c r="W31"/>
  <c r="Y31"/>
  <c r="V31"/>
  <c r="X28"/>
  <c r="Y28"/>
  <c r="V28"/>
  <c r="W28"/>
  <c r="AA108" s="1"/>
  <c r="AY40"/>
  <c r="BA40"/>
  <c r="AZ40"/>
  <c r="AX40"/>
  <c r="AQ40"/>
  <c r="AS40"/>
  <c r="AR40"/>
  <c r="AP40"/>
  <c r="AI40"/>
  <c r="AK40"/>
  <c r="AJ40"/>
  <c r="AH40"/>
  <c r="AY38"/>
  <c r="AZ38"/>
  <c r="AX38"/>
  <c r="BA38"/>
  <c r="AQ38"/>
  <c r="AR38"/>
  <c r="AP38"/>
  <c r="AS38"/>
  <c r="AI38"/>
  <c r="AJ38"/>
  <c r="AH38"/>
  <c r="AK38"/>
  <c r="AY37"/>
  <c r="AZ37"/>
  <c r="AX37"/>
  <c r="BA37"/>
  <c r="BB77" s="1"/>
  <c r="AQ37"/>
  <c r="AR37"/>
  <c r="AV117" s="1"/>
  <c r="AP37"/>
  <c r="AS37"/>
  <c r="AI37"/>
  <c r="AJ37"/>
  <c r="AN117" s="1"/>
  <c r="AH37"/>
  <c r="AK37"/>
  <c r="AA37"/>
  <c r="AB37"/>
  <c r="AF117" s="1"/>
  <c r="Z37"/>
  <c r="AC37"/>
  <c r="AR35"/>
  <c r="AS35"/>
  <c r="AQ35"/>
  <c r="AP35"/>
  <c r="AO35"/>
  <c r="AM35"/>
  <c r="AL35"/>
  <c r="AN35"/>
  <c r="AG35"/>
  <c r="AE35"/>
  <c r="AD35"/>
  <c r="AF35"/>
  <c r="AB35"/>
  <c r="AC35"/>
  <c r="AA35"/>
  <c r="Z35"/>
  <c r="AZ34"/>
  <c r="AY34"/>
  <c r="BC114" s="1"/>
  <c r="BA34"/>
  <c r="AX34"/>
  <c r="AR34"/>
  <c r="AQ34"/>
  <c r="AS34"/>
  <c r="AP34"/>
  <c r="AT114" s="1"/>
  <c r="AJ34"/>
  <c r="AI34"/>
  <c r="AK34"/>
  <c r="AH34"/>
  <c r="AL114" s="1"/>
  <c r="AZ31"/>
  <c r="AY31"/>
  <c r="BA31"/>
  <c r="AX31"/>
  <c r="AV31"/>
  <c r="AU31"/>
  <c r="AW31"/>
  <c r="AT31"/>
  <c r="AR31"/>
  <c r="AQ31"/>
  <c r="AS31"/>
  <c r="AP31"/>
  <c r="AN31"/>
  <c r="AM31"/>
  <c r="AO31"/>
  <c r="AL31"/>
  <c r="AJ31"/>
  <c r="AI31"/>
  <c r="AK31"/>
  <c r="AH31"/>
  <c r="AF31"/>
  <c r="AE31"/>
  <c r="AE29" s="1"/>
  <c r="AG31"/>
  <c r="AD31"/>
  <c r="AB31"/>
  <c r="AA31"/>
  <c r="AC31"/>
  <c r="Z31"/>
  <c r="AV30"/>
  <c r="AW30"/>
  <c r="AX70" s="1"/>
  <c r="AU30"/>
  <c r="AT30"/>
  <c r="AS30"/>
  <c r="AQ30"/>
  <c r="AP30"/>
  <c r="AR30"/>
  <c r="AC30"/>
  <c r="AA30"/>
  <c r="AE110" s="1"/>
  <c r="Z30"/>
  <c r="AB30"/>
  <c r="AX28"/>
  <c r="AY28"/>
  <c r="AZ28"/>
  <c r="BA28"/>
  <c r="AT28"/>
  <c r="AU28"/>
  <c r="AV28"/>
  <c r="AW28"/>
  <c r="AH28"/>
  <c r="AI28"/>
  <c r="AJ28"/>
  <c r="AK28"/>
  <c r="G45" i="12"/>
  <c r="D21"/>
  <c r="B21"/>
  <c r="Y40" i="13"/>
  <c r="X40"/>
  <c r="V40"/>
  <c r="Z120" s="1"/>
  <c r="W40"/>
  <c r="W37"/>
  <c r="Y37"/>
  <c r="V37"/>
  <c r="X37"/>
  <c r="Y35"/>
  <c r="W35"/>
  <c r="V35"/>
  <c r="X35"/>
  <c r="W32"/>
  <c r="AA112" s="1"/>
  <c r="Y32"/>
  <c r="V32"/>
  <c r="X32"/>
  <c r="Y30"/>
  <c r="W30"/>
  <c r="V30"/>
  <c r="X30"/>
  <c r="W27"/>
  <c r="X67" s="1"/>
  <c r="X27"/>
  <c r="Y27"/>
  <c r="V27"/>
  <c r="AW40"/>
  <c r="AV40"/>
  <c r="AT40"/>
  <c r="AU40"/>
  <c r="AO40"/>
  <c r="AN40"/>
  <c r="AL40"/>
  <c r="AM40"/>
  <c r="AG40"/>
  <c r="AF40"/>
  <c r="AD40"/>
  <c r="AE40"/>
  <c r="AA40"/>
  <c r="AE120" s="1"/>
  <c r="AC40"/>
  <c r="AB40"/>
  <c r="AC80" s="1"/>
  <c r="Z40"/>
  <c r="AU38"/>
  <c r="AV78" s="1"/>
  <c r="AV38"/>
  <c r="AT38"/>
  <c r="AW38"/>
  <c r="AM38"/>
  <c r="AN78" s="1"/>
  <c r="AN38"/>
  <c r="AL38"/>
  <c r="AO38"/>
  <c r="AE38"/>
  <c r="AF78" s="1"/>
  <c r="AF38"/>
  <c r="AD38"/>
  <c r="AG38"/>
  <c r="AA38"/>
  <c r="AB38"/>
  <c r="Z38"/>
  <c r="AC38"/>
  <c r="AU37"/>
  <c r="AV37"/>
  <c r="AT37"/>
  <c r="AW37"/>
  <c r="AM37"/>
  <c r="AN37"/>
  <c r="AL37"/>
  <c r="AO37"/>
  <c r="AE37"/>
  <c r="AF37"/>
  <c r="AD37"/>
  <c r="AG37"/>
  <c r="BA36"/>
  <c r="BE116" s="1"/>
  <c r="AY36"/>
  <c r="AX36"/>
  <c r="AZ36"/>
  <c r="AW36"/>
  <c r="AU36"/>
  <c r="AT36"/>
  <c r="AV36"/>
  <c r="AS36"/>
  <c r="AQ36"/>
  <c r="AP36"/>
  <c r="AR36"/>
  <c r="AO36"/>
  <c r="AM36"/>
  <c r="AL36"/>
  <c r="AL33" s="1"/>
  <c r="AN36"/>
  <c r="AK36"/>
  <c r="AI36"/>
  <c r="AH36"/>
  <c r="AJ36"/>
  <c r="AG36"/>
  <c r="AE36"/>
  <c r="AD36"/>
  <c r="AD33" s="1"/>
  <c r="AF36"/>
  <c r="AC36"/>
  <c r="AA36"/>
  <c r="Z36"/>
  <c r="AB36"/>
  <c r="AZ35"/>
  <c r="BA35"/>
  <c r="AY35"/>
  <c r="AX35"/>
  <c r="AW35"/>
  <c r="BA115" s="1"/>
  <c r="AU35"/>
  <c r="AT35"/>
  <c r="AV35"/>
  <c r="AJ35"/>
  <c r="AK35"/>
  <c r="AI35"/>
  <c r="AH35"/>
  <c r="AV34"/>
  <c r="AU34"/>
  <c r="AW34"/>
  <c r="AT34"/>
  <c r="AN34"/>
  <c r="AM34"/>
  <c r="AO34"/>
  <c r="AL34"/>
  <c r="AF34"/>
  <c r="AE34"/>
  <c r="AG34"/>
  <c r="AD34"/>
  <c r="AB34"/>
  <c r="AA34"/>
  <c r="AC34"/>
  <c r="Z34"/>
  <c r="AX32"/>
  <c r="AY32"/>
  <c r="AZ32"/>
  <c r="BA32"/>
  <c r="AT32"/>
  <c r="AU32"/>
  <c r="AV32"/>
  <c r="AW72" s="1"/>
  <c r="AW32"/>
  <c r="AP32"/>
  <c r="AQ32"/>
  <c r="AR32"/>
  <c r="AS72" s="1"/>
  <c r="AS32"/>
  <c r="AL32"/>
  <c r="AM32"/>
  <c r="AN32"/>
  <c r="AO72" s="1"/>
  <c r="AO32"/>
  <c r="AH32"/>
  <c r="AI32"/>
  <c r="AJ32"/>
  <c r="AK32"/>
  <c r="AD32"/>
  <c r="AE32"/>
  <c r="AF32"/>
  <c r="AG32"/>
  <c r="Z32"/>
  <c r="AA32"/>
  <c r="AB32"/>
  <c r="AC72" s="1"/>
  <c r="AC32"/>
  <c r="AZ30"/>
  <c r="AX30"/>
  <c r="BA30"/>
  <c r="AY30"/>
  <c r="AO30"/>
  <c r="AM30"/>
  <c r="AL30"/>
  <c r="AN30"/>
  <c r="AK30"/>
  <c r="AI30"/>
  <c r="AH30"/>
  <c r="AJ30"/>
  <c r="AG30"/>
  <c r="AE30"/>
  <c r="AD30"/>
  <c r="AF30"/>
  <c r="AP28"/>
  <c r="AQ28"/>
  <c r="AR28"/>
  <c r="AS28"/>
  <c r="AL28"/>
  <c r="AM68" s="1"/>
  <c r="AM28"/>
  <c r="AN28"/>
  <c r="AO68" s="1"/>
  <c r="AO28"/>
  <c r="AD28"/>
  <c r="AE28"/>
  <c r="AF28"/>
  <c r="AG28"/>
  <c r="Z28"/>
  <c r="AA28"/>
  <c r="AB28"/>
  <c r="AC68" s="1"/>
  <c r="AC28"/>
  <c r="O92" i="12"/>
  <c r="O88"/>
  <c r="O85"/>
  <c r="G21"/>
  <c r="U27" i="14"/>
  <c r="S40" i="13"/>
  <c r="U40"/>
  <c r="T40"/>
  <c r="R40"/>
  <c r="K40"/>
  <c r="M40"/>
  <c r="L40"/>
  <c r="J40"/>
  <c r="C40"/>
  <c r="B40"/>
  <c r="B40" i="14" s="1"/>
  <c r="E40" i="13"/>
  <c r="D40"/>
  <c r="N38"/>
  <c r="P38"/>
  <c r="T118" s="1"/>
  <c r="O38"/>
  <c r="Q38"/>
  <c r="F38"/>
  <c r="H38"/>
  <c r="G38"/>
  <c r="I38"/>
  <c r="S37"/>
  <c r="U37"/>
  <c r="R37"/>
  <c r="T37"/>
  <c r="K37"/>
  <c r="M37"/>
  <c r="J37"/>
  <c r="L37"/>
  <c r="B37"/>
  <c r="B37" i="14"/>
  <c r="C37" i="13"/>
  <c r="D37"/>
  <c r="D37" i="14" s="1"/>
  <c r="E37" i="13"/>
  <c r="P36"/>
  <c r="P36" i="14" s="1"/>
  <c r="N36" i="13"/>
  <c r="Q36"/>
  <c r="O36"/>
  <c r="H36"/>
  <c r="H36" i="14" s="1"/>
  <c r="F36" i="13"/>
  <c r="I36"/>
  <c r="G36"/>
  <c r="T35"/>
  <c r="U35"/>
  <c r="S35"/>
  <c r="R35"/>
  <c r="M35"/>
  <c r="K35"/>
  <c r="L35"/>
  <c r="J35"/>
  <c r="E35"/>
  <c r="D35"/>
  <c r="C35"/>
  <c r="C35" i="14" s="1"/>
  <c r="B35" i="13"/>
  <c r="B35" i="14"/>
  <c r="P34" i="13"/>
  <c r="O34"/>
  <c r="P74" s="1"/>
  <c r="Q34"/>
  <c r="N34"/>
  <c r="H34"/>
  <c r="G34"/>
  <c r="H74" s="1"/>
  <c r="I34"/>
  <c r="F34"/>
  <c r="O32"/>
  <c r="Q32"/>
  <c r="N32"/>
  <c r="P32"/>
  <c r="G32"/>
  <c r="I32"/>
  <c r="F32"/>
  <c r="H32"/>
  <c r="T31"/>
  <c r="S31"/>
  <c r="U31"/>
  <c r="R31"/>
  <c r="L31"/>
  <c r="K31"/>
  <c r="O111" s="1"/>
  <c r="M31"/>
  <c r="J31"/>
  <c r="C31"/>
  <c r="B31"/>
  <c r="B31" i="14" s="1"/>
  <c r="E31" i="13"/>
  <c r="D31"/>
  <c r="H111" s="1"/>
  <c r="Q30"/>
  <c r="O30"/>
  <c r="P70" s="1"/>
  <c r="I30"/>
  <c r="G30"/>
  <c r="N28"/>
  <c r="O28"/>
  <c r="F28"/>
  <c r="G28"/>
  <c r="H68" s="1"/>
  <c r="BD31"/>
  <c r="BC31"/>
  <c r="BF31"/>
  <c r="BE31"/>
  <c r="BB31"/>
  <c r="BC38"/>
  <c r="BD78" s="1"/>
  <c r="BD38"/>
  <c r="BB38"/>
  <c r="BE38"/>
  <c r="BF38"/>
  <c r="BE36"/>
  <c r="BC36"/>
  <c r="BF36"/>
  <c r="BB36"/>
  <c r="BD36"/>
  <c r="BD34"/>
  <c r="BC34"/>
  <c r="BF34"/>
  <c r="BE34"/>
  <c r="BB34"/>
  <c r="F48" i="12"/>
  <c r="D48"/>
  <c r="E45"/>
  <c r="C45"/>
  <c r="E72"/>
  <c r="C72"/>
  <c r="E68"/>
  <c r="C68"/>
  <c r="F65"/>
  <c r="D65"/>
  <c r="B27" i="13"/>
  <c r="B28"/>
  <c r="E28"/>
  <c r="D27"/>
  <c r="C27"/>
  <c r="F27"/>
  <c r="J107" s="1"/>
  <c r="I27"/>
  <c r="H27"/>
  <c r="J27"/>
  <c r="M27"/>
  <c r="L27"/>
  <c r="N27"/>
  <c r="Q27"/>
  <c r="P27"/>
  <c r="R27"/>
  <c r="S27"/>
  <c r="S67" s="1"/>
  <c r="T27"/>
  <c r="BF28"/>
  <c r="BE28"/>
  <c r="BD28"/>
  <c r="BC28"/>
  <c r="BB28"/>
  <c r="S28"/>
  <c r="R28"/>
  <c r="I28"/>
  <c r="H30"/>
  <c r="P30"/>
  <c r="Q40"/>
  <c r="Q120" s="1"/>
  <c r="P40"/>
  <c r="N40"/>
  <c r="O40"/>
  <c r="I40"/>
  <c r="I120" s="1"/>
  <c r="H40"/>
  <c r="F40"/>
  <c r="G40"/>
  <c r="S38"/>
  <c r="U38"/>
  <c r="R38"/>
  <c r="T38"/>
  <c r="K38"/>
  <c r="K78" s="1"/>
  <c r="M38"/>
  <c r="L38"/>
  <c r="J38"/>
  <c r="E38"/>
  <c r="B38"/>
  <c r="B38" i="14" s="1"/>
  <c r="C38" i="13"/>
  <c r="D38"/>
  <c r="O37"/>
  <c r="Q37"/>
  <c r="N37"/>
  <c r="P37"/>
  <c r="G37"/>
  <c r="I37"/>
  <c r="F37"/>
  <c r="H37"/>
  <c r="T36"/>
  <c r="R36"/>
  <c r="U36"/>
  <c r="S36"/>
  <c r="L36"/>
  <c r="J36"/>
  <c r="M36"/>
  <c r="M76" s="1"/>
  <c r="K36"/>
  <c r="C36"/>
  <c r="C76" s="1"/>
  <c r="B36"/>
  <c r="B36" i="14"/>
  <c r="E36" i="13"/>
  <c r="D36"/>
  <c r="Q35"/>
  <c r="O35"/>
  <c r="P35"/>
  <c r="N35"/>
  <c r="N75" s="1"/>
  <c r="I35"/>
  <c r="G35"/>
  <c r="H35"/>
  <c r="F35"/>
  <c r="F75" s="1"/>
  <c r="T34"/>
  <c r="S34"/>
  <c r="U34"/>
  <c r="R34"/>
  <c r="L34"/>
  <c r="K34"/>
  <c r="M34"/>
  <c r="J34"/>
  <c r="E34"/>
  <c r="D34"/>
  <c r="C34"/>
  <c r="B34"/>
  <c r="S32"/>
  <c r="U32"/>
  <c r="R32"/>
  <c r="T32"/>
  <c r="K32"/>
  <c r="M32"/>
  <c r="J32"/>
  <c r="L32"/>
  <c r="B32"/>
  <c r="C32"/>
  <c r="D32"/>
  <c r="E32"/>
  <c r="P31"/>
  <c r="O31"/>
  <c r="Q31"/>
  <c r="N31"/>
  <c r="N111"/>
  <c r="H31"/>
  <c r="G31"/>
  <c r="I31"/>
  <c r="F31"/>
  <c r="U30"/>
  <c r="S30"/>
  <c r="M30"/>
  <c r="K30"/>
  <c r="E30"/>
  <c r="D30"/>
  <c r="C30"/>
  <c r="B30"/>
  <c r="J28"/>
  <c r="K28"/>
  <c r="BB32"/>
  <c r="BC32"/>
  <c r="BD32"/>
  <c r="BE32"/>
  <c r="BF32"/>
  <c r="BF30"/>
  <c r="BD30"/>
  <c r="BB30"/>
  <c r="BE30"/>
  <c r="BC30"/>
  <c r="BC37"/>
  <c r="BD37"/>
  <c r="BB37"/>
  <c r="BE37"/>
  <c r="BF37"/>
  <c r="BF77"/>
  <c r="BE35"/>
  <c r="BC35"/>
  <c r="BC115" s="1"/>
  <c r="BB35"/>
  <c r="BF35"/>
  <c r="BD35"/>
  <c r="BE40"/>
  <c r="BD40"/>
  <c r="BB40"/>
  <c r="BF40"/>
  <c r="BC40"/>
  <c r="BC80" s="1"/>
  <c r="E19" i="12"/>
  <c r="C19"/>
  <c r="C78"/>
  <c r="C88"/>
  <c r="F88"/>
  <c r="G85"/>
  <c r="C85"/>
  <c r="F92"/>
  <c r="D28" i="13"/>
  <c r="BH32"/>
  <c r="BH36"/>
  <c r="BH116" s="1"/>
  <c r="BH40"/>
  <c r="U28"/>
  <c r="Q28"/>
  <c r="Q26" s="1"/>
  <c r="U106" s="1"/>
  <c r="P28"/>
  <c r="M28"/>
  <c r="H28"/>
  <c r="F30"/>
  <c r="J30"/>
  <c r="N30"/>
  <c r="R30"/>
  <c r="E30" i="9"/>
  <c r="D32"/>
  <c r="F41"/>
  <c r="B57"/>
  <c r="D57"/>
  <c r="E57"/>
  <c r="C61"/>
  <c r="C41"/>
  <c r="B60"/>
  <c r="C55"/>
  <c r="BG40" i="13"/>
  <c r="D28" i="14"/>
  <c r="BF80" i="13"/>
  <c r="BF40" i="14"/>
  <c r="BD115" i="13"/>
  <c r="BD35" i="14"/>
  <c r="BE75" i="13"/>
  <c r="BE115"/>
  <c r="BE35" i="14"/>
  <c r="BB110" i="13"/>
  <c r="BE32" i="14"/>
  <c r="F31"/>
  <c r="F71" s="1"/>
  <c r="N71" i="13"/>
  <c r="E32" i="14"/>
  <c r="I112" s="1"/>
  <c r="L32"/>
  <c r="M32"/>
  <c r="M72" s="1"/>
  <c r="U32"/>
  <c r="B34"/>
  <c r="B33" i="13"/>
  <c r="D34" i="14"/>
  <c r="J74" i="13"/>
  <c r="J33"/>
  <c r="J34" i="14"/>
  <c r="K34"/>
  <c r="R74" i="13"/>
  <c r="R114"/>
  <c r="S34" i="14"/>
  <c r="F115" i="13"/>
  <c r="F35" i="14"/>
  <c r="J115" s="1"/>
  <c r="G35"/>
  <c r="N115" i="13"/>
  <c r="N35" i="14"/>
  <c r="O35"/>
  <c r="D36"/>
  <c r="K116" i="13"/>
  <c r="K36" i="14"/>
  <c r="K76" i="13"/>
  <c r="BG36"/>
  <c r="BG76" s="1"/>
  <c r="BG32"/>
  <c r="E78" i="12"/>
  <c r="E21"/>
  <c r="E58"/>
  <c r="BD120" i="13"/>
  <c r="BB75"/>
  <c r="BB115"/>
  <c r="BB35" i="14"/>
  <c r="BB115" s="1"/>
  <c r="BC70" i="13"/>
  <c r="BF110"/>
  <c r="BC112"/>
  <c r="K28" i="14"/>
  <c r="S30"/>
  <c r="W110" s="1"/>
  <c r="G111" i="13"/>
  <c r="O31" i="14"/>
  <c r="O71" i="13"/>
  <c r="C32" i="14"/>
  <c r="T112" i="13"/>
  <c r="T32" i="14"/>
  <c r="R30"/>
  <c r="R70" i="13"/>
  <c r="R29"/>
  <c r="J30" i="14"/>
  <c r="J70" i="13"/>
  <c r="H28" i="14"/>
  <c r="P28"/>
  <c r="P68" s="1"/>
  <c r="U28"/>
  <c r="BG37" i="13"/>
  <c r="BG117" s="1"/>
  <c r="BH37"/>
  <c r="BH34"/>
  <c r="BH34" i="14" s="1"/>
  <c r="BG34" i="13"/>
  <c r="BH30"/>
  <c r="BH30" i="14" s="1"/>
  <c r="BG30" i="13"/>
  <c r="C21" i="12"/>
  <c r="D78"/>
  <c r="BC120" i="13"/>
  <c r="BF75"/>
  <c r="BF117"/>
  <c r="BF37" i="14"/>
  <c r="BC117" i="13"/>
  <c r="BC37" i="14"/>
  <c r="BE70" i="13"/>
  <c r="BD110"/>
  <c r="BD30" i="14"/>
  <c r="BD29" s="1"/>
  <c r="BD29" i="13"/>
  <c r="BF112"/>
  <c r="BF32" i="14"/>
  <c r="BD72" i="13"/>
  <c r="BD32" i="14"/>
  <c r="BB112" i="13"/>
  <c r="BB72"/>
  <c r="BB32" i="14"/>
  <c r="BB72" s="1"/>
  <c r="J28"/>
  <c r="J68" i="13"/>
  <c r="J108"/>
  <c r="C29"/>
  <c r="C30" i="14"/>
  <c r="C70" i="13"/>
  <c r="E29"/>
  <c r="E30" i="14"/>
  <c r="E29" s="1"/>
  <c r="M29" i="13"/>
  <c r="M30" i="14"/>
  <c r="M110" i="13"/>
  <c r="U30" i="14"/>
  <c r="U110" i="13"/>
  <c r="U29"/>
  <c r="I31" i="14"/>
  <c r="I111" i="13"/>
  <c r="I71"/>
  <c r="H31" i="14"/>
  <c r="H29" s="1"/>
  <c r="Q71" i="13"/>
  <c r="D32" i="14"/>
  <c r="J72" i="13"/>
  <c r="R112"/>
  <c r="S72"/>
  <c r="C74"/>
  <c r="M33"/>
  <c r="L74"/>
  <c r="L34" i="14"/>
  <c r="L114" i="13"/>
  <c r="U114"/>
  <c r="U34" i="14"/>
  <c r="U74" i="13"/>
  <c r="T74"/>
  <c r="T34" i="14"/>
  <c r="T114" i="13"/>
  <c r="H115"/>
  <c r="H35" i="14"/>
  <c r="H75" i="13"/>
  <c r="I75"/>
  <c r="I35" i="14"/>
  <c r="P115" i="13"/>
  <c r="P35" i="14"/>
  <c r="P75" i="13"/>
  <c r="Q75"/>
  <c r="Q35" i="14"/>
  <c r="E36"/>
  <c r="C36"/>
  <c r="C76" s="1"/>
  <c r="M116" i="13"/>
  <c r="M36" i="14"/>
  <c r="Q116" s="1"/>
  <c r="L36"/>
  <c r="U116" i="13"/>
  <c r="U36" i="14"/>
  <c r="T36"/>
  <c r="X116" s="1"/>
  <c r="F117" i="13"/>
  <c r="F77"/>
  <c r="G117"/>
  <c r="N117"/>
  <c r="N77"/>
  <c r="O117"/>
  <c r="C38" i="14"/>
  <c r="C78" s="1"/>
  <c r="C78" i="13"/>
  <c r="E78"/>
  <c r="L38" i="14"/>
  <c r="K38"/>
  <c r="K118" i="13"/>
  <c r="R78"/>
  <c r="S38" i="14"/>
  <c r="S118" s="1"/>
  <c r="S118" i="13"/>
  <c r="F40" i="14"/>
  <c r="F80" s="1"/>
  <c r="I80" i="13"/>
  <c r="I40" i="14"/>
  <c r="I80" s="1"/>
  <c r="N40"/>
  <c r="Q80" i="13"/>
  <c r="Q40" i="14"/>
  <c r="H110" i="13"/>
  <c r="H30" i="14"/>
  <c r="R68" i="13"/>
  <c r="BB108"/>
  <c r="BB26"/>
  <c r="BB106" s="1"/>
  <c r="BD108"/>
  <c r="BD26"/>
  <c r="BE66" s="1"/>
  <c r="BF108"/>
  <c r="BF28" i="14"/>
  <c r="BF68" s="1"/>
  <c r="BH31" i="13"/>
  <c r="BG31"/>
  <c r="S27" i="14"/>
  <c r="S26" i="13"/>
  <c r="P107"/>
  <c r="N67"/>
  <c r="N26"/>
  <c r="M27" i="14"/>
  <c r="M67" s="1"/>
  <c r="H26" i="13"/>
  <c r="H107"/>
  <c r="J36" i="14"/>
  <c r="J76" i="13"/>
  <c r="J116"/>
  <c r="S116"/>
  <c r="S36" i="14"/>
  <c r="S76" i="13"/>
  <c r="R36" i="14"/>
  <c r="R76" i="13"/>
  <c r="R116"/>
  <c r="H37" i="14"/>
  <c r="H117" i="13"/>
  <c r="I37" i="14"/>
  <c r="I117" i="13"/>
  <c r="I77"/>
  <c r="P37" i="14"/>
  <c r="P117" i="13"/>
  <c r="Q37" i="14"/>
  <c r="Q117" i="13"/>
  <c r="Q77"/>
  <c r="D38" i="14"/>
  <c r="D78" s="1"/>
  <c r="D78" i="13"/>
  <c r="J38" i="14"/>
  <c r="J78" i="13"/>
  <c r="J118"/>
  <c r="M78"/>
  <c r="M38" i="14"/>
  <c r="M118" i="13"/>
  <c r="T38" i="14"/>
  <c r="U78" i="13"/>
  <c r="U38" i="14"/>
  <c r="U118" i="13"/>
  <c r="G120"/>
  <c r="G80"/>
  <c r="G40" i="14"/>
  <c r="H40"/>
  <c r="H80" i="13"/>
  <c r="H120"/>
  <c r="O120"/>
  <c r="O80"/>
  <c r="O40" i="14"/>
  <c r="P40"/>
  <c r="P80" i="13"/>
  <c r="P120"/>
  <c r="P30" i="14"/>
  <c r="I108" i="13"/>
  <c r="I28" i="14"/>
  <c r="I68" i="13"/>
  <c r="S28" i="14"/>
  <c r="BC108" i="13"/>
  <c r="BC28" i="14"/>
  <c r="BC26" i="13"/>
  <c r="BE108"/>
  <c r="BE28" i="14"/>
  <c r="BE26" i="13"/>
  <c r="BG38"/>
  <c r="BH38"/>
  <c r="T67"/>
  <c r="T27" i="14"/>
  <c r="U67" i="13"/>
  <c r="R67"/>
  <c r="R27" i="14"/>
  <c r="R107" i="13"/>
  <c r="Q27" i="14"/>
  <c r="Q67" i="13"/>
  <c r="L27" i="14"/>
  <c r="J67" i="13"/>
  <c r="J27" i="14"/>
  <c r="J26" i="13"/>
  <c r="I27" i="14"/>
  <c r="I26" i="13"/>
  <c r="I67"/>
  <c r="C27" i="14"/>
  <c r="C26" i="13"/>
  <c r="C66" s="1"/>
  <c r="C67"/>
  <c r="E28" i="14"/>
  <c r="E68" i="13"/>
  <c r="B27" i="14"/>
  <c r="B26" i="13"/>
  <c r="BE114"/>
  <c r="BE74"/>
  <c r="BE34" i="14"/>
  <c r="BC74" i="13"/>
  <c r="BC34" i="14"/>
  <c r="BC33" i="13"/>
  <c r="BD116"/>
  <c r="BD76"/>
  <c r="BD36" i="14"/>
  <c r="BF116" i="13"/>
  <c r="BF76"/>
  <c r="BF36" i="14"/>
  <c r="BF116" s="1"/>
  <c r="BE76" i="13"/>
  <c r="BE36" i="14"/>
  <c r="BE118" i="13"/>
  <c r="BE78"/>
  <c r="BE38" i="14"/>
  <c r="BD118" i="13"/>
  <c r="BD38" i="14"/>
  <c r="BB71" i="13"/>
  <c r="BB31" i="14"/>
  <c r="BF111" i="13"/>
  <c r="BF31" i="14"/>
  <c r="BD71" i="13"/>
  <c r="BD111"/>
  <c r="BD31" i="14"/>
  <c r="F68" i="13"/>
  <c r="F108"/>
  <c r="F28" i="14"/>
  <c r="N68" i="13"/>
  <c r="N108"/>
  <c r="N28" i="14"/>
  <c r="N108" s="1"/>
  <c r="I30"/>
  <c r="I110" i="13"/>
  <c r="I70"/>
  <c r="Q30" i="14"/>
  <c r="Q110" i="13"/>
  <c r="Q70"/>
  <c r="E31" i="14"/>
  <c r="E71" i="13"/>
  <c r="C31" i="14"/>
  <c r="C71" i="13"/>
  <c r="M31" i="14"/>
  <c r="M111" i="13"/>
  <c r="M71"/>
  <c r="L71"/>
  <c r="L31" i="14"/>
  <c r="L111" i="13"/>
  <c r="U31" i="14"/>
  <c r="U71" i="13"/>
  <c r="T71"/>
  <c r="T31" i="14"/>
  <c r="F32"/>
  <c r="F72" i="13"/>
  <c r="G32" i="14"/>
  <c r="G72" i="13"/>
  <c r="G112"/>
  <c r="N32" i="14"/>
  <c r="N72" i="13"/>
  <c r="O32" i="14"/>
  <c r="O72" i="13"/>
  <c r="I114"/>
  <c r="I34" i="14"/>
  <c r="I74" i="13"/>
  <c r="H33"/>
  <c r="H34" i="14"/>
  <c r="H114" i="13"/>
  <c r="Q34" i="14"/>
  <c r="U114" s="1"/>
  <c r="Q74" i="13"/>
  <c r="Q33"/>
  <c r="P34" i="14"/>
  <c r="P114" i="13"/>
  <c r="P33"/>
  <c r="C75"/>
  <c r="E75"/>
  <c r="L35" i="14"/>
  <c r="M115" i="13"/>
  <c r="M35" i="14"/>
  <c r="M75" s="1"/>
  <c r="S115" i="13"/>
  <c r="T35" i="14"/>
  <c r="T115" i="13"/>
  <c r="I36" i="14"/>
  <c r="H116" i="13"/>
  <c r="H76"/>
  <c r="Q36" i="14"/>
  <c r="P116" i="13"/>
  <c r="P76"/>
  <c r="D77"/>
  <c r="J37" i="14"/>
  <c r="J77" i="13"/>
  <c r="K37" i="14"/>
  <c r="K77" i="13"/>
  <c r="K117"/>
  <c r="R37" i="14"/>
  <c r="R77" i="13"/>
  <c r="S37" i="14"/>
  <c r="S77" s="1"/>
  <c r="S77" i="13"/>
  <c r="S117"/>
  <c r="G38" i="14"/>
  <c r="G118" i="13"/>
  <c r="G78"/>
  <c r="F38" i="14"/>
  <c r="G78" s="1"/>
  <c r="F118" i="13"/>
  <c r="O38" i="14"/>
  <c r="O118" i="13"/>
  <c r="O78"/>
  <c r="N38" i="14"/>
  <c r="N78" i="13"/>
  <c r="N118"/>
  <c r="E40" i="14"/>
  <c r="E80" i="13"/>
  <c r="C40" i="14"/>
  <c r="C80" i="13"/>
  <c r="L40" i="14"/>
  <c r="L80" i="13"/>
  <c r="L120"/>
  <c r="K120"/>
  <c r="K40" i="14"/>
  <c r="K80" i="13"/>
  <c r="T40" i="14"/>
  <c r="T80" i="13"/>
  <c r="T120"/>
  <c r="S120"/>
  <c r="S40" i="14"/>
  <c r="S80" i="13"/>
  <c r="U26" i="14"/>
  <c r="U66" s="1"/>
  <c r="AC108" i="13"/>
  <c r="AC28" i="14"/>
  <c r="AC108" s="1"/>
  <c r="AA68" i="13"/>
  <c r="AA28" i="14"/>
  <c r="AA26" i="13"/>
  <c r="AG108"/>
  <c r="AG68"/>
  <c r="AG28" i="14"/>
  <c r="AG68" s="1"/>
  <c r="AE108" i="13"/>
  <c r="AE68"/>
  <c r="AE28" i="14"/>
  <c r="AO108" i="13"/>
  <c r="AO28" i="14"/>
  <c r="AM108" i="13"/>
  <c r="AM28" i="14"/>
  <c r="AS108" i="13"/>
  <c r="AS68"/>
  <c r="AS26"/>
  <c r="AS28" i="14"/>
  <c r="AQ108" i="13"/>
  <c r="AQ68"/>
  <c r="AQ28" i="14"/>
  <c r="AF110" i="13"/>
  <c r="AF70"/>
  <c r="AF30" i="14"/>
  <c r="AE70" i="13"/>
  <c r="AE30" i="14"/>
  <c r="AJ110" i="13"/>
  <c r="AJ70"/>
  <c r="AJ30" i="14"/>
  <c r="AI70" i="13"/>
  <c r="AI110"/>
  <c r="AI29"/>
  <c r="AI30" i="14"/>
  <c r="AN110" i="13"/>
  <c r="AN70"/>
  <c r="AN29"/>
  <c r="AN30" i="14"/>
  <c r="AM70" i="13"/>
  <c r="AM110"/>
  <c r="AM29"/>
  <c r="AM30" i="14"/>
  <c r="AY70" i="13"/>
  <c r="AY110"/>
  <c r="AY29"/>
  <c r="AY30" i="14"/>
  <c r="AX110" i="13"/>
  <c r="AX30" i="14"/>
  <c r="AX110" s="1"/>
  <c r="AC112" i="13"/>
  <c r="AC32" i="14"/>
  <c r="AA72" i="13"/>
  <c r="AA32" i="14"/>
  <c r="AG112" i="13"/>
  <c r="AG32" i="14"/>
  <c r="AG112" s="1"/>
  <c r="AE112" i="13"/>
  <c r="AE72"/>
  <c r="AE32" i="14"/>
  <c r="AK112" i="13"/>
  <c r="AK32" i="14"/>
  <c r="AI112" i="13"/>
  <c r="AI72"/>
  <c r="AI32" i="14"/>
  <c r="AO112" i="13"/>
  <c r="AO32" i="14"/>
  <c r="AM112" i="13"/>
  <c r="AM72"/>
  <c r="AM32" i="14"/>
  <c r="AS112" i="13"/>
  <c r="AS32" i="14"/>
  <c r="AQ112" i="13"/>
  <c r="AQ72"/>
  <c r="AQ32" i="14"/>
  <c r="AW112" i="13"/>
  <c r="AW32" i="14"/>
  <c r="AU112" i="13"/>
  <c r="AU72"/>
  <c r="AU32" i="14"/>
  <c r="BA112" i="13"/>
  <c r="BA32" i="14"/>
  <c r="AY112" i="13"/>
  <c r="AY72"/>
  <c r="AY32" i="14"/>
  <c r="Z74" i="13"/>
  <c r="Z34" i="14"/>
  <c r="AA114" i="13"/>
  <c r="AA74"/>
  <c r="AA34" i="14"/>
  <c r="AD74" i="13"/>
  <c r="AD114"/>
  <c r="AD34" i="14"/>
  <c r="AE114" i="13"/>
  <c r="AE74"/>
  <c r="AE34" i="14"/>
  <c r="AL74" i="13"/>
  <c r="AL34" i="14"/>
  <c r="AM114" i="13"/>
  <c r="AM74"/>
  <c r="AM34" i="14"/>
  <c r="AM114" s="1"/>
  <c r="AT74" i="13"/>
  <c r="AT34" i="14"/>
  <c r="AU114" i="13"/>
  <c r="AU74"/>
  <c r="AU33"/>
  <c r="AU34" i="14"/>
  <c r="AH75" i="13"/>
  <c r="AH115"/>
  <c r="AH35" i="14"/>
  <c r="AK115" i="13"/>
  <c r="AK75"/>
  <c r="AK35" i="14"/>
  <c r="AV75" i="13"/>
  <c r="AV115"/>
  <c r="AV35" i="14"/>
  <c r="AU115" i="13"/>
  <c r="AU35" i="14"/>
  <c r="AX75" i="13"/>
  <c r="AX35" i="14"/>
  <c r="BA75" i="13"/>
  <c r="BA35" i="14"/>
  <c r="AB116" i="13"/>
  <c r="AB76"/>
  <c r="AB36" i="14"/>
  <c r="AA76" i="13"/>
  <c r="AA36" i="14"/>
  <c r="AF116" i="13"/>
  <c r="AF76"/>
  <c r="AF36" i="14"/>
  <c r="AE116" i="13"/>
  <c r="AE76"/>
  <c r="AE36" i="14"/>
  <c r="AJ116" i="13"/>
  <c r="AJ76"/>
  <c r="AJ36" i="14"/>
  <c r="AI116" i="13"/>
  <c r="AI76"/>
  <c r="AI36" i="14"/>
  <c r="AN116" i="13"/>
  <c r="AN76"/>
  <c r="AN36" i="14"/>
  <c r="AM116" i="13"/>
  <c r="AM76"/>
  <c r="AM36" i="14"/>
  <c r="AR116" i="13"/>
  <c r="AR76"/>
  <c r="AR36" i="14"/>
  <c r="AQ116" i="13"/>
  <c r="AQ76"/>
  <c r="AQ36" i="14"/>
  <c r="AV116" i="13"/>
  <c r="AV76"/>
  <c r="AV36" i="14"/>
  <c r="AU116" i="13"/>
  <c r="AU76"/>
  <c r="AU36" i="14"/>
  <c r="AZ116" i="13"/>
  <c r="AZ76"/>
  <c r="AZ36" i="14"/>
  <c r="AY116" i="13"/>
  <c r="AY76"/>
  <c r="AY36" i="14"/>
  <c r="AG117" i="13"/>
  <c r="AG77"/>
  <c r="AG37" i="14"/>
  <c r="AF77" i="13"/>
  <c r="AF37" i="14"/>
  <c r="AO117" i="13"/>
  <c r="AO77"/>
  <c r="AO37" i="14"/>
  <c r="AO117" s="1"/>
  <c r="AN77" i="13"/>
  <c r="AN37" i="14"/>
  <c r="AW117" i="13"/>
  <c r="AW77"/>
  <c r="AW37" i="14"/>
  <c r="AV77" i="13"/>
  <c r="AV37" i="14"/>
  <c r="AC118" i="13"/>
  <c r="AC78"/>
  <c r="AC38" i="14"/>
  <c r="AB118" i="13"/>
  <c r="AB38" i="14"/>
  <c r="AG118" i="13"/>
  <c r="AG78"/>
  <c r="AG38" i="14"/>
  <c r="AF118" i="13"/>
  <c r="AF38" i="14"/>
  <c r="AO118" i="13"/>
  <c r="AO78"/>
  <c r="AO38" i="14"/>
  <c r="AN118" i="13"/>
  <c r="AN38" i="14"/>
  <c r="AW118" i="13"/>
  <c r="AW78"/>
  <c r="AW38" i="14"/>
  <c r="AV118" i="13"/>
  <c r="AV38" i="14"/>
  <c r="Z80" i="13"/>
  <c r="Z40" i="14"/>
  <c r="AC120" i="13"/>
  <c r="AC40" i="14"/>
  <c r="AE80" i="13"/>
  <c r="AE40" i="14"/>
  <c r="AF80" i="13"/>
  <c r="AF120"/>
  <c r="AF40" i="14"/>
  <c r="AM80" i="13"/>
  <c r="AM120"/>
  <c r="AM40" i="14"/>
  <c r="AN80" i="13"/>
  <c r="AN120"/>
  <c r="AN40" i="14"/>
  <c r="AU80" i="13"/>
  <c r="AU120"/>
  <c r="AU40" i="14"/>
  <c r="AV80" i="13"/>
  <c r="AV120"/>
  <c r="AV40" i="14"/>
  <c r="V67" i="13"/>
  <c r="V27" i="14"/>
  <c r="V26" i="13"/>
  <c r="V107"/>
  <c r="X27" i="14"/>
  <c r="X26" i="13"/>
  <c r="X107"/>
  <c r="AB107"/>
  <c r="X70"/>
  <c r="X29"/>
  <c r="X30" i="14"/>
  <c r="W30"/>
  <c r="W29" i="13"/>
  <c r="W70"/>
  <c r="X112"/>
  <c r="X72"/>
  <c r="X32" i="14"/>
  <c r="Y32"/>
  <c r="Y112" i="13"/>
  <c r="Y72"/>
  <c r="X35" i="14"/>
  <c r="X75" i="13"/>
  <c r="X115"/>
  <c r="W75"/>
  <c r="W115"/>
  <c r="W35" i="14"/>
  <c r="W75" s="1"/>
  <c r="X37"/>
  <c r="X77" i="13"/>
  <c r="X117"/>
  <c r="Y37" i="14"/>
  <c r="Y77" s="1"/>
  <c r="Y117" i="13"/>
  <c r="Y77"/>
  <c r="W120"/>
  <c r="W80"/>
  <c r="W40" i="14"/>
  <c r="X40"/>
  <c r="X80" i="13"/>
  <c r="X120"/>
  <c r="D80" i="12"/>
  <c r="D60"/>
  <c r="AK108" i="13"/>
  <c r="AK68"/>
  <c r="AK28" i="14"/>
  <c r="AK26" i="13"/>
  <c r="AI108"/>
  <c r="AI68"/>
  <c r="AI28" i="14"/>
  <c r="AW108" i="13"/>
  <c r="AW68"/>
  <c r="AW26"/>
  <c r="AW28" i="14"/>
  <c r="AU108" i="13"/>
  <c r="AU68"/>
  <c r="AU28" i="14"/>
  <c r="AU68" s="1"/>
  <c r="AU26" i="13"/>
  <c r="BA108"/>
  <c r="BA68"/>
  <c r="BA28" i="14"/>
  <c r="BA68" s="1"/>
  <c r="AY108" i="13"/>
  <c r="AY68"/>
  <c r="AY28" i="14"/>
  <c r="AY26" i="13"/>
  <c r="AB110"/>
  <c r="AB70"/>
  <c r="AB30" i="14"/>
  <c r="AB29" i="13"/>
  <c r="AA70"/>
  <c r="AA110"/>
  <c r="AA30" i="14"/>
  <c r="AA110" s="1"/>
  <c r="AA29" i="13"/>
  <c r="AR110"/>
  <c r="AR70"/>
  <c r="AR30" i="14"/>
  <c r="AR29" i="13"/>
  <c r="AQ70"/>
  <c r="AQ110"/>
  <c r="AQ30" i="14"/>
  <c r="AQ29" s="1"/>
  <c r="AQ29" i="13"/>
  <c r="AT110"/>
  <c r="AT70"/>
  <c r="AT29"/>
  <c r="AT30" i="14"/>
  <c r="AW110" i="13"/>
  <c r="AW70"/>
  <c r="AW30" i="14"/>
  <c r="AW29" i="13"/>
  <c r="Z71"/>
  <c r="Z111"/>
  <c r="Z31" i="14"/>
  <c r="AA111" i="13"/>
  <c r="AA71"/>
  <c r="AA31" i="14"/>
  <c r="AD71" i="13"/>
  <c r="AD111"/>
  <c r="AD31" i="14"/>
  <c r="AD111" s="1"/>
  <c r="AE111" i="13"/>
  <c r="AE71"/>
  <c r="AE31" i="14"/>
  <c r="AH71" i="13"/>
  <c r="AH111"/>
  <c r="AH31" i="14"/>
  <c r="AI111" i="13"/>
  <c r="AI71"/>
  <c r="AI31" i="14"/>
  <c r="AL71" i="13"/>
  <c r="AL111"/>
  <c r="AL31" i="14"/>
  <c r="AM111" i="13"/>
  <c r="AM71"/>
  <c r="AM31" i="14"/>
  <c r="AP71" i="13"/>
  <c r="AP111"/>
  <c r="AP31" i="14"/>
  <c r="AQ111" i="13"/>
  <c r="AQ71"/>
  <c r="AQ31" i="14"/>
  <c r="AT71" i="13"/>
  <c r="AT111"/>
  <c r="AT31" i="14"/>
  <c r="AT111" s="1"/>
  <c r="AU111" i="13"/>
  <c r="AU71"/>
  <c r="AU31" i="14"/>
  <c r="AX71" i="13"/>
  <c r="AX111"/>
  <c r="AX31" i="14"/>
  <c r="AY111" i="13"/>
  <c r="AY71"/>
  <c r="AY31" i="14"/>
  <c r="AH74" i="13"/>
  <c r="AH114"/>
  <c r="AH33"/>
  <c r="AH34" i="14"/>
  <c r="AI114" i="13"/>
  <c r="AI74"/>
  <c r="AI34" i="14"/>
  <c r="AI33" i="13"/>
  <c r="AP74"/>
  <c r="AP114"/>
  <c r="AP34" i="14"/>
  <c r="AP74" s="1"/>
  <c r="AP33" i="13"/>
  <c r="AQ114"/>
  <c r="AQ74"/>
  <c r="AQ34" i="14"/>
  <c r="AQ33" i="13"/>
  <c r="AX74"/>
  <c r="AX114"/>
  <c r="AX34" i="14"/>
  <c r="AX33" i="13"/>
  <c r="AY114"/>
  <c r="AY74"/>
  <c r="AY34" i="14"/>
  <c r="AY33" i="13"/>
  <c r="Z75"/>
  <c r="Z115"/>
  <c r="Z35" i="14"/>
  <c r="AC115" i="13"/>
  <c r="AC75"/>
  <c r="AC35" i="14"/>
  <c r="AF75" i="13"/>
  <c r="AF115"/>
  <c r="AF35" i="14"/>
  <c r="AF115" s="1"/>
  <c r="AE75" i="13"/>
  <c r="AE115"/>
  <c r="AE35" i="14"/>
  <c r="AN75" i="13"/>
  <c r="AN115"/>
  <c r="AN35" i="14"/>
  <c r="AM75" i="13"/>
  <c r="AM115"/>
  <c r="AM35" i="14"/>
  <c r="AP75" i="13"/>
  <c r="AP115"/>
  <c r="AP35" i="14"/>
  <c r="AS115" i="13"/>
  <c r="AS75"/>
  <c r="AS35" i="14"/>
  <c r="AC117" i="13"/>
  <c r="AC77"/>
  <c r="AC37" i="14"/>
  <c r="AC77" s="1"/>
  <c r="AB117" i="13"/>
  <c r="AB77"/>
  <c r="AB37" i="14"/>
  <c r="AK117" i="13"/>
  <c r="AK77"/>
  <c r="AK37" i="14"/>
  <c r="AK77" s="1"/>
  <c r="AJ117" i="13"/>
  <c r="AJ77"/>
  <c r="AJ37" i="14"/>
  <c r="AS117" i="13"/>
  <c r="AS77"/>
  <c r="AS37" i="14"/>
  <c r="AR117" i="13"/>
  <c r="AR77"/>
  <c r="AR37" i="14"/>
  <c r="BA117" i="13"/>
  <c r="BA77"/>
  <c r="BA37" i="14"/>
  <c r="BA117" s="1"/>
  <c r="AZ117" i="13"/>
  <c r="AZ77"/>
  <c r="AZ37" i="14"/>
  <c r="AK118" i="13"/>
  <c r="AK78"/>
  <c r="AK38" i="14"/>
  <c r="AK78" s="1"/>
  <c r="AJ78" i="13"/>
  <c r="AJ118"/>
  <c r="AJ38" i="14"/>
  <c r="AS118" i="13"/>
  <c r="AS78"/>
  <c r="AS38" i="14"/>
  <c r="AR78" i="13"/>
  <c r="AR118"/>
  <c r="AR38" i="14"/>
  <c r="BA118" i="13"/>
  <c r="BA78"/>
  <c r="BA38" i="14"/>
  <c r="AZ78" i="13"/>
  <c r="AZ118"/>
  <c r="AZ38" i="14"/>
  <c r="AH80" i="13"/>
  <c r="AH120"/>
  <c r="AH40" i="14"/>
  <c r="AK80" i="13"/>
  <c r="AK120"/>
  <c r="AK40" i="14"/>
  <c r="AP80" i="13"/>
  <c r="AP120"/>
  <c r="AP40" i="14"/>
  <c r="AS80" i="13"/>
  <c r="AS120"/>
  <c r="AS40" i="14"/>
  <c r="AX80" i="13"/>
  <c r="AX120"/>
  <c r="AX40" i="14"/>
  <c r="AX120" s="1"/>
  <c r="BA80" i="13"/>
  <c r="BA120"/>
  <c r="BA40" i="14"/>
  <c r="W108" i="13"/>
  <c r="W28" i="14"/>
  <c r="W68" i="13"/>
  <c r="Y108"/>
  <c r="Y28" i="14"/>
  <c r="Y68" s="1"/>
  <c r="Y68" i="13"/>
  <c r="V71"/>
  <c r="V31" i="14"/>
  <c r="V111" i="13"/>
  <c r="W31" i="14"/>
  <c r="W111" i="13"/>
  <c r="W71"/>
  <c r="V74"/>
  <c r="V33"/>
  <c r="V34" i="14"/>
  <c r="V74" s="1"/>
  <c r="V114" i="13"/>
  <c r="W33"/>
  <c r="W114"/>
  <c r="W34" i="14"/>
  <c r="W74" i="13"/>
  <c r="X116"/>
  <c r="X36" i="14"/>
  <c r="X76" i="13"/>
  <c r="W116"/>
  <c r="W36" i="14"/>
  <c r="W76" i="13"/>
  <c r="W38" i="14"/>
  <c r="W118" i="13"/>
  <c r="W78"/>
  <c r="X118"/>
  <c r="X38" i="14"/>
  <c r="X78" i="13"/>
  <c r="F107"/>
  <c r="F26"/>
  <c r="F27" i="14"/>
  <c r="F26" s="1"/>
  <c r="D27"/>
  <c r="D67" i="13"/>
  <c r="D26"/>
  <c r="B28" i="14"/>
  <c r="C68" i="13"/>
  <c r="BB74"/>
  <c r="BB114"/>
  <c r="BB33"/>
  <c r="BB73" s="1"/>
  <c r="BB34" i="14"/>
  <c r="BF74" i="13"/>
  <c r="BF114"/>
  <c r="BF33"/>
  <c r="BF34" i="14"/>
  <c r="BD74" i="13"/>
  <c r="BD114"/>
  <c r="BD33"/>
  <c r="BD34" i="14"/>
  <c r="BB116" i="13"/>
  <c r="BB76"/>
  <c r="BB36" i="14"/>
  <c r="BC116" i="13"/>
  <c r="BC76"/>
  <c r="BC36" i="14"/>
  <c r="BF78" i="13"/>
  <c r="BF118"/>
  <c r="BF38" i="14"/>
  <c r="BF78" s="1"/>
  <c r="BB78" i="13"/>
  <c r="BB118"/>
  <c r="BB38" i="14"/>
  <c r="BC118" i="13"/>
  <c r="BC78"/>
  <c r="BC38" i="14"/>
  <c r="BE111" i="13"/>
  <c r="BE71"/>
  <c r="BE31" i="14"/>
  <c r="BC111" i="13"/>
  <c r="BC71"/>
  <c r="BC31" i="14"/>
  <c r="BC71" s="1"/>
  <c r="G108" i="13"/>
  <c r="G28" i="14"/>
  <c r="G68" s="1"/>
  <c r="G68" i="13"/>
  <c r="O108"/>
  <c r="O28" i="14"/>
  <c r="O68" i="13"/>
  <c r="G30" i="14"/>
  <c r="G110" i="13"/>
  <c r="G70"/>
  <c r="O29"/>
  <c r="O30" i="14"/>
  <c r="O29" s="1"/>
  <c r="O70" i="13"/>
  <c r="D31" i="14"/>
  <c r="D71" s="1"/>
  <c r="D71" i="13"/>
  <c r="J71"/>
  <c r="J31" i="14"/>
  <c r="J71" s="1"/>
  <c r="K31"/>
  <c r="K71" i="13"/>
  <c r="R31" i="14"/>
  <c r="R111" i="13"/>
  <c r="S31" i="14"/>
  <c r="S71" s="1"/>
  <c r="S111" i="13"/>
  <c r="S71"/>
  <c r="H72"/>
  <c r="H32" i="14"/>
  <c r="I32"/>
  <c r="I112" i="13"/>
  <c r="I72"/>
  <c r="P112"/>
  <c r="P72"/>
  <c r="P32" i="14"/>
  <c r="Q32"/>
  <c r="Q72" s="1"/>
  <c r="Q112" i="13"/>
  <c r="Q72"/>
  <c r="F33"/>
  <c r="F34" i="14"/>
  <c r="F114" i="13"/>
  <c r="G33"/>
  <c r="G34" i="14"/>
  <c r="G74" i="13"/>
  <c r="N33"/>
  <c r="N73" s="1"/>
  <c r="N34" i="14"/>
  <c r="N114" i="13"/>
  <c r="O114"/>
  <c r="O33"/>
  <c r="O34" i="14"/>
  <c r="O74" i="13"/>
  <c r="D35" i="14"/>
  <c r="D75" i="13"/>
  <c r="J115"/>
  <c r="J75"/>
  <c r="J35" i="14"/>
  <c r="K115" i="13"/>
  <c r="K35" i="14"/>
  <c r="K75" i="13"/>
  <c r="R115"/>
  <c r="R35" i="14"/>
  <c r="R75" s="1"/>
  <c r="R75" i="13"/>
  <c r="U115"/>
  <c r="U35" i="14"/>
  <c r="U75" i="13"/>
  <c r="G116"/>
  <c r="G36" i="14"/>
  <c r="G76" i="13"/>
  <c r="F36" i="14"/>
  <c r="F76" i="13"/>
  <c r="F116"/>
  <c r="O116"/>
  <c r="O36" i="14"/>
  <c r="O76" i="13"/>
  <c r="N36" i="14"/>
  <c r="N76" i="13"/>
  <c r="N116"/>
  <c r="E37" i="14"/>
  <c r="E77" s="1"/>
  <c r="E77" i="13"/>
  <c r="C37" i="14"/>
  <c r="C77" s="1"/>
  <c r="C77" i="13"/>
  <c r="L37" i="14"/>
  <c r="L77" i="13"/>
  <c r="L117"/>
  <c r="M37" i="14"/>
  <c r="M77" s="1"/>
  <c r="M117" i="13"/>
  <c r="M77"/>
  <c r="T37" i="14"/>
  <c r="T77" i="13"/>
  <c r="T117"/>
  <c r="U37" i="14"/>
  <c r="U117" i="13"/>
  <c r="U77"/>
  <c r="I78"/>
  <c r="I38" i="14"/>
  <c r="I78" s="1"/>
  <c r="I118" i="13"/>
  <c r="H118"/>
  <c r="H38" i="14"/>
  <c r="H78" i="13"/>
  <c r="Q78"/>
  <c r="Q38" i="14"/>
  <c r="Q78" s="1"/>
  <c r="Q118" i="13"/>
  <c r="P118"/>
  <c r="P38" i="14"/>
  <c r="P78" i="13"/>
  <c r="D40" i="14"/>
  <c r="D80" s="1"/>
  <c r="D80" i="13"/>
  <c r="J120"/>
  <c r="J40" i="14"/>
  <c r="J80" i="13"/>
  <c r="M80"/>
  <c r="M120"/>
  <c r="M40" i="14"/>
  <c r="R120" i="13"/>
  <c r="R40" i="14"/>
  <c r="R80" i="13"/>
  <c r="U80"/>
  <c r="U120"/>
  <c r="U40" i="14"/>
  <c r="H80" i="12"/>
  <c r="AB108" i="13"/>
  <c r="AB68"/>
  <c r="AB28" i="14"/>
  <c r="AB68" s="1"/>
  <c r="AB26" i="13"/>
  <c r="Z108"/>
  <c r="Z68"/>
  <c r="Z28" i="14"/>
  <c r="Z68" s="1"/>
  <c r="AF108" i="13"/>
  <c r="AF68"/>
  <c r="AF26"/>
  <c r="AF28" i="14"/>
  <c r="AD108" i="13"/>
  <c r="AD68"/>
  <c r="AD28" i="14"/>
  <c r="AD26" i="13"/>
  <c r="AN108"/>
  <c r="AN68"/>
  <c r="AN26"/>
  <c r="AN28" i="14"/>
  <c r="AL108" i="13"/>
  <c r="AL68"/>
  <c r="AL28" i="14"/>
  <c r="AR108" i="13"/>
  <c r="AR68"/>
  <c r="AR26"/>
  <c r="AR28" i="14"/>
  <c r="AP108" i="13"/>
  <c r="AP68"/>
  <c r="AP28" i="14"/>
  <c r="AD110" i="13"/>
  <c r="AD70"/>
  <c r="AD30" i="14"/>
  <c r="AD29" i="13"/>
  <c r="AG110"/>
  <c r="AG70"/>
  <c r="AG29"/>
  <c r="AG30" i="14"/>
  <c r="AH110" i="13"/>
  <c r="AH70"/>
  <c r="AH30" i="14"/>
  <c r="AH29" i="13"/>
  <c r="AK110"/>
  <c r="AK70"/>
  <c r="AK30" i="14"/>
  <c r="AK29" i="13"/>
  <c r="AL110"/>
  <c r="AL70"/>
  <c r="AL29"/>
  <c r="AL30" i="14"/>
  <c r="AO110" i="13"/>
  <c r="AO70"/>
  <c r="AO29"/>
  <c r="AO69" s="1"/>
  <c r="AO30" i="14"/>
  <c r="BA110" i="13"/>
  <c r="BA70"/>
  <c r="BA30" i="14"/>
  <c r="BA29" i="13"/>
  <c r="AZ110"/>
  <c r="AZ70"/>
  <c r="AZ29"/>
  <c r="AZ30" i="14"/>
  <c r="AB112" i="13"/>
  <c r="AB72"/>
  <c r="AB32" i="14"/>
  <c r="AB112" s="1"/>
  <c r="Z112" i="13"/>
  <c r="Z72"/>
  <c r="Z32" i="14"/>
  <c r="AF112" i="13"/>
  <c r="AF72"/>
  <c r="AF32" i="14"/>
  <c r="AD112" i="13"/>
  <c r="AD72"/>
  <c r="AD32" i="14"/>
  <c r="AJ112" i="13"/>
  <c r="AJ72"/>
  <c r="AJ32" i="14"/>
  <c r="AH112" i="13"/>
  <c r="AH72"/>
  <c r="AH32" i="14"/>
  <c r="AN112" i="13"/>
  <c r="AN72"/>
  <c r="AN32" i="14"/>
  <c r="AL112" i="13"/>
  <c r="AL72"/>
  <c r="AL32" i="14"/>
  <c r="AR112" i="13"/>
  <c r="AR72"/>
  <c r="AR32" i="14"/>
  <c r="AR72" s="1"/>
  <c r="AP112" i="13"/>
  <c r="AP72"/>
  <c r="AP32" i="14"/>
  <c r="AV112" i="13"/>
  <c r="AV72"/>
  <c r="AV32" i="14"/>
  <c r="AT112" i="13"/>
  <c r="AT72"/>
  <c r="AT32" i="14"/>
  <c r="AZ112" i="13"/>
  <c r="AZ72"/>
  <c r="AZ32" i="14"/>
  <c r="AZ72" s="1"/>
  <c r="AX112" i="13"/>
  <c r="AX72"/>
  <c r="AX32" i="14"/>
  <c r="AC114" i="13"/>
  <c r="AC74"/>
  <c r="AC34" i="14"/>
  <c r="AC33" i="13"/>
  <c r="AB74"/>
  <c r="AB114"/>
  <c r="AB34" i="14"/>
  <c r="AB33" i="13"/>
  <c r="AG114"/>
  <c r="AG74"/>
  <c r="AG33"/>
  <c r="AG34" i="14"/>
  <c r="AF74" i="13"/>
  <c r="AF114"/>
  <c r="AF34" i="14"/>
  <c r="AF74" s="1"/>
  <c r="AF33" i="13"/>
  <c r="AO114"/>
  <c r="AO74"/>
  <c r="AO33"/>
  <c r="AO34" i="14"/>
  <c r="AN74" i="13"/>
  <c r="AN114"/>
  <c r="AN33"/>
  <c r="AN34" i="14"/>
  <c r="AW114" i="13"/>
  <c r="AW74"/>
  <c r="AW33"/>
  <c r="AW34" i="14"/>
  <c r="AV74" i="13"/>
  <c r="AV114"/>
  <c r="AV34" i="14"/>
  <c r="AV33" i="13"/>
  <c r="AI75"/>
  <c r="AI115"/>
  <c r="AI35" i="14"/>
  <c r="AJ75" i="13"/>
  <c r="AJ115"/>
  <c r="AJ35" i="14"/>
  <c r="AT75" i="13"/>
  <c r="AT115"/>
  <c r="AT35" i="14"/>
  <c r="AW75" i="13"/>
  <c r="AW115"/>
  <c r="AW35" i="14"/>
  <c r="AY75" i="13"/>
  <c r="AY115"/>
  <c r="AY35" i="14"/>
  <c r="AY115" s="1"/>
  <c r="AZ75" i="13"/>
  <c r="AZ115"/>
  <c r="AZ35" i="14"/>
  <c r="Z116" i="13"/>
  <c r="Z76"/>
  <c r="Z36" i="14"/>
  <c r="AC76" i="13"/>
  <c r="AC116"/>
  <c r="AC36" i="14"/>
  <c r="AD116" i="13"/>
  <c r="AD76"/>
  <c r="AD36" i="14"/>
  <c r="AD116" s="1"/>
  <c r="AG116" i="13"/>
  <c r="AG76"/>
  <c r="AG36" i="14"/>
  <c r="AH116" i="13"/>
  <c r="AH76"/>
  <c r="AH36" i="14"/>
  <c r="AK76" i="13"/>
  <c r="AK116"/>
  <c r="AK36" i="14"/>
  <c r="AL116" i="13"/>
  <c r="AL76"/>
  <c r="AL36" i="14"/>
  <c r="AL76" s="1"/>
  <c r="AO116" i="13"/>
  <c r="AO76"/>
  <c r="AO36" i="14"/>
  <c r="AP116" i="13"/>
  <c r="AP76"/>
  <c r="AP36" i="14"/>
  <c r="AP76" s="1"/>
  <c r="AS76" i="13"/>
  <c r="AS116"/>
  <c r="AS36" i="14"/>
  <c r="AT116" i="13"/>
  <c r="AT76"/>
  <c r="AT36" i="14"/>
  <c r="AW116" i="13"/>
  <c r="AW76"/>
  <c r="AW36" i="14"/>
  <c r="AX116" i="13"/>
  <c r="AX76"/>
  <c r="AX36" i="14"/>
  <c r="BA76" i="13"/>
  <c r="BA116"/>
  <c r="BA36" i="14"/>
  <c r="AD117" i="13"/>
  <c r="AD77"/>
  <c r="AD37" i="14"/>
  <c r="AE77" s="1"/>
  <c r="AE117" i="13"/>
  <c r="AE77"/>
  <c r="AE37" i="14"/>
  <c r="AL117" i="13"/>
  <c r="AL77"/>
  <c r="AL37" i="14"/>
  <c r="AL77" s="1"/>
  <c r="AM117" i="13"/>
  <c r="AM77"/>
  <c r="AM37" i="14"/>
  <c r="AT117" i="13"/>
  <c r="AT77"/>
  <c r="AT37" i="14"/>
  <c r="AT77" s="1"/>
  <c r="AU117" i="13"/>
  <c r="AU77"/>
  <c r="AU37" i="14"/>
  <c r="Z78" i="13"/>
  <c r="Z118"/>
  <c r="Z38" i="14"/>
  <c r="Z78" s="1"/>
  <c r="AA118" i="13"/>
  <c r="AA78"/>
  <c r="AA38" i="14"/>
  <c r="AD78" i="13"/>
  <c r="AD118"/>
  <c r="AD38" i="14"/>
  <c r="AD78" s="1"/>
  <c r="AE118" i="13"/>
  <c r="AE78"/>
  <c r="AE38" i="14"/>
  <c r="AE78"/>
  <c r="AL78" i="13"/>
  <c r="AL118"/>
  <c r="AL38" i="14"/>
  <c r="AM118" i="13"/>
  <c r="AM78"/>
  <c r="AM38" i="14"/>
  <c r="AM78" s="1"/>
  <c r="AT78" i="13"/>
  <c r="AT118"/>
  <c r="AT38" i="14"/>
  <c r="AU118" i="13"/>
  <c r="AU78"/>
  <c r="AU38" i="14"/>
  <c r="AU118" s="1"/>
  <c r="AB80" i="13"/>
  <c r="AB120"/>
  <c r="AB40" i="14"/>
  <c r="AA120" i="13"/>
  <c r="AA80"/>
  <c r="AA40" i="14"/>
  <c r="AD80" i="13"/>
  <c r="AD120"/>
  <c r="AD40" i="14"/>
  <c r="AG80" i="13"/>
  <c r="AG120"/>
  <c r="AG40" i="14"/>
  <c r="AL80" i="13"/>
  <c r="AL120"/>
  <c r="AL40" i="14"/>
  <c r="AO80" i="13"/>
  <c r="AO120"/>
  <c r="AO40" i="14"/>
  <c r="AT80" i="13"/>
  <c r="AT120"/>
  <c r="AT40" i="14"/>
  <c r="AW80" i="13"/>
  <c r="AW120"/>
  <c r="AW40" i="14"/>
  <c r="AW120" s="1"/>
  <c r="Y27"/>
  <c r="Y26" s="1"/>
  <c r="Y26" i="13"/>
  <c r="Y66" s="1"/>
  <c r="Y107"/>
  <c r="Y67"/>
  <c r="W27" i="14"/>
  <c r="W26" s="1"/>
  <c r="W26" i="13"/>
  <c r="W107"/>
  <c r="W67"/>
  <c r="AA107"/>
  <c r="V29"/>
  <c r="V110"/>
  <c r="V30" i="14"/>
  <c r="V70" i="13"/>
  <c r="Y29"/>
  <c r="Y30" i="14"/>
  <c r="Y110" i="13"/>
  <c r="Y70"/>
  <c r="V112"/>
  <c r="V32" i="14"/>
  <c r="V72" i="13"/>
  <c r="W32" i="14"/>
  <c r="W72"/>
  <c r="W72" i="13"/>
  <c r="W112"/>
  <c r="V115"/>
  <c r="V35" i="14"/>
  <c r="V75" i="13"/>
  <c r="Y115"/>
  <c r="Y75"/>
  <c r="Y35" i="14"/>
  <c r="V117" i="13"/>
  <c r="V37" i="14"/>
  <c r="V77" i="13"/>
  <c r="W37" i="14"/>
  <c r="W117" i="13"/>
  <c r="W77"/>
  <c r="V120"/>
  <c r="V40" i="14"/>
  <c r="V80" i="13"/>
  <c r="Y80"/>
  <c r="Y120"/>
  <c r="Y40" i="14"/>
  <c r="AJ108" i="13"/>
  <c r="AJ68"/>
  <c r="AJ26"/>
  <c r="AJ66" s="1"/>
  <c r="AJ28" i="14"/>
  <c r="AH108" i="13"/>
  <c r="AH68"/>
  <c r="AH28" i="14"/>
  <c r="AV108" i="13"/>
  <c r="AV68"/>
  <c r="AV28" i="14"/>
  <c r="AV108" s="1"/>
  <c r="AT108" i="13"/>
  <c r="AT68"/>
  <c r="AT28" i="14"/>
  <c r="AZ108" i="13"/>
  <c r="AZ68"/>
  <c r="AZ28" i="14"/>
  <c r="AX108" i="13"/>
  <c r="AX68"/>
  <c r="AX28" i="14"/>
  <c r="AX68" s="1"/>
  <c r="AX26" i="13"/>
  <c r="Z110"/>
  <c r="Z70"/>
  <c r="Z30" i="14"/>
  <c r="Z29" i="13"/>
  <c r="AC110"/>
  <c r="AC70"/>
  <c r="AC29"/>
  <c r="AC109" s="1"/>
  <c r="AC30" i="14"/>
  <c r="AC110" s="1"/>
  <c r="AP110" i="13"/>
  <c r="AP70"/>
  <c r="AP29"/>
  <c r="AP30" i="14"/>
  <c r="AP110"/>
  <c r="AS110" i="13"/>
  <c r="AS70"/>
  <c r="AS30" i="14"/>
  <c r="AS29" i="13"/>
  <c r="AU70"/>
  <c r="AU110"/>
  <c r="AU30" i="14"/>
  <c r="AU110"/>
  <c r="AU29" i="13"/>
  <c r="AU109"/>
  <c r="AV110"/>
  <c r="AV70"/>
  <c r="AV30" i="14"/>
  <c r="AV110"/>
  <c r="AV29" i="13"/>
  <c r="AC111"/>
  <c r="AC71"/>
  <c r="AC31" i="14"/>
  <c r="AC71" s="1"/>
  <c r="AB71" i="13"/>
  <c r="AB111"/>
  <c r="AB31" i="14"/>
  <c r="AB71" s="1"/>
  <c r="AG111" i="13"/>
  <c r="AG71"/>
  <c r="AG31" i="14"/>
  <c r="AF71" i="13"/>
  <c r="AF111"/>
  <c r="AF31" i="14"/>
  <c r="AK111" i="13"/>
  <c r="AK71"/>
  <c r="AK31" i="14"/>
  <c r="AJ71" i="13"/>
  <c r="AJ111"/>
  <c r="AJ31" i="14"/>
  <c r="AJ111" s="1"/>
  <c r="AO111" i="13"/>
  <c r="AO71"/>
  <c r="AO31" i="14"/>
  <c r="AO111" s="1"/>
  <c r="AN71" i="13"/>
  <c r="AN111"/>
  <c r="AN31" i="14"/>
  <c r="AS111" i="13"/>
  <c r="AS71"/>
  <c r="AS31" i="14"/>
  <c r="AS71" s="1"/>
  <c r="AR71" i="13"/>
  <c r="AR111"/>
  <c r="AR31" i="14"/>
  <c r="AR71" s="1"/>
  <c r="AW111" i="13"/>
  <c r="AW71"/>
  <c r="AW31" i="14"/>
  <c r="AW71" s="1"/>
  <c r="AV71" i="13"/>
  <c r="AV111"/>
  <c r="AV31" i="14"/>
  <c r="BA111" i="13"/>
  <c r="BA71"/>
  <c r="BA31" i="14"/>
  <c r="BA111" s="1"/>
  <c r="AZ71" i="13"/>
  <c r="AZ111"/>
  <c r="AZ31" i="14"/>
  <c r="AK114" i="13"/>
  <c r="AK74"/>
  <c r="AK34" i="14"/>
  <c r="AK33" i="13"/>
  <c r="AJ74"/>
  <c r="AJ114"/>
  <c r="AJ34" i="14"/>
  <c r="AJ33" i="13"/>
  <c r="AJ73" s="1"/>
  <c r="AS114"/>
  <c r="AS74"/>
  <c r="AS34" i="14"/>
  <c r="AS33" i="13"/>
  <c r="AR74"/>
  <c r="AR114"/>
  <c r="AR34" i="14"/>
  <c r="AR33" i="13"/>
  <c r="BA114"/>
  <c r="BA74"/>
  <c r="BA34" i="14"/>
  <c r="BB74" s="1"/>
  <c r="BA33" i="13"/>
  <c r="AZ74"/>
  <c r="AZ114"/>
  <c r="AZ34" i="14"/>
  <c r="AZ33" i="13"/>
  <c r="AZ73" s="1"/>
  <c r="AA75"/>
  <c r="AA115"/>
  <c r="AA35" i="14"/>
  <c r="AB75" i="13"/>
  <c r="AB115"/>
  <c r="AB35" i="14"/>
  <c r="AD75" i="13"/>
  <c r="AD115"/>
  <c r="AD35" i="14"/>
  <c r="AG75" i="13"/>
  <c r="AG115"/>
  <c r="AG35" i="14"/>
  <c r="AL75" i="13"/>
  <c r="AL115"/>
  <c r="AL35" i="14"/>
  <c r="AO75" i="13"/>
  <c r="AO115"/>
  <c r="AO35" i="14"/>
  <c r="AQ75" i="13"/>
  <c r="AQ115"/>
  <c r="AQ35" i="14"/>
  <c r="AQ75" s="1"/>
  <c r="AR75" i="13"/>
  <c r="AR115"/>
  <c r="AR35" i="14"/>
  <c r="AS75" s="1"/>
  <c r="Z117" i="13"/>
  <c r="Z77"/>
  <c r="Z37" i="14"/>
  <c r="AA117" i="13"/>
  <c r="AA77"/>
  <c r="AA37" i="14"/>
  <c r="AH117" i="13"/>
  <c r="AH77"/>
  <c r="AH37" i="14"/>
  <c r="AH77" s="1"/>
  <c r="AI117" i="13"/>
  <c r="AI77"/>
  <c r="AI37" i="14"/>
  <c r="AP117" i="13"/>
  <c r="AP77"/>
  <c r="AP37" i="14"/>
  <c r="AQ117" i="13"/>
  <c r="AQ77"/>
  <c r="AQ37" i="14"/>
  <c r="AX117" i="13"/>
  <c r="AX77"/>
  <c r="AX37" i="14"/>
  <c r="AX77" s="1"/>
  <c r="AY117" i="13"/>
  <c r="AY77"/>
  <c r="AY37" i="14"/>
  <c r="BC117" s="1"/>
  <c r="AH78" i="13"/>
  <c r="AH118"/>
  <c r="AH38" i="14"/>
  <c r="AI118" i="13"/>
  <c r="AI78"/>
  <c r="AI38" i="14"/>
  <c r="AP78" i="13"/>
  <c r="AP118"/>
  <c r="AP38" i="14"/>
  <c r="AP118" s="1"/>
  <c r="AQ118" i="13"/>
  <c r="AQ78"/>
  <c r="AQ38" i="14"/>
  <c r="AQ118" s="1"/>
  <c r="AX78" i="13"/>
  <c r="AX118"/>
  <c r="AX38" i="14"/>
  <c r="AX78" s="1"/>
  <c r="AY118" i="13"/>
  <c r="AY78"/>
  <c r="AY38" i="14"/>
  <c r="AJ80" i="13"/>
  <c r="AJ120"/>
  <c r="AJ40" i="14"/>
  <c r="AJ120" s="1"/>
  <c r="AI120" i="13"/>
  <c r="AI80"/>
  <c r="AI40" i="14"/>
  <c r="AI80" s="1"/>
  <c r="AR80" i="13"/>
  <c r="AR120"/>
  <c r="AR40" i="14"/>
  <c r="AR120" s="1"/>
  <c r="AQ120" i="13"/>
  <c r="AQ80"/>
  <c r="AQ40" i="14"/>
  <c r="AZ80" i="13"/>
  <c r="AZ120"/>
  <c r="AZ40" i="14"/>
  <c r="AY120" i="13"/>
  <c r="AY80"/>
  <c r="AY40" i="14"/>
  <c r="AY120" s="1"/>
  <c r="V28"/>
  <c r="V68" i="13"/>
  <c r="V108"/>
  <c r="X28" i="14"/>
  <c r="X68"/>
  <c r="X68" i="13"/>
  <c r="Y31" i="14"/>
  <c r="Y111" s="1"/>
  <c r="Y111" i="13"/>
  <c r="Y71"/>
  <c r="X71"/>
  <c r="X111"/>
  <c r="X31" i="14"/>
  <c r="X111" s="1"/>
  <c r="Y33" i="13"/>
  <c r="Y114"/>
  <c r="Y34" i="14"/>
  <c r="Y114" s="1"/>
  <c r="Y74" i="13"/>
  <c r="X74"/>
  <c r="X33"/>
  <c r="X34" i="14"/>
  <c r="X114" i="13"/>
  <c r="V36" i="14"/>
  <c r="V76" s="1"/>
  <c r="V76" i="13"/>
  <c r="V116"/>
  <c r="Y116"/>
  <c r="Y36" i="14"/>
  <c r="Y116" s="1"/>
  <c r="Y76" i="13"/>
  <c r="Y78"/>
  <c r="Y38" i="14"/>
  <c r="Y118" s="1"/>
  <c r="Y118" i="13"/>
  <c r="V38" i="14"/>
  <c r="V78" s="1"/>
  <c r="V78" i="13"/>
  <c r="V118"/>
  <c r="U107"/>
  <c r="C42" i="9"/>
  <c r="C60"/>
  <c r="D60"/>
  <c r="E60"/>
  <c r="B54"/>
  <c r="F42"/>
  <c r="AP117" i="14"/>
  <c r="Y78"/>
  <c r="X71"/>
  <c r="AI120"/>
  <c r="AY117"/>
  <c r="AR115"/>
  <c r="AO115"/>
  <c r="AG115"/>
  <c r="AJ113" i="13"/>
  <c r="AK73"/>
  <c r="AK113"/>
  <c r="AZ111" i="14"/>
  <c r="AZ71"/>
  <c r="AV71"/>
  <c r="AV111"/>
  <c r="AR111"/>
  <c r="AN71"/>
  <c r="AN111"/>
  <c r="AJ71"/>
  <c r="AF71"/>
  <c r="AF111"/>
  <c r="AB111"/>
  <c r="AV109" i="13"/>
  <c r="AV69"/>
  <c r="AS109"/>
  <c r="AP29" i="14"/>
  <c r="Z109" i="13"/>
  <c r="AZ68" i="14"/>
  <c r="AT68"/>
  <c r="AJ68"/>
  <c r="AJ108"/>
  <c r="V77"/>
  <c r="V75"/>
  <c r="V72"/>
  <c r="W67"/>
  <c r="Y106" i="13"/>
  <c r="AG80" i="14"/>
  <c r="AE118"/>
  <c r="AU77"/>
  <c r="AE117"/>
  <c r="BA116"/>
  <c r="BA76"/>
  <c r="AW76"/>
  <c r="AW116"/>
  <c r="AS76"/>
  <c r="AS116"/>
  <c r="AO76"/>
  <c r="AO116"/>
  <c r="AK116"/>
  <c r="AK76"/>
  <c r="AG116"/>
  <c r="AG76"/>
  <c r="AZ115"/>
  <c r="AW115"/>
  <c r="AW75"/>
  <c r="AJ115"/>
  <c r="AV73" i="13"/>
  <c r="AW33" i="14"/>
  <c r="AN74"/>
  <c r="AN33"/>
  <c r="AO74"/>
  <c r="AF113" i="13"/>
  <c r="AG74" i="14"/>
  <c r="AB113" i="13"/>
  <c r="AB39"/>
  <c r="AB41" s="1"/>
  <c r="V68" i="14"/>
  <c r="AZ120"/>
  <c r="AX118"/>
  <c r="AA75"/>
  <c r="BA33"/>
  <c r="AJ114"/>
  <c r="AK74"/>
  <c r="AW111"/>
  <c r="AO71"/>
  <c r="AG71"/>
  <c r="AV70"/>
  <c r="AU70"/>
  <c r="AS110"/>
  <c r="AS70"/>
  <c r="AC69" i="13"/>
  <c r="Z110" i="14"/>
  <c r="AX108"/>
  <c r="AV68"/>
  <c r="AJ106" i="13"/>
  <c r="Y109"/>
  <c r="V29" i="14"/>
  <c r="W69" s="1"/>
  <c r="V69" i="13"/>
  <c r="W66"/>
  <c r="Y107" i="14"/>
  <c r="Y67"/>
  <c r="AT120"/>
  <c r="AT80"/>
  <c r="AL80"/>
  <c r="AD80"/>
  <c r="AD120"/>
  <c r="AB80"/>
  <c r="AT78"/>
  <c r="AT118"/>
  <c r="AL78"/>
  <c r="AD118"/>
  <c r="AT117"/>
  <c r="AX76"/>
  <c r="AP116"/>
  <c r="AH116"/>
  <c r="AY75"/>
  <c r="AI115"/>
  <c r="AV114"/>
  <c r="AN113" i="13"/>
  <c r="AO113"/>
  <c r="AF33" i="14"/>
  <c r="AB74"/>
  <c r="AC74"/>
  <c r="AV112"/>
  <c r="AN72"/>
  <c r="AF112"/>
  <c r="AZ69" i="13"/>
  <c r="AO109"/>
  <c r="AK29" i="14"/>
  <c r="AH29"/>
  <c r="AD70"/>
  <c r="AP26"/>
  <c r="AR106" i="13"/>
  <c r="AF106"/>
  <c r="AB108" i="14"/>
  <c r="AC73" i="13"/>
  <c r="AX112" i="14"/>
  <c r="AT72"/>
  <c r="AT112"/>
  <c r="AP112"/>
  <c r="AL72"/>
  <c r="AL112"/>
  <c r="AH112"/>
  <c r="AD112"/>
  <c r="Z112"/>
  <c r="AZ110"/>
  <c r="AZ70"/>
  <c r="BA109" i="13"/>
  <c r="AO70" i="14"/>
  <c r="AL110"/>
  <c r="AH109" i="13"/>
  <c r="AG70" i="14"/>
  <c r="AG110"/>
  <c r="AD109" i="13"/>
  <c r="AD69"/>
  <c r="AR108" i="14"/>
  <c r="AR68"/>
  <c r="AR26"/>
  <c r="AL68"/>
  <c r="AN108"/>
  <c r="AN68"/>
  <c r="AF108"/>
  <c r="AF26"/>
  <c r="AF68"/>
  <c r="AB106" i="13"/>
  <c r="AB66"/>
  <c r="U120" i="14"/>
  <c r="M120"/>
  <c r="Q118"/>
  <c r="U117"/>
  <c r="N76"/>
  <c r="G76"/>
  <c r="O73" i="13"/>
  <c r="G73"/>
  <c r="Q112" i="14"/>
  <c r="S111"/>
  <c r="J111"/>
  <c r="G110"/>
  <c r="BC111"/>
  <c r="BC78"/>
  <c r="BF118"/>
  <c r="BB76"/>
  <c r="BD113" i="13"/>
  <c r="BB113"/>
  <c r="F106"/>
  <c r="X78" i="14"/>
  <c r="W116"/>
  <c r="W74"/>
  <c r="W39" i="13"/>
  <c r="W41" s="1"/>
  <c r="V33" i="14"/>
  <c r="V39" s="1"/>
  <c r="V41" s="1"/>
  <c r="Y108"/>
  <c r="AX80"/>
  <c r="AP120"/>
  <c r="AH120"/>
  <c r="BA118"/>
  <c r="AS118"/>
  <c r="AK118"/>
  <c r="BA77"/>
  <c r="AS77"/>
  <c r="AK117"/>
  <c r="AP75"/>
  <c r="AN115"/>
  <c r="AF75"/>
  <c r="Z115"/>
  <c r="AY74"/>
  <c r="AX74"/>
  <c r="AQ74"/>
  <c r="AP114"/>
  <c r="AI74"/>
  <c r="AH39" i="13"/>
  <c r="AH41" s="1"/>
  <c r="AX111" i="14"/>
  <c r="AT71"/>
  <c r="AP111"/>
  <c r="AL71"/>
  <c r="AH111"/>
  <c r="AD71"/>
  <c r="Z111"/>
  <c r="AW110"/>
  <c r="AT109" i="13"/>
  <c r="AQ70" i="14"/>
  <c r="AQ110"/>
  <c r="AR70"/>
  <c r="AA70"/>
  <c r="AA29"/>
  <c r="AA109" s="1"/>
  <c r="AB110"/>
  <c r="AY108"/>
  <c r="AY26"/>
  <c r="BA108"/>
  <c r="AI108"/>
  <c r="AK68"/>
  <c r="W120"/>
  <c r="X117"/>
  <c r="X77"/>
  <c r="X112"/>
  <c r="X72"/>
  <c r="W29"/>
  <c r="W70"/>
  <c r="X69" i="13"/>
  <c r="X26" i="14"/>
  <c r="V66" i="13"/>
  <c r="AU80" i="14"/>
  <c r="AM80"/>
  <c r="AE80"/>
  <c r="Z80"/>
  <c r="AW78"/>
  <c r="AO78"/>
  <c r="AG78"/>
  <c r="AC118"/>
  <c r="AW77"/>
  <c r="AO77"/>
  <c r="AG117"/>
  <c r="AG77"/>
  <c r="AZ76"/>
  <c r="AZ116"/>
  <c r="AV76"/>
  <c r="AV116"/>
  <c r="AR116"/>
  <c r="AR76"/>
  <c r="AN116"/>
  <c r="AN76"/>
  <c r="AJ76"/>
  <c r="AJ116"/>
  <c r="AF76"/>
  <c r="AX115"/>
  <c r="AX75"/>
  <c r="AV115"/>
  <c r="AV75"/>
  <c r="AH75"/>
  <c r="AU113" i="13"/>
  <c r="AU39"/>
  <c r="AU41" s="1"/>
  <c r="AM74" i="14"/>
  <c r="AL33"/>
  <c r="AL114"/>
  <c r="AE114"/>
  <c r="AE33"/>
  <c r="AE74"/>
  <c r="AA114"/>
  <c r="Z33"/>
  <c r="Z113" s="1"/>
  <c r="AW72"/>
  <c r="AO72"/>
  <c r="AG72"/>
  <c r="AX70"/>
  <c r="AY109" i="13"/>
  <c r="AM109"/>
  <c r="AN69"/>
  <c r="AI69"/>
  <c r="AI109"/>
  <c r="AE29" i="14"/>
  <c r="AE110"/>
  <c r="AF70"/>
  <c r="AF110"/>
  <c r="AS108"/>
  <c r="AS68"/>
  <c r="AS26"/>
  <c r="AS66" s="1"/>
  <c r="AM108"/>
  <c r="AM68"/>
  <c r="AO108"/>
  <c r="AO68"/>
  <c r="S120"/>
  <c r="T80"/>
  <c r="T120"/>
  <c r="K120"/>
  <c r="L80"/>
  <c r="O78"/>
  <c r="O118"/>
  <c r="G118"/>
  <c r="P116"/>
  <c r="H116"/>
  <c r="H33"/>
  <c r="H74"/>
  <c r="H114"/>
  <c r="I74"/>
  <c r="I110"/>
  <c r="I70"/>
  <c r="BD71"/>
  <c r="BB71"/>
  <c r="BE78"/>
  <c r="BC73" i="13"/>
  <c r="I66"/>
  <c r="J106"/>
  <c r="J66"/>
  <c r="T67" i="14"/>
  <c r="BH38"/>
  <c r="BC66" i="13"/>
  <c r="BC106"/>
  <c r="I68" i="14"/>
  <c r="P120"/>
  <c r="H80"/>
  <c r="T118"/>
  <c r="Q117"/>
  <c r="I77"/>
  <c r="I117"/>
  <c r="R76"/>
  <c r="S76"/>
  <c r="J76"/>
  <c r="M107"/>
  <c r="BG111" i="13"/>
  <c r="BG71"/>
  <c r="BG31" i="14"/>
  <c r="BG111" s="1"/>
  <c r="N120"/>
  <c r="K78"/>
  <c r="K118"/>
  <c r="Q75"/>
  <c r="P75"/>
  <c r="I75"/>
  <c r="H75"/>
  <c r="T33"/>
  <c r="T113" s="1"/>
  <c r="T114"/>
  <c r="U74"/>
  <c r="M110"/>
  <c r="C29"/>
  <c r="J68"/>
  <c r="J108"/>
  <c r="C80" i="12"/>
  <c r="C60"/>
  <c r="BG110" i="13"/>
  <c r="BG29"/>
  <c r="BG30" i="14"/>
  <c r="BG114" i="13"/>
  <c r="BG74"/>
  <c r="BG34" i="14"/>
  <c r="BG114" s="1"/>
  <c r="BH37"/>
  <c r="T112"/>
  <c r="K108"/>
  <c r="E80" i="12"/>
  <c r="BH36" i="14"/>
  <c r="K76"/>
  <c r="M112"/>
  <c r="BD115"/>
  <c r="E80"/>
  <c r="D77"/>
  <c r="P78"/>
  <c r="H118"/>
  <c r="H78"/>
  <c r="T77"/>
  <c r="L117"/>
  <c r="L77"/>
  <c r="U115"/>
  <c r="K75"/>
  <c r="K115"/>
  <c r="J75"/>
  <c r="O74"/>
  <c r="N114"/>
  <c r="G74"/>
  <c r="F114"/>
  <c r="P112"/>
  <c r="P72"/>
  <c r="H72"/>
  <c r="O68"/>
  <c r="BE111"/>
  <c r="BB118"/>
  <c r="BC76"/>
  <c r="BC116"/>
  <c r="BD74"/>
  <c r="BF74"/>
  <c r="BF114"/>
  <c r="BB114"/>
  <c r="D66" i="13"/>
  <c r="D67" i="14"/>
  <c r="D26"/>
  <c r="F107"/>
  <c r="X76"/>
  <c r="W71"/>
  <c r="V71"/>
  <c r="W68"/>
  <c r="W108"/>
  <c r="BA80"/>
  <c r="BA120"/>
  <c r="AS80"/>
  <c r="AS120"/>
  <c r="AK80"/>
  <c r="AZ118"/>
  <c r="AR118"/>
  <c r="AR78"/>
  <c r="AJ118"/>
  <c r="AJ78"/>
  <c r="AZ117"/>
  <c r="AZ77"/>
  <c r="AR117"/>
  <c r="AJ117"/>
  <c r="AB117"/>
  <c r="AB77"/>
  <c r="AS115"/>
  <c r="AM75"/>
  <c r="AE115"/>
  <c r="AC75"/>
  <c r="AY73" i="13"/>
  <c r="AY113"/>
  <c r="AY39"/>
  <c r="AQ73"/>
  <c r="AP113"/>
  <c r="AH74" i="14"/>
  <c r="AY111"/>
  <c r="AY71"/>
  <c r="AU111"/>
  <c r="AU71"/>
  <c r="AQ111"/>
  <c r="AQ71"/>
  <c r="AM111"/>
  <c r="AI111"/>
  <c r="AE111"/>
  <c r="AE71"/>
  <c r="AA111"/>
  <c r="AW69" i="13"/>
  <c r="AW109"/>
  <c r="AT110" i="14"/>
  <c r="AT29"/>
  <c r="AT109" s="1"/>
  <c r="AT70"/>
  <c r="AQ69" i="13"/>
  <c r="AQ109"/>
  <c r="AR109"/>
  <c r="AR69"/>
  <c r="AA109"/>
  <c r="AA69"/>
  <c r="AB109"/>
  <c r="AB69"/>
  <c r="AY66"/>
  <c r="AY106"/>
  <c r="AW68" i="14"/>
  <c r="AW108"/>
  <c r="X120"/>
  <c r="X29"/>
  <c r="X66" i="13"/>
  <c r="V26" i="14"/>
  <c r="V67"/>
  <c r="V107"/>
  <c r="AV120"/>
  <c r="AV80"/>
  <c r="AN80"/>
  <c r="AN120"/>
  <c r="AF120"/>
  <c r="AF80"/>
  <c r="AC80"/>
  <c r="AC120"/>
  <c r="AV118"/>
  <c r="AN118"/>
  <c r="AF118"/>
  <c r="AF78"/>
  <c r="AB78"/>
  <c r="AV117"/>
  <c r="AV77"/>
  <c r="AN77"/>
  <c r="AN117"/>
  <c r="AF77"/>
  <c r="AF117"/>
  <c r="AY116"/>
  <c r="AU116"/>
  <c r="AQ116"/>
  <c r="AQ76"/>
  <c r="AM116"/>
  <c r="AM76"/>
  <c r="AI116"/>
  <c r="AE116"/>
  <c r="AA116"/>
  <c r="BA75"/>
  <c r="BA115"/>
  <c r="AU115"/>
  <c r="AK75"/>
  <c r="AK115"/>
  <c r="AU33"/>
  <c r="AL113" i="13"/>
  <c r="AL73"/>
  <c r="AD73"/>
  <c r="AD39"/>
  <c r="AY112" i="14"/>
  <c r="AY72"/>
  <c r="AU112"/>
  <c r="AU72"/>
  <c r="AQ112"/>
  <c r="AQ72"/>
  <c r="AM112"/>
  <c r="AM72"/>
  <c r="AI112"/>
  <c r="AI72"/>
  <c r="AE72"/>
  <c r="AE112"/>
  <c r="AA112"/>
  <c r="AA72"/>
  <c r="AY110"/>
  <c r="AY29"/>
  <c r="AM70"/>
  <c r="AM110"/>
  <c r="AM29"/>
  <c r="AN70"/>
  <c r="AI110"/>
  <c r="AI29"/>
  <c r="AE69" i="13"/>
  <c r="AE109"/>
  <c r="AQ108" i="14"/>
  <c r="AQ68"/>
  <c r="AS66" i="13"/>
  <c r="AE108" i="14"/>
  <c r="AE68"/>
  <c r="AA68"/>
  <c r="AA108"/>
  <c r="N118"/>
  <c r="N78"/>
  <c r="R77"/>
  <c r="K77"/>
  <c r="J77"/>
  <c r="Q76"/>
  <c r="I116"/>
  <c r="M115"/>
  <c r="P33"/>
  <c r="P114"/>
  <c r="Q74"/>
  <c r="H73" i="13"/>
  <c r="O72" i="14"/>
  <c r="G72"/>
  <c r="G112"/>
  <c r="F72"/>
  <c r="T71"/>
  <c r="U71"/>
  <c r="L71"/>
  <c r="M71"/>
  <c r="M111"/>
  <c r="Q110"/>
  <c r="Q70"/>
  <c r="F68"/>
  <c r="F108"/>
  <c r="BF71"/>
  <c r="BF111"/>
  <c r="BD78"/>
  <c r="BD118"/>
  <c r="BE76"/>
  <c r="BE116"/>
  <c r="BD76"/>
  <c r="BD116"/>
  <c r="BC74"/>
  <c r="BC114"/>
  <c r="BE74"/>
  <c r="BE114"/>
  <c r="C67"/>
  <c r="I26"/>
  <c r="J26"/>
  <c r="J106" s="1"/>
  <c r="J67"/>
  <c r="J107"/>
  <c r="R67"/>
  <c r="BG118" i="13"/>
  <c r="BG78"/>
  <c r="BG38" i="14"/>
  <c r="BG118" s="1"/>
  <c r="BE26"/>
  <c r="BC26"/>
  <c r="BC108"/>
  <c r="S108"/>
  <c r="O80"/>
  <c r="O120"/>
  <c r="G80"/>
  <c r="G120"/>
  <c r="U78"/>
  <c r="M78"/>
  <c r="J118"/>
  <c r="P117"/>
  <c r="H117"/>
  <c r="H106" i="13"/>
  <c r="N106"/>
  <c r="S26" i="14"/>
  <c r="S67"/>
  <c r="BH31"/>
  <c r="BD66" i="13"/>
  <c r="T76" i="14"/>
  <c r="U116"/>
  <c r="L116"/>
  <c r="L76"/>
  <c r="M116"/>
  <c r="L74"/>
  <c r="L114"/>
  <c r="I111"/>
  <c r="U110"/>
  <c r="U29"/>
  <c r="BB112"/>
  <c r="BF112"/>
  <c r="BF72"/>
  <c r="BD110"/>
  <c r="BH29" i="13"/>
  <c r="BG77"/>
  <c r="H68" i="14"/>
  <c r="H108"/>
  <c r="J70"/>
  <c r="O111"/>
  <c r="S70"/>
  <c r="BG112" i="13"/>
  <c r="BG72"/>
  <c r="BG32" i="14"/>
  <c r="BG72" s="1"/>
  <c r="BG116" i="13"/>
  <c r="BG36" i="14"/>
  <c r="BG76" s="1"/>
  <c r="O75"/>
  <c r="O115"/>
  <c r="N115"/>
  <c r="N75"/>
  <c r="G75"/>
  <c r="G115"/>
  <c r="K33"/>
  <c r="K74"/>
  <c r="K114"/>
  <c r="J114"/>
  <c r="J33"/>
  <c r="J74"/>
  <c r="U72"/>
  <c r="U112"/>
  <c r="L112"/>
  <c r="BE112"/>
  <c r="BE72"/>
  <c r="BE115"/>
  <c r="BE75"/>
  <c r="BG120" i="13"/>
  <c r="BG80"/>
  <c r="BG40" i="14"/>
  <c r="BG80" s="1"/>
  <c r="E71"/>
  <c r="B26"/>
  <c r="E72"/>
  <c r="B61" i="9"/>
  <c r="D61"/>
  <c r="E61"/>
  <c r="F43"/>
  <c r="C56"/>
  <c r="C43"/>
  <c r="V66" i="14"/>
  <c r="BG74"/>
  <c r="AE109"/>
  <c r="Y106"/>
  <c r="Y66"/>
  <c r="BA113"/>
  <c r="AI109"/>
  <c r="X69"/>
  <c r="AY119" i="13"/>
  <c r="AY41"/>
  <c r="BH71" i="14"/>
  <c r="BH116"/>
  <c r="BG71"/>
  <c r="BH118"/>
  <c r="AQ69"/>
  <c r="AF73"/>
  <c r="C44" i="9"/>
  <c r="C59"/>
  <c r="F44"/>
  <c r="B59"/>
  <c r="D59"/>
  <c r="E59"/>
  <c r="F45"/>
  <c r="B53"/>
  <c r="C45"/>
  <c r="C52"/>
  <c r="D52"/>
  <c r="E52"/>
  <c r="C53"/>
  <c r="D53"/>
  <c r="E53"/>
  <c r="C46"/>
  <c r="B56"/>
  <c r="D56"/>
  <c r="E56"/>
  <c r="F46"/>
  <c r="C54"/>
  <c r="C47"/>
  <c r="C58"/>
  <c r="D58"/>
  <c r="E58"/>
  <c r="F47"/>
  <c r="B58"/>
  <c r="B55"/>
  <c r="D55"/>
  <c r="E55"/>
  <c r="D54"/>
  <c r="E54"/>
  <c r="E63"/>
  <c r="D65"/>
  <c r="C48"/>
  <c r="B33" i="23"/>
  <c r="H37" i="6"/>
  <c r="M44" i="4"/>
  <c r="C26"/>
  <c r="F45"/>
  <c r="L23"/>
  <c r="L26"/>
  <c r="I24"/>
  <c r="K12"/>
  <c r="K24"/>
  <c r="K22"/>
  <c r="K23"/>
  <c r="F44"/>
  <c r="E26"/>
  <c r="K26"/>
  <c r="M12"/>
  <c r="K44"/>
  <c r="N12"/>
  <c r="H12"/>
  <c r="H24"/>
  <c r="L44"/>
  <c r="AD26" i="14"/>
  <c r="AZ67" i="13"/>
  <c r="BD107"/>
  <c r="AZ26"/>
  <c r="AZ107"/>
  <c r="AZ27" i="14"/>
  <c r="BA67" i="13"/>
  <c r="AQ107"/>
  <c r="AR67"/>
  <c r="AQ26"/>
  <c r="AR66" s="1"/>
  <c r="AQ27" i="14"/>
  <c r="AU107" i="13"/>
  <c r="AJ67"/>
  <c r="AI107"/>
  <c r="AI27" i="14"/>
  <c r="AI67" i="13"/>
  <c r="AI26"/>
  <c r="AI39" s="1"/>
  <c r="AG107"/>
  <c r="AC67"/>
  <c r="AC27" i="14"/>
  <c r="AD67" s="1"/>
  <c r="AD67" i="13"/>
  <c r="AC26"/>
  <c r="AC66" s="1"/>
  <c r="K100" i="12"/>
  <c r="J60"/>
  <c r="J100"/>
  <c r="T108" i="13"/>
  <c r="T26"/>
  <c r="T28" i="14"/>
  <c r="T68" s="1"/>
  <c r="U68" i="13"/>
  <c r="T68"/>
  <c r="X108"/>
  <c r="K80" i="12"/>
  <c r="J80"/>
  <c r="O58"/>
  <c r="O41"/>
  <c r="O98"/>
  <c r="N100"/>
  <c r="N60"/>
  <c r="AV27" i="14"/>
  <c r="AV107" s="1"/>
  <c r="AV67" i="13"/>
  <c r="AV26"/>
  <c r="AV106" s="1"/>
  <c r="AV107"/>
  <c r="AN67"/>
  <c r="AM107"/>
  <c r="AM27" i="14"/>
  <c r="AM107" s="1"/>
  <c r="AM67" i="13"/>
  <c r="AM26"/>
  <c r="AM106" s="1"/>
  <c r="AF67"/>
  <c r="AE67"/>
  <c r="AE26"/>
  <c r="AF66" s="1"/>
  <c r="AE27" i="14"/>
  <c r="AF67" s="1"/>
  <c r="AE107" i="13"/>
  <c r="H100" i="12"/>
  <c r="I100"/>
  <c r="H60"/>
  <c r="L30" i="14"/>
  <c r="L29" s="1"/>
  <c r="M70" i="13"/>
  <c r="P110"/>
  <c r="L29"/>
  <c r="L70"/>
  <c r="L110"/>
  <c r="Z108" i="14"/>
  <c r="Z76"/>
  <c r="AL117"/>
  <c r="AU29"/>
  <c r="AC111"/>
  <c r="AK33"/>
  <c r="AK114"/>
  <c r="AS33"/>
  <c r="BA114"/>
  <c r="AA115"/>
  <c r="AH78"/>
  <c r="Y74"/>
  <c r="AM118"/>
  <c r="W107"/>
  <c r="Y110"/>
  <c r="W77"/>
  <c r="AX117"/>
  <c r="Y76"/>
  <c r="E76"/>
  <c r="BE30"/>
  <c r="BB37"/>
  <c r="BB117" s="1"/>
  <c r="BC35"/>
  <c r="BC33" s="1"/>
  <c r="BC75" i="13"/>
  <c r="BE40" i="14"/>
  <c r="BF80" s="1"/>
  <c r="BB120" i="13"/>
  <c r="BC40" i="14"/>
  <c r="C58" i="12"/>
  <c r="U108" i="13"/>
  <c r="H108"/>
  <c r="R110"/>
  <c r="T72"/>
  <c r="C72"/>
  <c r="Q68"/>
  <c r="F30" i="14"/>
  <c r="N30"/>
  <c r="O70" s="1"/>
  <c r="AC107" i="13"/>
  <c r="O52" i="12"/>
  <c r="I60"/>
  <c r="L80"/>
  <c r="N98"/>
  <c r="P21"/>
  <c r="P80"/>
  <c r="AL27" i="14"/>
  <c r="AM67" s="1"/>
  <c r="AB67" i="13"/>
  <c r="AU67"/>
  <c r="AO67"/>
  <c r="E41" i="12"/>
  <c r="F98"/>
  <c r="F19"/>
  <c r="BD67" i="13"/>
  <c r="C100" i="12"/>
  <c r="B60"/>
  <c r="F100"/>
  <c r="L28" i="14"/>
  <c r="L26" s="1"/>
  <c r="L68" i="13"/>
  <c r="L108"/>
  <c r="L26"/>
  <c r="L106" s="1"/>
  <c r="M68"/>
  <c r="P108"/>
  <c r="O107"/>
  <c r="S107"/>
  <c r="P67"/>
  <c r="O67"/>
  <c r="O27" i="14"/>
  <c r="O26" i="13"/>
  <c r="O66" s="1"/>
  <c r="G27" i="14"/>
  <c r="G26" s="1"/>
  <c r="H67" i="13"/>
  <c r="G107"/>
  <c r="G67"/>
  <c r="BI28"/>
  <c r="P28" i="12"/>
  <c r="P150"/>
  <c r="BH28" i="13"/>
  <c r="BH26" s="1"/>
  <c r="BH39" s="1"/>
  <c r="BH41" s="1"/>
  <c r="T70"/>
  <c r="U70"/>
  <c r="T29"/>
  <c r="T30" i="14"/>
  <c r="X110" s="1"/>
  <c r="X110" i="13"/>
  <c r="T110"/>
  <c r="K27" i="14"/>
  <c r="L67" i="13"/>
  <c r="K67"/>
  <c r="K107"/>
  <c r="K26"/>
  <c r="E26"/>
  <c r="E66" s="1"/>
  <c r="E27" i="14"/>
  <c r="I107" i="13"/>
  <c r="F67"/>
  <c r="E67"/>
  <c r="BH27"/>
  <c r="BI27"/>
  <c r="BI26" s="1"/>
  <c r="P27" i="12"/>
  <c r="P149"/>
  <c r="BG27" i="13"/>
  <c r="BI35"/>
  <c r="P35" i="12"/>
  <c r="P157"/>
  <c r="BH35" i="13"/>
  <c r="BG35"/>
  <c r="BG35" i="14" s="1"/>
  <c r="G100" i="12"/>
  <c r="BI40" i="13"/>
  <c r="P40" i="12"/>
  <c r="BI36" i="13"/>
  <c r="P36" i="12"/>
  <c r="P158"/>
  <c r="P32"/>
  <c r="P154"/>
  <c r="BI32" i="13"/>
  <c r="BI31"/>
  <c r="P31" i="12"/>
  <c r="P153"/>
  <c r="K135"/>
  <c r="K139"/>
  <c r="K143"/>
  <c r="K145"/>
  <c r="K136"/>
  <c r="K138"/>
  <c r="K140"/>
  <c r="K142"/>
  <c r="K144"/>
  <c r="K146"/>
  <c r="L136"/>
  <c r="L138"/>
  <c r="L140"/>
  <c r="L142"/>
  <c r="L144"/>
  <c r="L146"/>
  <c r="L135"/>
  <c r="L139"/>
  <c r="L143"/>
  <c r="L145"/>
  <c r="C135"/>
  <c r="C139"/>
  <c r="C143"/>
  <c r="C145"/>
  <c r="C136"/>
  <c r="C138"/>
  <c r="C140"/>
  <c r="C142"/>
  <c r="C144"/>
  <c r="C146"/>
  <c r="G135"/>
  <c r="G139"/>
  <c r="G143"/>
  <c r="G145"/>
  <c r="G136"/>
  <c r="G138"/>
  <c r="G140"/>
  <c r="G142"/>
  <c r="G144"/>
  <c r="G146"/>
  <c r="D136"/>
  <c r="D138"/>
  <c r="D140"/>
  <c r="D142"/>
  <c r="D144"/>
  <c r="D146"/>
  <c r="D135"/>
  <c r="D139"/>
  <c r="D143"/>
  <c r="D145"/>
  <c r="I135"/>
  <c r="I139"/>
  <c r="I143"/>
  <c r="I145"/>
  <c r="I136"/>
  <c r="I138"/>
  <c r="I140"/>
  <c r="I142"/>
  <c r="I144"/>
  <c r="I146"/>
  <c r="Y73" i="13"/>
  <c r="AR75" i="14"/>
  <c r="G26" i="13"/>
  <c r="K106" s="1"/>
  <c r="O137" i="12"/>
  <c r="P68"/>
  <c r="L134"/>
  <c r="N134"/>
  <c r="L137"/>
  <c r="N137"/>
  <c r="L141"/>
  <c r="N141"/>
  <c r="J137"/>
  <c r="H137"/>
  <c r="F137"/>
  <c r="C137"/>
  <c r="J134"/>
  <c r="H134"/>
  <c r="F134"/>
  <c r="E134"/>
  <c r="C134"/>
  <c r="J141"/>
  <c r="H141"/>
  <c r="F141"/>
  <c r="D141"/>
  <c r="B141"/>
  <c r="BI37" i="13"/>
  <c r="P37" i="12"/>
  <c r="P159"/>
  <c r="BI34" i="13"/>
  <c r="P34" i="12"/>
  <c r="P156"/>
  <c r="BI30" i="13"/>
  <c r="P30" i="12"/>
  <c r="P152"/>
  <c r="BI38" i="13"/>
  <c r="P38" i="12"/>
  <c r="P160"/>
  <c r="O135"/>
  <c r="O139"/>
  <c r="O143"/>
  <c r="O145"/>
  <c r="O136"/>
  <c r="O138"/>
  <c r="O140"/>
  <c r="O142"/>
  <c r="O144"/>
  <c r="O146"/>
  <c r="M135"/>
  <c r="M139"/>
  <c r="M143"/>
  <c r="M145"/>
  <c r="M136"/>
  <c r="M138"/>
  <c r="M140"/>
  <c r="M142"/>
  <c r="M144"/>
  <c r="M146"/>
  <c r="N136"/>
  <c r="N138"/>
  <c r="N140"/>
  <c r="N142"/>
  <c r="N144"/>
  <c r="N146"/>
  <c r="N135"/>
  <c r="N139"/>
  <c r="N143"/>
  <c r="N145"/>
  <c r="E135"/>
  <c r="E139"/>
  <c r="E143"/>
  <c r="E145"/>
  <c r="E136"/>
  <c r="E138"/>
  <c r="E140"/>
  <c r="E142"/>
  <c r="E144"/>
  <c r="E146"/>
  <c r="B136"/>
  <c r="B138"/>
  <c r="B140"/>
  <c r="B142"/>
  <c r="B144"/>
  <c r="B146"/>
  <c r="B135"/>
  <c r="B139"/>
  <c r="B143"/>
  <c r="B145"/>
  <c r="F136"/>
  <c r="F138"/>
  <c r="F140"/>
  <c r="F142"/>
  <c r="F144"/>
  <c r="F146"/>
  <c r="F135"/>
  <c r="F139"/>
  <c r="F143"/>
  <c r="F145"/>
  <c r="H136"/>
  <c r="H138"/>
  <c r="H140"/>
  <c r="H142"/>
  <c r="H144"/>
  <c r="H146"/>
  <c r="H135"/>
  <c r="H139"/>
  <c r="H143"/>
  <c r="H145"/>
  <c r="J136"/>
  <c r="J138"/>
  <c r="J140"/>
  <c r="J142"/>
  <c r="J144"/>
  <c r="J146"/>
  <c r="J135"/>
  <c r="J139"/>
  <c r="J143"/>
  <c r="J145"/>
  <c r="O141"/>
  <c r="O134"/>
  <c r="P72"/>
  <c r="P65"/>
  <c r="K134"/>
  <c r="M134"/>
  <c r="K137"/>
  <c r="M137"/>
  <c r="K141"/>
  <c r="M141"/>
  <c r="I137"/>
  <c r="G137"/>
  <c r="E137"/>
  <c r="D137"/>
  <c r="B137"/>
  <c r="I134"/>
  <c r="G134"/>
  <c r="E85"/>
  <c r="D134"/>
  <c r="B134"/>
  <c r="I141"/>
  <c r="G141"/>
  <c r="E141"/>
  <c r="C141"/>
  <c r="BG61" i="14"/>
  <c r="BG101"/>
  <c r="BH61"/>
  <c r="F118"/>
  <c r="G106" i="13"/>
  <c r="G66"/>
  <c r="C68" i="14"/>
  <c r="C26"/>
  <c r="I86" i="13"/>
  <c r="I46"/>
  <c r="G86"/>
  <c r="G46"/>
  <c r="Y29" i="14"/>
  <c r="Y109" s="1"/>
  <c r="AQ78"/>
  <c r="AB99" i="13"/>
  <c r="BF89"/>
  <c r="BG89"/>
  <c r="AF99"/>
  <c r="E46"/>
  <c r="C46"/>
  <c r="Y86"/>
  <c r="W86"/>
  <c r="X89"/>
  <c r="V89"/>
  <c r="X93"/>
  <c r="V93"/>
  <c r="X19"/>
  <c r="V19"/>
  <c r="T61"/>
  <c r="R61"/>
  <c r="P61"/>
  <c r="N61"/>
  <c r="L61"/>
  <c r="J61"/>
  <c r="H61"/>
  <c r="F61"/>
  <c r="T59"/>
  <c r="R59"/>
  <c r="P59"/>
  <c r="N59"/>
  <c r="L59"/>
  <c r="J59"/>
  <c r="H59"/>
  <c r="F59"/>
  <c r="Z53"/>
  <c r="X53"/>
  <c r="V53"/>
  <c r="T53"/>
  <c r="R53"/>
  <c r="P53"/>
  <c r="N53"/>
  <c r="L53"/>
  <c r="J53"/>
  <c r="H53"/>
  <c r="F53"/>
  <c r="Z49"/>
  <c r="X49"/>
  <c r="V49"/>
  <c r="T49"/>
  <c r="R49"/>
  <c r="P49"/>
  <c r="N49"/>
  <c r="L49"/>
  <c r="J49"/>
  <c r="H49"/>
  <c r="F49"/>
  <c r="Z46"/>
  <c r="T46"/>
  <c r="R46"/>
  <c r="P46"/>
  <c r="N46"/>
  <c r="L46"/>
  <c r="J46"/>
  <c r="F46"/>
  <c r="BD21"/>
  <c r="BB21"/>
  <c r="BF101"/>
  <c r="BA99"/>
  <c r="BF67" i="14"/>
  <c r="BG46" i="13"/>
  <c r="BC49"/>
  <c r="BG49"/>
  <c r="BE53"/>
  <c r="BF93"/>
  <c r="BG93"/>
  <c r="AZ21"/>
  <c r="AX21"/>
  <c r="AV21"/>
  <c r="AT21"/>
  <c r="AR21"/>
  <c r="AP21"/>
  <c r="AN21"/>
  <c r="AL21"/>
  <c r="AJ21"/>
  <c r="AH21"/>
  <c r="AF21"/>
  <c r="AD21"/>
  <c r="Z21"/>
  <c r="AY19"/>
  <c r="AW19"/>
  <c r="AU19"/>
  <c r="AS19"/>
  <c r="AQ19"/>
  <c r="AO19"/>
  <c r="AM19"/>
  <c r="AK19"/>
  <c r="AI19"/>
  <c r="AG19"/>
  <c r="AE19"/>
  <c r="AC19"/>
  <c r="AA19"/>
  <c r="AG86"/>
  <c r="AC46"/>
  <c r="X86"/>
  <c r="V86"/>
  <c r="Y89"/>
  <c r="W89"/>
  <c r="Y93"/>
  <c r="W93"/>
  <c r="Y19"/>
  <c r="W19"/>
  <c r="U61"/>
  <c r="S61"/>
  <c r="Q61"/>
  <c r="O61"/>
  <c r="M61"/>
  <c r="K61"/>
  <c r="I61"/>
  <c r="G61"/>
  <c r="U59"/>
  <c r="S59"/>
  <c r="Q59"/>
  <c r="O59"/>
  <c r="M59"/>
  <c r="K59"/>
  <c r="I59"/>
  <c r="G59"/>
  <c r="Y53"/>
  <c r="W53"/>
  <c r="U53"/>
  <c r="S53"/>
  <c r="Q53"/>
  <c r="O53"/>
  <c r="M53"/>
  <c r="K53"/>
  <c r="I53"/>
  <c r="G53"/>
  <c r="Y49"/>
  <c r="W49"/>
  <c r="U49"/>
  <c r="S49"/>
  <c r="Q49"/>
  <c r="O49"/>
  <c r="M49"/>
  <c r="K49"/>
  <c r="I49"/>
  <c r="G49"/>
  <c r="Y46"/>
  <c r="W46"/>
  <c r="U46"/>
  <c r="S46"/>
  <c r="Q46"/>
  <c r="O46"/>
  <c r="M46"/>
  <c r="K46"/>
  <c r="H46"/>
  <c r="BI33"/>
  <c r="BG101"/>
  <c r="BG99"/>
  <c r="BG86"/>
  <c r="BG61"/>
  <c r="BH21"/>
  <c r="BF67"/>
  <c r="BH27" i="14"/>
  <c r="BH67" s="1"/>
  <c r="BF86" i="13"/>
  <c r="BI19" i="14"/>
  <c r="A4" i="2"/>
  <c r="N70" i="14"/>
  <c r="M70"/>
  <c r="AE66" i="13"/>
  <c r="AV66"/>
  <c r="AV39"/>
  <c r="AV67" i="14"/>
  <c r="O60" i="12"/>
  <c r="O100"/>
  <c r="U66" i="13"/>
  <c r="X106"/>
  <c r="AI66"/>
  <c r="AI26" i="14"/>
  <c r="AR67"/>
  <c r="AZ67"/>
  <c r="AZ106" i="13"/>
  <c r="AZ66"/>
  <c r="F58" i="12"/>
  <c r="G78"/>
  <c r="F21"/>
  <c r="F78"/>
  <c r="E100"/>
  <c r="E60"/>
  <c r="F29" i="14"/>
  <c r="BE120"/>
  <c r="BD75"/>
  <c r="BC115"/>
  <c r="BE29"/>
  <c r="BE110"/>
  <c r="M69" i="13"/>
  <c r="AN66"/>
  <c r="T108" i="14"/>
  <c r="AD66" i="13"/>
  <c r="AU106"/>
  <c r="P97" i="12"/>
  <c r="P29"/>
  <c r="P151"/>
  <c r="P89"/>
  <c r="P93"/>
  <c r="P33"/>
  <c r="P155"/>
  <c r="P96"/>
  <c r="P91"/>
  <c r="BH33" i="13"/>
  <c r="BH35" i="14"/>
  <c r="P86" i="12"/>
  <c r="F67" i="14"/>
  <c r="I107"/>
  <c r="K66" i="13"/>
  <c r="K67" i="14"/>
  <c r="K107"/>
  <c r="L67"/>
  <c r="X109" i="13"/>
  <c r="U69"/>
  <c r="G107" i="14"/>
  <c r="L108"/>
  <c r="P90" i="12"/>
  <c r="P95"/>
  <c r="P99"/>
  <c r="BG75" i="13"/>
  <c r="P94" i="12"/>
  <c r="BG27" i="14"/>
  <c r="I106" i="13"/>
  <c r="T70" i="14"/>
  <c r="P87" i="12"/>
  <c r="O106" i="13"/>
  <c r="L66"/>
  <c r="BI21" i="14"/>
  <c r="Y99" i="13"/>
  <c r="Y59"/>
  <c r="Y21"/>
  <c r="AC99"/>
  <c r="AD59"/>
  <c r="AC59"/>
  <c r="AC21"/>
  <c r="AG99"/>
  <c r="AG59"/>
  <c r="AH59"/>
  <c r="AG21"/>
  <c r="AK99"/>
  <c r="AK59"/>
  <c r="AL59"/>
  <c r="AK21"/>
  <c r="AO99"/>
  <c r="AO59"/>
  <c r="AP59"/>
  <c r="AO21"/>
  <c r="AS99"/>
  <c r="AS59"/>
  <c r="AT59"/>
  <c r="AS21"/>
  <c r="AW99"/>
  <c r="AW59"/>
  <c r="AX59"/>
  <c r="AW21"/>
  <c r="Z61"/>
  <c r="AF101"/>
  <c r="AJ101"/>
  <c r="AN101"/>
  <c r="AR101"/>
  <c r="AV101"/>
  <c r="AZ101"/>
  <c r="BA61"/>
  <c r="BD101"/>
  <c r="BD61"/>
  <c r="BE61"/>
  <c r="X99"/>
  <c r="X59"/>
  <c r="X21"/>
  <c r="Y69" i="14"/>
  <c r="Z59" i="13"/>
  <c r="W99"/>
  <c r="W59"/>
  <c r="W21"/>
  <c r="AA99"/>
  <c r="AA59"/>
  <c r="AA21"/>
  <c r="AB59"/>
  <c r="AE99"/>
  <c r="AE21"/>
  <c r="AF61"/>
  <c r="AE59"/>
  <c r="AF59"/>
  <c r="AI99"/>
  <c r="AI21"/>
  <c r="AJ61"/>
  <c r="AI59"/>
  <c r="AJ59"/>
  <c r="AM99"/>
  <c r="AM21"/>
  <c r="AN61"/>
  <c r="AM59"/>
  <c r="AN59"/>
  <c r="AQ99"/>
  <c r="AQ21"/>
  <c r="AR61"/>
  <c r="AQ59"/>
  <c r="AR59"/>
  <c r="AU99"/>
  <c r="AU21"/>
  <c r="AV61"/>
  <c r="AU59"/>
  <c r="AV59"/>
  <c r="AY99"/>
  <c r="AY21"/>
  <c r="AZ61"/>
  <c r="AY59"/>
  <c r="AZ59"/>
  <c r="AD101"/>
  <c r="AD61"/>
  <c r="AH101"/>
  <c r="AH61"/>
  <c r="AL101"/>
  <c r="AL61"/>
  <c r="AP101"/>
  <c r="AP61"/>
  <c r="AT101"/>
  <c r="AT61"/>
  <c r="AX101"/>
  <c r="AX61"/>
  <c r="BB101"/>
  <c r="BB61"/>
  <c r="BC61"/>
  <c r="V99"/>
  <c r="V59"/>
  <c r="V21"/>
  <c r="C66" i="14"/>
  <c r="BC99" i="13"/>
  <c r="Z99"/>
  <c r="BH107" i="14"/>
  <c r="AV41" i="13"/>
  <c r="G80" i="12"/>
  <c r="F80"/>
  <c r="F60"/>
  <c r="BG107" i="14"/>
  <c r="BH115"/>
  <c r="P92" i="12"/>
  <c r="P88"/>
  <c r="V101" i="13"/>
  <c r="V61"/>
  <c r="AA101"/>
  <c r="AA61"/>
  <c r="AB61"/>
  <c r="X101"/>
  <c r="X61"/>
  <c r="AB101"/>
  <c r="AW101"/>
  <c r="AW61"/>
  <c r="BA101"/>
  <c r="AS101"/>
  <c r="AS61"/>
  <c r="AO101"/>
  <c r="AO61"/>
  <c r="AK101"/>
  <c r="AK61"/>
  <c r="AG101"/>
  <c r="AG61"/>
  <c r="AC101"/>
  <c r="AC61"/>
  <c r="Y101"/>
  <c r="Y61"/>
  <c r="AY101"/>
  <c r="AY61"/>
  <c r="BC101"/>
  <c r="AU101"/>
  <c r="AU61"/>
  <c r="AQ101"/>
  <c r="AQ61"/>
  <c r="AM101"/>
  <c r="AM61"/>
  <c r="AI101"/>
  <c r="AI61"/>
  <c r="AE101"/>
  <c r="AE61"/>
  <c r="W101"/>
  <c r="W61"/>
  <c r="Z101"/>
  <c r="L20" i="18"/>
  <c r="N32"/>
  <c r="N33"/>
  <c r="L21"/>
  <c r="L23"/>
  <c r="N35"/>
  <c r="L22"/>
  <c r="N34"/>
  <c r="O35"/>
  <c r="F27" i="21"/>
  <c r="E28" i="23"/>
  <c r="E63" s="1"/>
  <c r="E31"/>
  <c r="E66" s="1"/>
  <c r="E29"/>
  <c r="E64" s="1"/>
  <c r="E30"/>
  <c r="E65" s="1"/>
  <c r="E27"/>
  <c r="E62" s="1"/>
  <c r="L19" i="18"/>
  <c r="N37" i="20"/>
  <c r="O37"/>
  <c r="H29" i="21"/>
  <c r="F33" i="23"/>
  <c r="M14" i="20"/>
  <c r="M30"/>
  <c r="M19"/>
  <c r="M29"/>
  <c r="M24"/>
  <c r="M9"/>
  <c r="M11"/>
  <c r="M15"/>
  <c r="M25"/>
  <c r="M21"/>
  <c r="M22"/>
  <c r="M18"/>
  <c r="M12"/>
  <c r="M28"/>
  <c r="M23"/>
  <c r="M20"/>
  <c r="M8"/>
  <c r="M10"/>
  <c r="M13"/>
  <c r="M17"/>
  <c r="M7"/>
  <c r="F3" i="23"/>
  <c r="F38" s="1"/>
  <c r="M27" i="20"/>
  <c r="M26"/>
  <c r="M16"/>
  <c r="L26" i="19"/>
  <c r="M30"/>
  <c r="M13"/>
  <c r="M23"/>
  <c r="M20"/>
  <c r="M27"/>
  <c r="M18"/>
  <c r="M26"/>
  <c r="M21"/>
  <c r="M16"/>
  <c r="M19"/>
  <c r="M11"/>
  <c r="M25"/>
  <c r="M17"/>
  <c r="M28"/>
  <c r="M8"/>
  <c r="M12"/>
  <c r="M7"/>
  <c r="G3" i="23"/>
  <c r="G38" s="1"/>
  <c r="M14" i="19"/>
  <c r="M22"/>
  <c r="M24"/>
  <c r="M29"/>
  <c r="M9"/>
  <c r="M15"/>
  <c r="M10"/>
  <c r="N37"/>
  <c r="G33" i="23"/>
  <c r="G68" s="1"/>
  <c r="O37" i="19"/>
  <c r="G29" i="21"/>
  <c r="N36" i="18"/>
  <c r="O36"/>
  <c r="F28" i="21"/>
  <c r="L24" i="18"/>
  <c r="L26"/>
  <c r="E32" i="23"/>
  <c r="E67" s="1"/>
  <c r="O37" i="18"/>
  <c r="F29" i="21"/>
  <c r="N37" i="18"/>
  <c r="E33" i="23"/>
  <c r="M11" i="17"/>
  <c r="D7" i="23" s="1"/>
  <c r="D42" s="1"/>
  <c r="M15" i="17"/>
  <c r="M19"/>
  <c r="D15" i="23" s="1"/>
  <c r="D50" s="1"/>
  <c r="M23" i="17"/>
  <c r="D19" i="23" s="1"/>
  <c r="D54" s="1"/>
  <c r="M27" i="17"/>
  <c r="Q27" s="1"/>
  <c r="M7"/>
  <c r="M10"/>
  <c r="D6" i="23" s="1"/>
  <c r="D41" s="1"/>
  <c r="M14" i="17"/>
  <c r="D10" i="23" s="1"/>
  <c r="D45" s="1"/>
  <c r="M22" i="17"/>
  <c r="M26"/>
  <c r="Q26" s="1"/>
  <c r="M30"/>
  <c r="Q30" s="1"/>
  <c r="L26" i="6"/>
  <c r="M9"/>
  <c r="M19"/>
  <c r="M21"/>
  <c r="M23"/>
  <c r="M25"/>
  <c r="M27"/>
  <c r="Q27" s="1"/>
  <c r="M29"/>
  <c r="Q29" s="1"/>
  <c r="M7"/>
  <c r="M8"/>
  <c r="M10"/>
  <c r="M12"/>
  <c r="M14"/>
  <c r="M16"/>
  <c r="M18"/>
  <c r="M20"/>
  <c r="S16" s="1"/>
  <c r="M22"/>
  <c r="M24"/>
  <c r="S17" s="1"/>
  <c r="T17" s="1"/>
  <c r="M26"/>
  <c r="Q26" s="1"/>
  <c r="M28"/>
  <c r="M30"/>
  <c r="Q30" s="1"/>
  <c r="F22" i="23"/>
  <c r="F57" s="1"/>
  <c r="N26" i="20"/>
  <c r="O26"/>
  <c r="H18" i="21"/>
  <c r="F9" i="23"/>
  <c r="F44" s="1"/>
  <c r="N13" i="20"/>
  <c r="O13"/>
  <c r="H5" i="21"/>
  <c r="F4" i="23"/>
  <c r="F39" s="1"/>
  <c r="N8" i="20"/>
  <c r="F19" i="23"/>
  <c r="F54" s="1"/>
  <c r="O23" i="20"/>
  <c r="H15" i="21"/>
  <c r="N23" i="20"/>
  <c r="F8" i="23"/>
  <c r="F43" s="1"/>
  <c r="O12" i="20"/>
  <c r="H4" i="21"/>
  <c r="N12" i="20"/>
  <c r="O22"/>
  <c r="H14" i="21"/>
  <c r="N22" i="20"/>
  <c r="F18" i="23"/>
  <c r="F53" s="1"/>
  <c r="N25" i="20"/>
  <c r="F21" i="23"/>
  <c r="F56" s="1"/>
  <c r="O25" i="20"/>
  <c r="H17" i="21"/>
  <c r="N11" i="20"/>
  <c r="F7" i="23"/>
  <c r="F42" s="1"/>
  <c r="O11" i="20"/>
  <c r="H3" i="21"/>
  <c r="F20" i="23"/>
  <c r="F55" s="1"/>
  <c r="O24" i="20"/>
  <c r="H16" i="21"/>
  <c r="N24" i="20"/>
  <c r="F15" i="23"/>
  <c r="F50" s="1"/>
  <c r="O19" i="20"/>
  <c r="H11" i="21"/>
  <c r="N19" i="20"/>
  <c r="O14"/>
  <c r="H6" i="21"/>
  <c r="N14" i="20"/>
  <c r="F10" i="23"/>
  <c r="F45" s="1"/>
  <c r="F12"/>
  <c r="F47" s="1"/>
  <c r="O16" i="20"/>
  <c r="H8" i="21"/>
  <c r="N16" i="20"/>
  <c r="F23" i="23"/>
  <c r="F58" s="1"/>
  <c r="O31" i="20"/>
  <c r="H23" i="21"/>
  <c r="O27" i="20"/>
  <c r="H19" i="21"/>
  <c r="N27" i="20"/>
  <c r="F13" i="23"/>
  <c r="F48" s="1"/>
  <c r="O17" i="20"/>
  <c r="H9" i="21"/>
  <c r="N17" i="20"/>
  <c r="F6" i="23"/>
  <c r="F41" s="1"/>
  <c r="N10" i="20"/>
  <c r="F16" i="23"/>
  <c r="F51" s="1"/>
  <c r="N20" i="20"/>
  <c r="O20"/>
  <c r="H12" i="21"/>
  <c r="F24" i="23"/>
  <c r="F59" s="1"/>
  <c r="O28" i="20"/>
  <c r="H20" i="21"/>
  <c r="O32" i="20"/>
  <c r="H24" i="21"/>
  <c r="N28" i="20"/>
  <c r="F14" i="23"/>
  <c r="F49" s="1"/>
  <c r="O18" i="20"/>
  <c r="H10" i="21"/>
  <c r="N18" i="20"/>
  <c r="F17" i="23"/>
  <c r="F52" s="1"/>
  <c r="O21" i="20"/>
  <c r="H13" i="21"/>
  <c r="N21" i="20"/>
  <c r="O15"/>
  <c r="H7" i="21"/>
  <c r="F11" i="23"/>
  <c r="F46" s="1"/>
  <c r="N15" i="20"/>
  <c r="F5" i="23"/>
  <c r="F40" s="1"/>
  <c r="N9" i="20"/>
  <c r="O29"/>
  <c r="H21" i="21"/>
  <c r="N29" i="20"/>
  <c r="F25" i="23"/>
  <c r="F60" s="1"/>
  <c r="O33" i="20"/>
  <c r="H25" i="21"/>
  <c r="N30" i="20"/>
  <c r="F26" i="23"/>
  <c r="F61" s="1"/>
  <c r="O30" i="20"/>
  <c r="H22" i="21"/>
  <c r="O34" i="20"/>
  <c r="H26" i="21"/>
  <c r="N31" i="20"/>
  <c r="N38"/>
  <c r="F34" i="23"/>
  <c r="F69" s="1"/>
  <c r="H30" i="21"/>
  <c r="G11" i="23"/>
  <c r="G46" s="1"/>
  <c r="N15" i="19"/>
  <c r="O15"/>
  <c r="G7" i="21"/>
  <c r="G18" i="23"/>
  <c r="G53" s="1"/>
  <c r="O22" i="19"/>
  <c r="G14" i="21"/>
  <c r="N22" i="19"/>
  <c r="G6" i="23"/>
  <c r="G41" s="1"/>
  <c r="N10" i="19"/>
  <c r="G5" i="23"/>
  <c r="G40" s="1"/>
  <c r="N9" i="19"/>
  <c r="G20" i="23"/>
  <c r="N24" i="19"/>
  <c r="O24"/>
  <c r="G16" i="21"/>
  <c r="G10" i="23"/>
  <c r="G45" s="1"/>
  <c r="O14" i="19"/>
  <c r="G6" i="21"/>
  <c r="N14" i="19"/>
  <c r="G8" i="23"/>
  <c r="G43" s="1"/>
  <c r="O12" i="19"/>
  <c r="G4" i="21"/>
  <c r="N12" i="19"/>
  <c r="G24" i="23"/>
  <c r="G59" s="1"/>
  <c r="O28" i="19"/>
  <c r="G20" i="21"/>
  <c r="O32" i="19"/>
  <c r="G24" i="21"/>
  <c r="N28" i="19"/>
  <c r="N25"/>
  <c r="G21" i="23"/>
  <c r="G56" s="1"/>
  <c r="O25" i="19"/>
  <c r="G17" i="21"/>
  <c r="O19" i="19"/>
  <c r="G11" i="21"/>
  <c r="N19" i="19"/>
  <c r="G15" i="23"/>
  <c r="G50" s="1"/>
  <c r="N21" i="19"/>
  <c r="G17" i="23"/>
  <c r="G52" s="1"/>
  <c r="O21" i="19"/>
  <c r="G13" i="21"/>
  <c r="O18" i="19"/>
  <c r="G10" i="21"/>
  <c r="G14" i="23"/>
  <c r="G49" s="1"/>
  <c r="N18" i="19"/>
  <c r="G16" i="23"/>
  <c r="G51" s="1"/>
  <c r="O20" i="19"/>
  <c r="G12" i="21"/>
  <c r="N20" i="19"/>
  <c r="N13"/>
  <c r="G9" i="23"/>
  <c r="G44" s="1"/>
  <c r="O13" i="19"/>
  <c r="G5" i="21"/>
  <c r="G34" i="23"/>
  <c r="G69" s="1"/>
  <c r="N38" i="19"/>
  <c r="O38"/>
  <c r="G30" i="21"/>
  <c r="G25" i="23"/>
  <c r="G60" s="1"/>
  <c r="N29" i="19"/>
  <c r="O33"/>
  <c r="G25" i="21"/>
  <c r="O29" i="19"/>
  <c r="G21" i="21"/>
  <c r="G4" i="23"/>
  <c r="N8" i="19"/>
  <c r="N17"/>
  <c r="G13" i="23"/>
  <c r="G48" s="1"/>
  <c r="O17" i="19"/>
  <c r="G9" i="21"/>
  <c r="N11" i="19"/>
  <c r="G7" i="23"/>
  <c r="G42" s="1"/>
  <c r="O11" i="19"/>
  <c r="G3" i="21"/>
  <c r="O16" i="19"/>
  <c r="G8" i="21"/>
  <c r="N16" i="19"/>
  <c r="G12" i="23"/>
  <c r="G47" s="1"/>
  <c r="O26" i="19"/>
  <c r="G18" i="21"/>
  <c r="G22" i="23"/>
  <c r="G57" s="1"/>
  <c r="N26" i="19"/>
  <c r="O27"/>
  <c r="G19" i="21"/>
  <c r="N27" i="19"/>
  <c r="G23" i="23"/>
  <c r="G58" s="1"/>
  <c r="O31" i="19"/>
  <c r="G23" i="21"/>
  <c r="G19" i="23"/>
  <c r="G54" s="1"/>
  <c r="O23" i="19"/>
  <c r="G15" i="21"/>
  <c r="N23" i="19"/>
  <c r="N31"/>
  <c r="N30"/>
  <c r="G26" i="23"/>
  <c r="G61" s="1"/>
  <c r="O30" i="19"/>
  <c r="G22" i="21"/>
  <c r="O34" i="19"/>
  <c r="G26" i="21"/>
  <c r="M7" i="18"/>
  <c r="E3" i="23"/>
  <c r="E38" s="1"/>
  <c r="M29" i="18"/>
  <c r="M19"/>
  <c r="M30"/>
  <c r="M16"/>
  <c r="M25"/>
  <c r="M28"/>
  <c r="M13"/>
  <c r="M14"/>
  <c r="M11"/>
  <c r="M21"/>
  <c r="M22"/>
  <c r="M17"/>
  <c r="M10"/>
  <c r="M8"/>
  <c r="M15"/>
  <c r="M26"/>
  <c r="M20"/>
  <c r="M23"/>
  <c r="M9"/>
  <c r="M12"/>
  <c r="M27"/>
  <c r="M18"/>
  <c r="M24"/>
  <c r="O14" i="17"/>
  <c r="E6" i="21" s="1"/>
  <c r="D23" i="23"/>
  <c r="D58" s="1"/>
  <c r="N27" i="17"/>
  <c r="N11"/>
  <c r="M15" i="6"/>
  <c r="M11"/>
  <c r="S14" s="1"/>
  <c r="M17"/>
  <c r="S15" s="1"/>
  <c r="M13"/>
  <c r="N13"/>
  <c r="C26" i="23"/>
  <c r="C61" s="1"/>
  <c r="N30" i="6"/>
  <c r="O30"/>
  <c r="D22" i="21" s="1"/>
  <c r="O26" i="6"/>
  <c r="D18" i="21" s="1"/>
  <c r="C22" i="23"/>
  <c r="C57" s="1"/>
  <c r="N26" i="6"/>
  <c r="N22"/>
  <c r="C18" i="23"/>
  <c r="C53" s="1"/>
  <c r="O22" i="6"/>
  <c r="D14" i="21" s="1"/>
  <c r="C14" i="23"/>
  <c r="C49" s="1"/>
  <c r="O18" i="6"/>
  <c r="D10" i="21" s="1"/>
  <c r="N18" i="6"/>
  <c r="C10" i="23"/>
  <c r="C45" s="1"/>
  <c r="O14" i="6"/>
  <c r="D6" i="21" s="1"/>
  <c r="C6" i="23"/>
  <c r="C41" s="1"/>
  <c r="N10" i="6"/>
  <c r="O27"/>
  <c r="D19" i="21" s="1"/>
  <c r="N27" i="6"/>
  <c r="C23" i="23"/>
  <c r="C58" s="1"/>
  <c r="O23" i="6"/>
  <c r="D15" i="21" s="1"/>
  <c r="C19" i="23"/>
  <c r="C54" s="1"/>
  <c r="N23" i="6"/>
  <c r="C15" i="23"/>
  <c r="C50" s="1"/>
  <c r="N19" i="6"/>
  <c r="O19"/>
  <c r="D11" i="21" s="1"/>
  <c r="C11" i="23"/>
  <c r="C46" s="1"/>
  <c r="O15" i="6"/>
  <c r="D7" i="21" s="1"/>
  <c r="N15" i="6"/>
  <c r="N11"/>
  <c r="C24" i="23"/>
  <c r="C59" s="1"/>
  <c r="O28" i="6"/>
  <c r="D20" i="21" s="1"/>
  <c r="N28" i="6"/>
  <c r="C20" i="23"/>
  <c r="C55" s="1"/>
  <c r="N24" i="6"/>
  <c r="O24"/>
  <c r="D16" i="21" s="1"/>
  <c r="O20" i="6"/>
  <c r="D12" i="21" s="1"/>
  <c r="C16" i="23"/>
  <c r="C51" s="1"/>
  <c r="N20" i="6"/>
  <c r="N16"/>
  <c r="C12" i="23"/>
  <c r="C47" s="1"/>
  <c r="O16" i="6"/>
  <c r="D8" i="21" s="1"/>
  <c r="O12" i="6"/>
  <c r="D4" i="21" s="1"/>
  <c r="C8" i="23"/>
  <c r="C43" s="1"/>
  <c r="N12" i="6"/>
  <c r="C4" i="23"/>
  <c r="C39" s="1"/>
  <c r="N8" i="6"/>
  <c r="C25" i="23"/>
  <c r="C60" s="1"/>
  <c r="N29" i="6"/>
  <c r="O29"/>
  <c r="D21" i="21"/>
  <c r="C21" i="23"/>
  <c r="C56" s="1"/>
  <c r="O25" i="6"/>
  <c r="D17" i="21" s="1"/>
  <c r="N25" i="6"/>
  <c r="N21"/>
  <c r="C17" i="23"/>
  <c r="C52" s="1"/>
  <c r="O21" i="6"/>
  <c r="D13" i="21" s="1"/>
  <c r="C13" i="23"/>
  <c r="C48" s="1"/>
  <c r="O17" i="6"/>
  <c r="D9" i="21" s="1"/>
  <c r="N17" i="6"/>
  <c r="C9" i="23"/>
  <c r="C44" s="1"/>
  <c r="O13" i="6"/>
  <c r="D5" i="21" s="1"/>
  <c r="C5" i="23"/>
  <c r="C40" s="1"/>
  <c r="N9" i="6"/>
  <c r="O24" i="18"/>
  <c r="F16" i="21"/>
  <c r="E20" i="23"/>
  <c r="E55" s="1"/>
  <c r="N24" i="18"/>
  <c r="O27"/>
  <c r="F19" i="21"/>
  <c r="E23" i="23"/>
  <c r="E58" s="1"/>
  <c r="O31" i="18"/>
  <c r="F23" i="21"/>
  <c r="N27" i="18"/>
  <c r="E5" i="23"/>
  <c r="E40" s="1"/>
  <c r="N9" i="18"/>
  <c r="E16" i="23"/>
  <c r="E51" s="1"/>
  <c r="O20" i="18"/>
  <c r="F12" i="21"/>
  <c r="N20" i="18"/>
  <c r="E11" i="23"/>
  <c r="E46" s="1"/>
  <c r="O15" i="18"/>
  <c r="F7" i="21"/>
  <c r="N15" i="18"/>
  <c r="E6" i="23"/>
  <c r="N10" i="18"/>
  <c r="O22"/>
  <c r="F14" i="21"/>
  <c r="E18" i="23"/>
  <c r="N22" i="18"/>
  <c r="E7" i="23"/>
  <c r="E42" s="1"/>
  <c r="O11" i="18"/>
  <c r="F3" i="21"/>
  <c r="N11" i="18"/>
  <c r="O13"/>
  <c r="F5" i="21"/>
  <c r="E9" i="23"/>
  <c r="E44" s="1"/>
  <c r="N13" i="18"/>
  <c r="O25"/>
  <c r="F17" i="21"/>
  <c r="E21" i="23"/>
  <c r="E56"/>
  <c r="N25" i="18"/>
  <c r="N30"/>
  <c r="O34"/>
  <c r="F26" i="21"/>
  <c r="E26" i="23"/>
  <c r="E61"/>
  <c r="N31" i="18"/>
  <c r="O30"/>
  <c r="F22" i="21"/>
  <c r="N29" i="18"/>
  <c r="O29"/>
  <c r="F21" i="21"/>
  <c r="O33" i="18"/>
  <c r="F25" i="21"/>
  <c r="E25" i="23"/>
  <c r="E60"/>
  <c r="E34"/>
  <c r="E69"/>
  <c r="N38" i="18"/>
  <c r="O38"/>
  <c r="F30" i="21"/>
  <c r="N18" i="18"/>
  <c r="O18"/>
  <c r="F10" i="21"/>
  <c r="E14" i="23"/>
  <c r="E49"/>
  <c r="O12" i="18"/>
  <c r="F4" i="21"/>
  <c r="N12" i="18"/>
  <c r="E8" i="23"/>
  <c r="E43" s="1"/>
  <c r="N23" i="18"/>
  <c r="E19" i="23"/>
  <c r="E54" s="1"/>
  <c r="O23" i="18"/>
  <c r="F15" i="21"/>
  <c r="O26" i="18"/>
  <c r="F18" i="21"/>
  <c r="E22" i="23"/>
  <c r="E57" s="1"/>
  <c r="N26" i="18"/>
  <c r="E4" i="23"/>
  <c r="N8" i="18"/>
  <c r="N17"/>
  <c r="E13" i="23"/>
  <c r="E48" s="1"/>
  <c r="O17" i="18"/>
  <c r="F9" i="21"/>
  <c r="N21" i="18"/>
  <c r="O21"/>
  <c r="F13" i="21"/>
  <c r="E17" i="23"/>
  <c r="E52" s="1"/>
  <c r="N14" i="18"/>
  <c r="O14"/>
  <c r="F6" i="21"/>
  <c r="E10" i="23"/>
  <c r="E45" s="1"/>
  <c r="O28" i="18"/>
  <c r="F20" i="21"/>
  <c r="E24" i="23"/>
  <c r="E59" s="1"/>
  <c r="N28" i="18"/>
  <c r="O32"/>
  <c r="F24" i="21"/>
  <c r="O16" i="18"/>
  <c r="F8" i="21"/>
  <c r="E12" i="23"/>
  <c r="N16" i="18"/>
  <c r="O19"/>
  <c r="F11" i="21"/>
  <c r="E15" i="23"/>
  <c r="E50" s="1"/>
  <c r="N19" i="18"/>
  <c r="O11" i="6"/>
  <c r="D3" i="21" s="1"/>
  <c r="C28" i="23"/>
  <c r="C63" s="1"/>
  <c r="O32" i="6"/>
  <c r="D24" i="21" s="1"/>
  <c r="C33" i="23"/>
  <c r="C68" s="1"/>
  <c r="N14" i="6"/>
  <c r="C7" i="23"/>
  <c r="C42" s="1"/>
  <c r="C3"/>
  <c r="C38" s="1"/>
  <c r="H7" i="17"/>
  <c r="E47" i="23"/>
  <c r="E39"/>
  <c r="E53"/>
  <c r="E41"/>
  <c r="N15" i="17"/>
  <c r="O23"/>
  <c r="E15" i="21" s="1"/>
  <c r="D3" i="23"/>
  <c r="D38" s="1"/>
  <c r="G39"/>
  <c r="G55"/>
  <c r="M9" i="17"/>
  <c r="G63" i="23"/>
  <c r="K11" i="17"/>
  <c r="K7"/>
  <c r="BG108" i="13"/>
  <c r="BG26"/>
  <c r="BG106" s="1"/>
  <c r="BH28" i="14"/>
  <c r="BH26" s="1"/>
  <c r="P26" i="12"/>
  <c r="BG107" i="13"/>
  <c r="BG67"/>
  <c r="AE26" i="14"/>
  <c r="AN67"/>
  <c r="T26"/>
  <c r="AI107"/>
  <c r="AJ67"/>
  <c r="AQ26"/>
  <c r="AU107"/>
  <c r="AZ26"/>
  <c r="BD107"/>
  <c r="Z101"/>
  <c r="V61"/>
  <c r="V101"/>
  <c r="W61"/>
  <c r="E67"/>
  <c r="E26"/>
  <c r="AL26"/>
  <c r="G70"/>
  <c r="J110"/>
  <c r="BC77"/>
  <c r="AW113"/>
  <c r="AU109"/>
  <c r="AY109"/>
  <c r="J101"/>
  <c r="F61"/>
  <c r="F101"/>
  <c r="G61"/>
  <c r="V116"/>
  <c r="AQ109"/>
  <c r="AM109"/>
  <c r="N19"/>
  <c r="BK19"/>
  <c r="BK99" s="1"/>
  <c r="BK19" i="13"/>
  <c r="BK99" s="1"/>
  <c r="P148" i="12"/>
  <c r="P85"/>
  <c r="P39"/>
  <c r="P134"/>
  <c r="N59" i="14"/>
  <c r="N21"/>
  <c r="N99"/>
  <c r="O59"/>
  <c r="R99"/>
  <c r="AP106"/>
  <c r="AR66"/>
  <c r="AQ66"/>
  <c r="AI106"/>
  <c r="BK21"/>
  <c r="BK101" s="1"/>
  <c r="P141" i="12"/>
  <c r="P142"/>
  <c r="P138"/>
  <c r="P140"/>
  <c r="P139"/>
  <c r="P143"/>
  <c r="P137"/>
  <c r="P98"/>
  <c r="P41"/>
  <c r="P100"/>
  <c r="P146"/>
  <c r="P145"/>
  <c r="P135"/>
  <c r="P144"/>
  <c r="P136"/>
  <c r="N101" i="14"/>
  <c r="R101"/>
  <c r="O61"/>
  <c r="N61"/>
  <c r="N34" i="17"/>
  <c r="D29" i="23"/>
  <c r="D64" s="1"/>
  <c r="BJ19" i="14"/>
  <c r="AE39"/>
  <c r="P108"/>
  <c r="S107"/>
  <c r="O26"/>
  <c r="G67"/>
  <c r="AC107"/>
  <c r="U68"/>
  <c r="BG120"/>
  <c r="AS111"/>
  <c r="G108"/>
  <c r="BK26" i="13"/>
  <c r="BJ19"/>
  <c r="BJ29"/>
  <c r="N110" i="14"/>
  <c r="AU67"/>
  <c r="AJ26"/>
  <c r="AJ107"/>
  <c r="B33"/>
  <c r="F115"/>
  <c r="C80"/>
  <c r="AT107"/>
  <c r="AT26"/>
  <c r="AT66" s="1"/>
  <c r="AF107"/>
  <c r="BA74"/>
  <c r="AS29"/>
  <c r="BD40"/>
  <c r="BD80" s="1"/>
  <c r="Q28"/>
  <c r="F110" i="13"/>
  <c r="N110"/>
  <c r="U72"/>
  <c r="M72"/>
  <c r="L112"/>
  <c r="N31" i="14"/>
  <c r="F111" i="13"/>
  <c r="K30" i="14"/>
  <c r="BB117" i="13"/>
  <c r="K110"/>
  <c r="AA27" i="14"/>
  <c r="AA107" s="1"/>
  <c r="AH107" i="13"/>
  <c r="AN107"/>
  <c r="AK107"/>
  <c r="AX67"/>
  <c r="AX27" i="14"/>
  <c r="AY67" i="13"/>
  <c r="BH76" i="14"/>
  <c r="AL118"/>
  <c r="AS74"/>
  <c r="AR74"/>
  <c r="AQ115"/>
  <c r="AG33"/>
  <c r="AP70"/>
  <c r="AS73" i="13"/>
  <c r="BA73"/>
  <c r="AB115" i="14"/>
  <c r="BJ21"/>
  <c r="AE41"/>
  <c r="BJ21" i="13"/>
  <c r="AA26" i="14"/>
  <c r="K70"/>
  <c r="O110"/>
  <c r="L70"/>
  <c r="N111"/>
  <c r="O71"/>
  <c r="N71"/>
  <c r="Q26"/>
  <c r="U108"/>
  <c r="AT69"/>
  <c r="AT106"/>
  <c r="AK113"/>
  <c r="AG73"/>
  <c r="U106"/>
  <c r="BE69" l="1"/>
  <c r="BH70"/>
  <c r="BH33"/>
  <c r="BH114"/>
  <c r="BH74"/>
  <c r="Q31" i="17"/>
  <c r="D27" i="23"/>
  <c r="D62" s="1"/>
  <c r="O31" i="17"/>
  <c r="E23" i="21" s="1"/>
  <c r="O25" i="17"/>
  <c r="E17" i="21" s="1"/>
  <c r="D21" i="23"/>
  <c r="D56" s="1"/>
  <c r="N26" i="17"/>
  <c r="D13" i="23"/>
  <c r="D48" s="1"/>
  <c r="N17" i="17"/>
  <c r="L66" i="14"/>
  <c r="AY121" i="13"/>
  <c r="X74" i="14"/>
  <c r="X33"/>
  <c r="Y39" i="13"/>
  <c r="AC113"/>
  <c r="AQ80" i="14"/>
  <c r="AQ120"/>
  <c r="AY118"/>
  <c r="AZ78"/>
  <c r="AI78"/>
  <c r="AI118"/>
  <c r="AQ117"/>
  <c r="AQ77"/>
  <c r="AU117"/>
  <c r="AR77"/>
  <c r="AI117"/>
  <c r="AM117"/>
  <c r="AJ77"/>
  <c r="AA117"/>
  <c r="AA77"/>
  <c r="AR39" i="13"/>
  <c r="AR73"/>
  <c r="AH68" i="14"/>
  <c r="AL108"/>
  <c r="AI68"/>
  <c r="AO80"/>
  <c r="AO120"/>
  <c r="AG120"/>
  <c r="AK120"/>
  <c r="AA120"/>
  <c r="AA80"/>
  <c r="AE120"/>
  <c r="AX116"/>
  <c r="AY76"/>
  <c r="AT76"/>
  <c r="AU76"/>
  <c r="AH76"/>
  <c r="AH33"/>
  <c r="AI76"/>
  <c r="Z116"/>
  <c r="AA76"/>
  <c r="AT75"/>
  <c r="AU75"/>
  <c r="AJ75"/>
  <c r="AI75"/>
  <c r="AM115"/>
  <c r="AW74"/>
  <c r="AV33"/>
  <c r="BA113" i="13"/>
  <c r="AW113"/>
  <c r="AW73"/>
  <c r="AO73"/>
  <c r="AP73"/>
  <c r="AG113"/>
  <c r="AG73"/>
  <c r="AG114" i="14"/>
  <c r="AC33"/>
  <c r="AV29"/>
  <c r="AV72"/>
  <c r="AN112"/>
  <c r="AN29"/>
  <c r="AJ72"/>
  <c r="AK72"/>
  <c r="AF72"/>
  <c r="AF29"/>
  <c r="AZ109" i="13"/>
  <c r="BA69"/>
  <c r="BD109"/>
  <c r="BA110" i="14"/>
  <c r="BA29"/>
  <c r="AL69" i="13"/>
  <c r="AM69"/>
  <c r="AK70" i="14"/>
  <c r="AO110"/>
  <c r="AL70"/>
  <c r="AH70"/>
  <c r="AH110"/>
  <c r="AH69" i="13"/>
  <c r="AD110" i="14"/>
  <c r="AE70"/>
  <c r="Y120"/>
  <c r="U80"/>
  <c r="R80"/>
  <c r="S80"/>
  <c r="M80"/>
  <c r="N80"/>
  <c r="J120"/>
  <c r="K80"/>
  <c r="U77"/>
  <c r="U33"/>
  <c r="N116"/>
  <c r="R116"/>
  <c r="F76"/>
  <c r="J116"/>
  <c r="G116"/>
  <c r="P73" i="13"/>
  <c r="F73"/>
  <c r="V111" i="14"/>
  <c r="H70"/>
  <c r="AX66" i="13"/>
  <c r="AW106"/>
  <c r="AK39"/>
  <c r="AK66"/>
  <c r="AB120" i="14"/>
  <c r="X80"/>
  <c r="Z72"/>
  <c r="Y72"/>
  <c r="AP78"/>
  <c r="AO118"/>
  <c r="AG118"/>
  <c r="AC78"/>
  <c r="AC76"/>
  <c r="AB116"/>
  <c r="AT33"/>
  <c r="AT114"/>
  <c r="AU74"/>
  <c r="AD74"/>
  <c r="AD33"/>
  <c r="AA74"/>
  <c r="Z74"/>
  <c r="Z114"/>
  <c r="AX72"/>
  <c r="BA112"/>
  <c r="AW112"/>
  <c r="AP72"/>
  <c r="AS112"/>
  <c r="AO112"/>
  <c r="AD72"/>
  <c r="AC72"/>
  <c r="AJ70"/>
  <c r="AJ110"/>
  <c r="AN110"/>
  <c r="I33"/>
  <c r="I76"/>
  <c r="X115"/>
  <c r="U75"/>
  <c r="T115"/>
  <c r="P115"/>
  <c r="L115"/>
  <c r="Q113" i="13"/>
  <c r="Q73"/>
  <c r="BD111" i="14"/>
  <c r="BE71"/>
  <c r="L78"/>
  <c r="P118"/>
  <c r="D72"/>
  <c r="H112"/>
  <c r="K68"/>
  <c r="O108"/>
  <c r="AR107"/>
  <c r="AN26"/>
  <c r="AO27"/>
  <c r="AS107" i="13"/>
  <c r="AO26"/>
  <c r="AG67"/>
  <c r="AG26"/>
  <c r="BA27" i="14"/>
  <c r="BE107" i="13"/>
  <c r="BA26"/>
  <c r="AW107" i="14"/>
  <c r="AW26"/>
  <c r="AW106" s="1"/>
  <c r="AP107" i="13"/>
  <c r="AP67"/>
  <c r="AP26"/>
  <c r="Z27" i="14"/>
  <c r="Z107" i="13"/>
  <c r="Z26"/>
  <c r="AL115" i="14"/>
  <c r="AL75"/>
  <c r="AD115"/>
  <c r="AD75"/>
  <c r="AH115"/>
  <c r="AE75"/>
  <c r="AZ33"/>
  <c r="AZ74"/>
  <c r="BD114"/>
  <c r="AR114"/>
  <c r="AR33"/>
  <c r="AS114"/>
  <c r="AW114"/>
  <c r="AJ33"/>
  <c r="AN114"/>
  <c r="AJ74"/>
  <c r="AO114"/>
  <c r="AL74"/>
  <c r="AK71"/>
  <c r="AK111"/>
  <c r="AG111"/>
  <c r="AG29"/>
  <c r="AG69" s="1"/>
  <c r="AS39" i="13"/>
  <c r="AS69"/>
  <c r="Z70" i="14"/>
  <c r="Z29"/>
  <c r="V80"/>
  <c r="W80"/>
  <c r="Z120"/>
  <c r="Y75"/>
  <c r="Y115"/>
  <c r="AC115"/>
  <c r="Z69" i="13"/>
  <c r="Y69"/>
  <c r="V110" i="14"/>
  <c r="V70"/>
  <c r="V109" i="13"/>
  <c r="V39"/>
  <c r="W106"/>
  <c r="AA106"/>
  <c r="AT108" i="14"/>
  <c r="AP108"/>
  <c r="AP68"/>
  <c r="D75"/>
  <c r="H115"/>
  <c r="D33"/>
  <c r="O114"/>
  <c r="P74"/>
  <c r="I72"/>
  <c r="I29"/>
  <c r="BF39" i="13"/>
  <c r="BF113"/>
  <c r="X118" i="14"/>
  <c r="AB118"/>
  <c r="AA118"/>
  <c r="W78"/>
  <c r="W33"/>
  <c r="W114"/>
  <c r="W73" i="13"/>
  <c r="AL120" i="14"/>
  <c r="AH80"/>
  <c r="BA78"/>
  <c r="BE118"/>
  <c r="BB78"/>
  <c r="AS78"/>
  <c r="AW118"/>
  <c r="AS117"/>
  <c r="AW117"/>
  <c r="AO75"/>
  <c r="AN75"/>
  <c r="AY114"/>
  <c r="AY33"/>
  <c r="AQ114"/>
  <c r="AQ33"/>
  <c r="AU114"/>
  <c r="AI114"/>
  <c r="AI33"/>
  <c r="AH113" i="13"/>
  <c r="AI73"/>
  <c r="AX71" i="14"/>
  <c r="BB111"/>
  <c r="AL29"/>
  <c r="AL111"/>
  <c r="AM71"/>
  <c r="AH71"/>
  <c r="AI71"/>
  <c r="Z71"/>
  <c r="AA71"/>
  <c r="AW70"/>
  <c r="AW29"/>
  <c r="AU69" i="13"/>
  <c r="AT69"/>
  <c r="AR110" i="14"/>
  <c r="AR29"/>
  <c r="AC70"/>
  <c r="AB29"/>
  <c r="AB70"/>
  <c r="Y70"/>
  <c r="X70"/>
  <c r="X107"/>
  <c r="X67"/>
  <c r="E68"/>
  <c r="I108"/>
  <c r="P80"/>
  <c r="Q80"/>
  <c r="L120"/>
  <c r="H120"/>
  <c r="Q77"/>
  <c r="T117"/>
  <c r="T74"/>
  <c r="S114"/>
  <c r="N29" i="13"/>
  <c r="N70"/>
  <c r="F29"/>
  <c r="F39" s="1"/>
  <c r="F70"/>
  <c r="J110"/>
  <c r="Q108"/>
  <c r="M26"/>
  <c r="BH120"/>
  <c r="BH40" i="14"/>
  <c r="BH80" s="1"/>
  <c r="BH112" i="13"/>
  <c r="BH32" i="14"/>
  <c r="BB80" i="13"/>
  <c r="BB40" i="14"/>
  <c r="BE80" i="13"/>
  <c r="BE120"/>
  <c r="BF115"/>
  <c r="BF35" i="14"/>
  <c r="BE117" i="13"/>
  <c r="BE37" i="14"/>
  <c r="BE77" i="13"/>
  <c r="BE33"/>
  <c r="BD117"/>
  <c r="BD37" i="14"/>
  <c r="BD77" i="13"/>
  <c r="BC110"/>
  <c r="BC30" i="14"/>
  <c r="BD70" i="13"/>
  <c r="BC29"/>
  <c r="BB29"/>
  <c r="BB70"/>
  <c r="BB30" i="14"/>
  <c r="BF70" i="13"/>
  <c r="BF29"/>
  <c r="BF30" i="14"/>
  <c r="BG70" i="13"/>
  <c r="BE72"/>
  <c r="BE112"/>
  <c r="BF72"/>
  <c r="BC72"/>
  <c r="BC32" i="14"/>
  <c r="K108" i="13"/>
  <c r="K68"/>
  <c r="B30" i="14"/>
  <c r="B29" i="13"/>
  <c r="D29"/>
  <c r="E70"/>
  <c r="D30" i="14"/>
  <c r="K29" i="13"/>
  <c r="K70"/>
  <c r="O110"/>
  <c r="S29"/>
  <c r="S110"/>
  <c r="S70"/>
  <c r="W110"/>
  <c r="F71"/>
  <c r="J111"/>
  <c r="G31" i="14"/>
  <c r="G71" i="13"/>
  <c r="H71"/>
  <c r="G29"/>
  <c r="K111"/>
  <c r="Q111"/>
  <c r="Q31" i="14"/>
  <c r="Q29" i="13"/>
  <c r="U111"/>
  <c r="R71"/>
  <c r="P71"/>
  <c r="P111"/>
  <c r="P29"/>
  <c r="P31" i="14"/>
  <c r="T111" i="13"/>
  <c r="D72"/>
  <c r="H112"/>
  <c r="B32" i="14"/>
  <c r="F112" i="13"/>
  <c r="J32" i="14"/>
  <c r="N112" i="13"/>
  <c r="J112"/>
  <c r="K32" i="14"/>
  <c r="K112" i="13"/>
  <c r="K72"/>
  <c r="O112"/>
  <c r="R32" i="14"/>
  <c r="R72" i="13"/>
  <c r="S32" i="14"/>
  <c r="S112" i="13"/>
  <c r="C33"/>
  <c r="D74"/>
  <c r="C34" i="14"/>
  <c r="G114" i="13"/>
  <c r="E34" i="14"/>
  <c r="E74" i="13"/>
  <c r="E33"/>
  <c r="F74"/>
  <c r="M114"/>
  <c r="M74"/>
  <c r="Q114"/>
  <c r="M34" i="14"/>
  <c r="N74" i="13"/>
  <c r="AH73" i="14"/>
  <c r="AF79"/>
  <c r="N22" i="17"/>
  <c r="AV81" i="13"/>
  <c r="AW79"/>
  <c r="U39" i="14"/>
  <c r="U41" s="1"/>
  <c r="AV73"/>
  <c r="AN73" i="13"/>
  <c r="AB114" i="14"/>
  <c r="O76"/>
  <c r="K111"/>
  <c r="R117"/>
  <c r="S66" i="13"/>
  <c r="R29" i="14"/>
  <c r="AE106"/>
  <c r="AU39"/>
  <c r="AX67"/>
  <c r="AG113"/>
  <c r="AS39"/>
  <c r="Q68"/>
  <c r="N29"/>
  <c r="R111"/>
  <c r="K110"/>
  <c r="AR113" i="13"/>
  <c r="AV113"/>
  <c r="Y33" i="14"/>
  <c r="Y73" s="1"/>
  <c r="AZ114"/>
  <c r="BG116"/>
  <c r="AG27"/>
  <c r="AO107" i="13"/>
  <c r="AH27" i="14"/>
  <c r="AB26"/>
  <c r="AB66" s="1"/>
  <c r="F120"/>
  <c r="AN107"/>
  <c r="AU26"/>
  <c r="R110"/>
  <c r="BK33" i="13"/>
  <c r="AC26" i="14"/>
  <c r="T110"/>
  <c r="F69"/>
  <c r="O34" i="17"/>
  <c r="E26" i="21" s="1"/>
  <c r="D30" i="23"/>
  <c r="D65" s="1"/>
  <c r="K73" i="14"/>
  <c r="BB77"/>
  <c r="BB33"/>
  <c r="F70"/>
  <c r="AP107"/>
  <c r="X108"/>
  <c r="BG68" i="13"/>
  <c r="O11" i="17"/>
  <c r="E3" i="21" s="1"/>
  <c r="O27" i="17"/>
  <c r="E19" i="21" s="1"/>
  <c r="D18" i="23"/>
  <c r="D53" s="1"/>
  <c r="B53" s="1"/>
  <c r="M28" i="17"/>
  <c r="M24"/>
  <c r="M20"/>
  <c r="M18"/>
  <c r="M16"/>
  <c r="M12"/>
  <c r="M8"/>
  <c r="D4" i="23" s="1"/>
  <c r="D39" s="1"/>
  <c r="M29" i="17"/>
  <c r="M21"/>
  <c r="M13"/>
  <c r="E68" i="23"/>
  <c r="F68"/>
  <c r="BG67" i="14"/>
  <c r="AU119" i="13"/>
  <c r="U70" i="14"/>
  <c r="T29"/>
  <c r="F66" i="13"/>
  <c r="BG33"/>
  <c r="L68" i="14"/>
  <c r="K26"/>
  <c r="K66" s="1"/>
  <c r="BH75"/>
  <c r="AQ39" i="13"/>
  <c r="AC67" i="14"/>
  <c r="AC106" i="13"/>
  <c r="AM26" i="14"/>
  <c r="BE70"/>
  <c r="BC120"/>
  <c r="AL67"/>
  <c r="AI39"/>
  <c r="AI41" s="1"/>
  <c r="T66" i="13"/>
  <c r="AW67" i="14"/>
  <c r="AE106" i="13"/>
  <c r="BF117" i="14"/>
  <c r="AY77"/>
  <c r="F111"/>
  <c r="Y71"/>
  <c r="T109" i="13"/>
  <c r="AT107"/>
  <c r="BB67"/>
  <c r="F116" i="14"/>
  <c r="F110"/>
  <c r="BC80"/>
  <c r="AJ80"/>
  <c r="AH117"/>
  <c r="AU78"/>
  <c r="AC116"/>
  <c r="AL73"/>
  <c r="AU69"/>
  <c r="AD117"/>
  <c r="AC114"/>
  <c r="AW67" i="13"/>
  <c r="AQ67"/>
  <c r="AZ39"/>
  <c r="V69" i="14"/>
  <c r="AF39"/>
  <c r="AF41" s="1"/>
  <c r="J66"/>
  <c r="D76"/>
  <c r="S110"/>
  <c r="S29"/>
  <c r="BG37"/>
  <c r="I71"/>
  <c r="H111"/>
  <c r="L33"/>
  <c r="M76"/>
  <c r="U76"/>
  <c r="T116"/>
  <c r="BF26"/>
  <c r="BH111"/>
  <c r="J78"/>
  <c r="M118"/>
  <c r="U118"/>
  <c r="P70"/>
  <c r="BE108"/>
  <c r="L111"/>
  <c r="N72"/>
  <c r="Q33"/>
  <c r="L75"/>
  <c r="S117"/>
  <c r="AI70"/>
  <c r="AY70"/>
  <c r="AH119" i="13"/>
  <c r="AE76" i="14"/>
  <c r="AN78"/>
  <c r="AV78"/>
  <c r="Y112"/>
  <c r="Y117"/>
  <c r="AK106" i="13"/>
  <c r="AH114" i="14"/>
  <c r="AX73" i="13"/>
  <c r="W111" i="14"/>
  <c r="J113" i="13"/>
  <c r="K116" i="14"/>
  <c r="BB75"/>
  <c r="R70"/>
  <c r="BD112"/>
  <c r="M29"/>
  <c r="M109" s="1"/>
  <c r="Q115"/>
  <c r="L118"/>
  <c r="I120"/>
  <c r="Q120"/>
  <c r="S116"/>
  <c r="T78"/>
  <c r="BC113" i="13"/>
  <c r="BF76" i="14"/>
  <c r="H76"/>
  <c r="P76"/>
  <c r="AC68"/>
  <c r="AG108"/>
  <c r="AJ29"/>
  <c r="AX29"/>
  <c r="AC112"/>
  <c r="AK112"/>
  <c r="AS72"/>
  <c r="BA72"/>
  <c r="AA33"/>
  <c r="AD114"/>
  <c r="AM33"/>
  <c r="AT74"/>
  <c r="AB76"/>
  <c r="AF116"/>
  <c r="AM120"/>
  <c r="AU120"/>
  <c r="X75"/>
  <c r="AK26"/>
  <c r="AK108"/>
  <c r="AU108"/>
  <c r="AH73" i="13"/>
  <c r="AP33" i="14"/>
  <c r="AX114"/>
  <c r="AC117"/>
  <c r="W118"/>
  <c r="BD73" i="13"/>
  <c r="K71" i="14"/>
  <c r="F113" i="13"/>
  <c r="N113"/>
  <c r="R115" i="14"/>
  <c r="O116"/>
  <c r="M117"/>
  <c r="J80"/>
  <c r="R120"/>
  <c r="AK109" i="13"/>
  <c r="AO29" i="14"/>
  <c r="AZ29"/>
  <c r="AH72"/>
  <c r="AD68"/>
  <c r="AD29"/>
  <c r="AG109" i="13"/>
  <c r="AK110" i="14"/>
  <c r="AL109" i="13"/>
  <c r="BA70" i="14"/>
  <c r="AB72"/>
  <c r="AJ112"/>
  <c r="AR112"/>
  <c r="AZ112"/>
  <c r="AB33"/>
  <c r="AG39" i="13"/>
  <c r="AF114" i="14"/>
  <c r="AN39" i="13"/>
  <c r="AW39"/>
  <c r="AV74" i="14"/>
  <c r="AT115"/>
  <c r="AD76"/>
  <c r="AL116"/>
  <c r="AT116"/>
  <c r="AD77"/>
  <c r="Z118"/>
  <c r="AH108"/>
  <c r="AP109" i="13"/>
  <c r="Z77" i="14"/>
  <c r="X114"/>
  <c r="AO33"/>
  <c r="AZ75"/>
  <c r="AM77"/>
  <c r="AA78"/>
  <c r="AW80"/>
  <c r="V120"/>
  <c r="AS113" i="13"/>
  <c r="AZ113"/>
  <c r="AI77" i="14"/>
  <c r="AY78"/>
  <c r="AY80"/>
  <c r="AR80"/>
  <c r="AP69" i="13"/>
  <c r="AT26"/>
  <c r="W117" i="14"/>
  <c r="V117"/>
  <c r="V115"/>
  <c r="Z67" i="13"/>
  <c r="AL26"/>
  <c r="AN106"/>
  <c r="AD108" i="14"/>
  <c r="G113" i="13"/>
  <c r="BC118" i="14"/>
  <c r="BB116"/>
  <c r="BD39" i="13"/>
  <c r="W76" i="14"/>
  <c r="AP80"/>
  <c r="AP115"/>
  <c r="Z75"/>
  <c r="AX33"/>
  <c r="AP71"/>
  <c r="AY68"/>
  <c r="W69" i="13"/>
  <c r="Q107" i="14"/>
  <c r="K33" i="13"/>
  <c r="K114"/>
  <c r="K74"/>
  <c r="R33"/>
  <c r="R34" i="14"/>
  <c r="S33" i="13"/>
  <c r="S73" s="1"/>
  <c r="S114"/>
  <c r="S74"/>
  <c r="G115"/>
  <c r="G75"/>
  <c r="O115"/>
  <c r="O75"/>
  <c r="D76"/>
  <c r="D33"/>
  <c r="E76"/>
  <c r="L116"/>
  <c r="L76"/>
  <c r="U33"/>
  <c r="U76"/>
  <c r="T116"/>
  <c r="T76"/>
  <c r="F37" i="14"/>
  <c r="J117" i="13"/>
  <c r="G37" i="14"/>
  <c r="G77" i="13"/>
  <c r="H77"/>
  <c r="N37" i="14"/>
  <c r="R117" i="13"/>
  <c r="O37" i="14"/>
  <c r="O77" i="13"/>
  <c r="P77"/>
  <c r="E38" i="14"/>
  <c r="F78" i="13"/>
  <c r="L118"/>
  <c r="L78"/>
  <c r="R38" i="14"/>
  <c r="R118" i="13"/>
  <c r="S78"/>
  <c r="T78"/>
  <c r="F120"/>
  <c r="F80"/>
  <c r="N120"/>
  <c r="N80"/>
  <c r="H29"/>
  <c r="H70"/>
  <c r="R28" i="14"/>
  <c r="R108" i="13"/>
  <c r="S68"/>
  <c r="R26"/>
  <c r="BB68"/>
  <c r="BB28" i="14"/>
  <c r="BC68" i="13"/>
  <c r="BD68"/>
  <c r="BD28" i="14"/>
  <c r="BE68" i="13"/>
  <c r="BF68"/>
  <c r="BF26"/>
  <c r="P27" i="14"/>
  <c r="P26" i="13"/>
  <c r="T107"/>
  <c r="N27" i="14"/>
  <c r="N107" i="13"/>
  <c r="M107"/>
  <c r="M67"/>
  <c r="Q107"/>
  <c r="H27" i="14"/>
  <c r="L107" i="13"/>
  <c r="BE29"/>
  <c r="BF71"/>
  <c r="P68"/>
  <c r="S108"/>
  <c r="M112"/>
  <c r="I29"/>
  <c r="I115"/>
  <c r="E35" i="14"/>
  <c r="L33" i="13"/>
  <c r="L115"/>
  <c r="L75"/>
  <c r="Q115"/>
  <c r="M75"/>
  <c r="S75"/>
  <c r="S35" i="14"/>
  <c r="T33" i="13"/>
  <c r="T75"/>
  <c r="I33"/>
  <c r="I116"/>
  <c r="I76"/>
  <c r="Q116"/>
  <c r="Q76"/>
  <c r="U107" i="14"/>
  <c r="U67"/>
  <c r="AF29" i="13"/>
  <c r="AG72"/>
  <c r="AJ29"/>
  <c r="AK72"/>
  <c r="BD112"/>
  <c r="BA72"/>
  <c r="AT33"/>
  <c r="AU75"/>
  <c r="AX115"/>
  <c r="AA33"/>
  <c r="AB78"/>
  <c r="BB111"/>
  <c r="AX29"/>
  <c r="BC67"/>
  <c r="BB27" i="14"/>
  <c r="BF107" i="13"/>
  <c r="BB107"/>
  <c r="X73"/>
  <c r="AH118" i="14"/>
  <c r="AP77"/>
  <c r="Z117"/>
  <c r="AG75"/>
  <c r="AB75"/>
  <c r="BA71"/>
  <c r="AZ108"/>
  <c r="Y80"/>
  <c r="V112"/>
  <c r="C75"/>
  <c r="Z33" i="13"/>
  <c r="AE33"/>
  <c r="AM33"/>
  <c r="BD67" i="14"/>
  <c r="C71"/>
  <c r="D68"/>
  <c r="J29" i="13"/>
  <c r="D68"/>
  <c r="BE110"/>
  <c r="D70"/>
  <c r="U112"/>
  <c r="J114"/>
  <c r="AX107"/>
  <c r="AL67"/>
  <c r="G64" i="23"/>
  <c r="G67"/>
  <c r="BE67" i="13"/>
  <c r="BK29"/>
  <c r="BK69" s="1"/>
  <c r="G71" i="23"/>
  <c r="C71"/>
  <c r="N69" i="13"/>
  <c r="O69"/>
  <c r="R109"/>
  <c r="N109"/>
  <c r="F69"/>
  <c r="BB39"/>
  <c r="BF109"/>
  <c r="BC69"/>
  <c r="BB69"/>
  <c r="S69"/>
  <c r="S109"/>
  <c r="W109"/>
  <c r="S39"/>
  <c r="T73"/>
  <c r="AO26" i="14"/>
  <c r="AP67"/>
  <c r="AO107"/>
  <c r="AO67"/>
  <c r="G106"/>
  <c r="K106"/>
  <c r="G66"/>
  <c r="W106"/>
  <c r="W66"/>
  <c r="AA106"/>
  <c r="W39"/>
  <c r="X66"/>
  <c r="J109" i="13"/>
  <c r="J69"/>
  <c r="J39"/>
  <c r="BI29"/>
  <c r="BI109" s="1"/>
  <c r="AQ107" i="14"/>
  <c r="AZ107"/>
  <c r="Q73"/>
  <c r="F106"/>
  <c r="X39" i="13"/>
  <c r="AZ80" i="14"/>
  <c r="N39" i="13"/>
  <c r="N119" s="1"/>
  <c r="M108"/>
  <c r="BF120"/>
  <c r="BD80"/>
  <c r="BD75"/>
  <c r="BC77"/>
  <c r="E72"/>
  <c r="L72"/>
  <c r="AS107" i="14"/>
  <c r="AH67" i="13"/>
  <c r="BJ108"/>
  <c r="BJ111"/>
  <c r="BG39"/>
  <c r="AY107" i="14"/>
  <c r="BJ107" i="13"/>
  <c r="BJ115"/>
  <c r="BJ117"/>
  <c r="BJ120"/>
  <c r="B38" i="23"/>
  <c r="O40" i="20"/>
  <c r="H32" i="21" s="1"/>
  <c r="B42" i="23"/>
  <c r="F66"/>
  <c r="F65"/>
  <c r="O40" i="19"/>
  <c r="G32" i="21" s="1"/>
  <c r="O40" i="18"/>
  <c r="F32" i="21" s="1"/>
  <c r="B56" i="23"/>
  <c r="Q32" i="17"/>
  <c r="D28" i="23"/>
  <c r="D63" s="1"/>
  <c r="B63" s="1"/>
  <c r="S19" i="17"/>
  <c r="N32"/>
  <c r="N33"/>
  <c r="O32"/>
  <c r="E24" i="21" s="1"/>
  <c r="Q33" i="6"/>
  <c r="O33"/>
  <c r="D25" i="21" s="1"/>
  <c r="O37" i="6"/>
  <c r="D29" i="21" s="1"/>
  <c r="C29" i="23"/>
  <c r="C64" s="1"/>
  <c r="B64" s="1"/>
  <c r="N33" i="6"/>
  <c r="Q36"/>
  <c r="C32" i="23"/>
  <c r="C67" s="1"/>
  <c r="N37" i="6"/>
  <c r="O36"/>
  <c r="D28" i="21" s="1"/>
  <c r="T15" i="6"/>
  <c r="S13"/>
  <c r="T14" s="1"/>
  <c r="O38" i="17"/>
  <c r="E30" i="21" s="1"/>
  <c r="Q35" i="6"/>
  <c r="C31" i="23"/>
  <c r="C66" s="1"/>
  <c r="O35" i="6"/>
  <c r="D27" i="21" s="1"/>
  <c r="N35" i="6"/>
  <c r="N36"/>
  <c r="Q35" i="17"/>
  <c r="O35"/>
  <c r="E27" i="21" s="1"/>
  <c r="D31" i="23"/>
  <c r="D66" s="1"/>
  <c r="N35" i="17"/>
  <c r="O34" i="6"/>
  <c r="D26" i="21" s="1"/>
  <c r="N34" i="6"/>
  <c r="Q34"/>
  <c r="C30" i="23"/>
  <c r="C65" s="1"/>
  <c r="Q31" i="6"/>
  <c r="N32"/>
  <c r="C27" i="23"/>
  <c r="C62" s="1"/>
  <c r="O31" i="6"/>
  <c r="D23" i="21" s="1"/>
  <c r="S19" i="6"/>
  <c r="N31"/>
  <c r="Q36" i="17"/>
  <c r="N36"/>
  <c r="D32" i="23"/>
  <c r="D67" s="1"/>
  <c r="O36" i="17"/>
  <c r="E28" i="21" s="1"/>
  <c r="T16" i="6"/>
  <c r="S18"/>
  <c r="T18" s="1"/>
  <c r="K38"/>
  <c r="M38" s="1"/>
  <c r="E39" i="18"/>
  <c r="M39" s="1"/>
  <c r="N40" s="1"/>
  <c r="E39" i="19"/>
  <c r="M39" s="1"/>
  <c r="N39" s="1"/>
  <c r="E39" i="20"/>
  <c r="M39" s="1"/>
  <c r="N40" s="1"/>
  <c r="C31" i="21"/>
  <c r="B35" i="23"/>
  <c r="B41"/>
  <c r="K39" i="6"/>
  <c r="E39" i="17"/>
  <c r="H39" s="1"/>
  <c r="H37"/>
  <c r="J37"/>
  <c r="H35"/>
  <c r="J35"/>
  <c r="J38"/>
  <c r="H38"/>
  <c r="H36"/>
  <c r="J36"/>
  <c r="H39" i="6"/>
  <c r="J39"/>
  <c r="D39" i="18"/>
  <c r="D39" i="20"/>
  <c r="B31" i="21"/>
  <c r="H34" i="17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39"/>
  <c r="Q37"/>
  <c r="S20"/>
  <c r="N38"/>
  <c r="D33" i="23"/>
  <c r="D68" s="1"/>
  <c r="B68" s="1"/>
  <c r="N37" i="17"/>
  <c r="O37"/>
  <c r="E29" i="21" s="1"/>
  <c r="S17" i="17"/>
  <c r="N12"/>
  <c r="F62" i="23"/>
  <c r="G65"/>
  <c r="H8" i="17"/>
  <c r="B48" i="23"/>
  <c r="B39"/>
  <c r="B54"/>
  <c r="BK53" i="14"/>
  <c r="BK49"/>
  <c r="BK61"/>
  <c r="BK59"/>
  <c r="BK46"/>
  <c r="BK53" i="13"/>
  <c r="BK89"/>
  <c r="BK21"/>
  <c r="BK59"/>
  <c r="BK46"/>
  <c r="Y113" i="14"/>
  <c r="AY67"/>
  <c r="AX107"/>
  <c r="AX26"/>
  <c r="AF106"/>
  <c r="BJ109" i="13"/>
  <c r="O106" i="14"/>
  <c r="S106"/>
  <c r="AI121"/>
  <c r="AZ66"/>
  <c r="AZ39"/>
  <c r="BG41" i="13"/>
  <c r="BH81" s="1"/>
  <c r="D5" i="23"/>
  <c r="D40" s="1"/>
  <c r="B40" s="1"/>
  <c r="N9" i="17"/>
  <c r="Y41" i="13"/>
  <c r="Y79"/>
  <c r="AH26" i="14"/>
  <c r="AI67"/>
  <c r="AJ66"/>
  <c r="BK113" i="13"/>
  <c r="BK73"/>
  <c r="F66" i="14"/>
  <c r="T66"/>
  <c r="X106"/>
  <c r="BG68"/>
  <c r="BG108"/>
  <c r="AB67"/>
  <c r="AA67"/>
  <c r="AE107"/>
  <c r="BD120"/>
  <c r="BE80"/>
  <c r="BH120"/>
  <c r="AQ106"/>
  <c r="AF66"/>
  <c r="AE66"/>
  <c r="BG75"/>
  <c r="BG115"/>
  <c r="BG33"/>
  <c r="M69"/>
  <c r="L109"/>
  <c r="AI41" i="13"/>
  <c r="AI79"/>
  <c r="BD119"/>
  <c r="AZ119"/>
  <c r="AZ41"/>
  <c r="AZ79"/>
  <c r="V79" i="14"/>
  <c r="AJ39"/>
  <c r="AA39"/>
  <c r="BB107"/>
  <c r="AJ106"/>
  <c r="AB106"/>
  <c r="Z73"/>
  <c r="AH67"/>
  <c r="AF81"/>
  <c r="I106"/>
  <c r="E66"/>
  <c r="BG26"/>
  <c r="BH66" s="1"/>
  <c r="BH68"/>
  <c r="N10" i="17"/>
  <c r="B50" i="23"/>
  <c r="B58"/>
  <c r="B45"/>
  <c r="BJ113" i="13"/>
  <c r="BJ73"/>
  <c r="BK106"/>
  <c r="BH119"/>
  <c r="BH113"/>
  <c r="BH73"/>
  <c r="BI30" i="14"/>
  <c r="BJ70" s="1"/>
  <c r="BI110" i="13"/>
  <c r="BI70"/>
  <c r="BI37" i="14"/>
  <c r="BI117" i="13"/>
  <c r="BI77"/>
  <c r="BI32" i="14"/>
  <c r="BJ72" s="1"/>
  <c r="BI112" i="13"/>
  <c r="BI72"/>
  <c r="BH115"/>
  <c r="BH75"/>
  <c r="BH107"/>
  <c r="BH67"/>
  <c r="BH108"/>
  <c r="BH68"/>
  <c r="BH111"/>
  <c r="BH71"/>
  <c r="BH110"/>
  <c r="BH70"/>
  <c r="BH114"/>
  <c r="BH74"/>
  <c r="BK118" i="14"/>
  <c r="BK78"/>
  <c r="BK116"/>
  <c r="BK76"/>
  <c r="BK33"/>
  <c r="BK114"/>
  <c r="BK74"/>
  <c r="BK111"/>
  <c r="BK108"/>
  <c r="G35" i="23"/>
  <c r="G70" s="1"/>
  <c r="BJ112" i="14"/>
  <c r="S13" i="17"/>
  <c r="O30"/>
  <c r="E22" i="21" s="1"/>
  <c r="O26" i="17"/>
  <c r="E18" i="21" s="1"/>
  <c r="N23" i="17"/>
  <c r="D11" i="23"/>
  <c r="D46" s="1"/>
  <c r="B46" s="1"/>
  <c r="O15" i="17"/>
  <c r="E7" i="21" s="1"/>
  <c r="N31" i="17"/>
  <c r="S16"/>
  <c r="N19"/>
  <c r="O19"/>
  <c r="E11" i="21" s="1"/>
  <c r="N30" i="17"/>
  <c r="N28"/>
  <c r="D26" i="23"/>
  <c r="D61" s="1"/>
  <c r="B61" s="1"/>
  <c r="D22"/>
  <c r="D57" s="1"/>
  <c r="B57" s="1"/>
  <c r="AV79" i="13"/>
  <c r="D66" i="14"/>
  <c r="O39" i="13"/>
  <c r="S106"/>
  <c r="E39"/>
  <c r="BG115"/>
  <c r="O107" i="14"/>
  <c r="T69" i="13"/>
  <c r="T39"/>
  <c r="AQ106"/>
  <c r="AG106"/>
  <c r="AC39"/>
  <c r="AM39"/>
  <c r="AE67" i="14"/>
  <c r="BC75"/>
  <c r="BD106" i="13"/>
  <c r="AI106"/>
  <c r="AV26" i="14"/>
  <c r="AZ106" s="1"/>
  <c r="AW66" i="13"/>
  <c r="P110" i="14"/>
  <c r="L110"/>
  <c r="H66" i="13"/>
  <c r="BH78" i="14"/>
  <c r="U113"/>
  <c r="BG29"/>
  <c r="AD41" i="13"/>
  <c r="BC106" i="14"/>
  <c r="AI69"/>
  <c r="BH110"/>
  <c r="W109"/>
  <c r="BG78"/>
  <c r="Y113" i="13"/>
  <c r="AC29" i="14"/>
  <c r="BH106" i="13"/>
  <c r="BH66"/>
  <c r="BI106"/>
  <c r="BI66"/>
  <c r="BI113"/>
  <c r="BI73"/>
  <c r="BI38" i="14"/>
  <c r="BJ78" s="1"/>
  <c r="BI118" i="13"/>
  <c r="BI78"/>
  <c r="BI34" i="14"/>
  <c r="BI114" i="13"/>
  <c r="BI74"/>
  <c r="BI31" i="14"/>
  <c r="BI111" i="13"/>
  <c r="BI71"/>
  <c r="BI36" i="14"/>
  <c r="BJ76" s="1"/>
  <c r="BI116" i="13"/>
  <c r="BI76"/>
  <c r="BI40" i="14"/>
  <c r="BI120" i="13"/>
  <c r="BI80"/>
  <c r="BI35" i="14"/>
  <c r="BI115" i="13"/>
  <c r="BI75"/>
  <c r="BI27" i="14"/>
  <c r="BI107" i="13"/>
  <c r="BI67"/>
  <c r="BI28" i="14"/>
  <c r="BI108" i="13"/>
  <c r="BI68"/>
  <c r="BH109"/>
  <c r="BH69"/>
  <c r="BH118"/>
  <c r="BH78"/>
  <c r="BH117"/>
  <c r="BH77"/>
  <c r="Q38" i="17"/>
  <c r="D34" i="23"/>
  <c r="D69" s="1"/>
  <c r="BK120" i="14"/>
  <c r="BK117"/>
  <c r="BK115"/>
  <c r="BK109" i="13"/>
  <c r="BK110" i="14"/>
  <c r="BK70"/>
  <c r="BK107"/>
  <c r="BK26"/>
  <c r="BJ114"/>
  <c r="BJ74"/>
  <c r="BJ116"/>
  <c r="BJ118"/>
  <c r="M28"/>
  <c r="BJ26" i="13"/>
  <c r="BK66" s="1"/>
  <c r="BK80"/>
  <c r="BK78"/>
  <c r="BK77"/>
  <c r="BK76"/>
  <c r="BK75"/>
  <c r="BK74"/>
  <c r="BK72"/>
  <c r="BK71"/>
  <c r="BK70"/>
  <c r="BK68"/>
  <c r="BK67"/>
  <c r="BK120"/>
  <c r="BK118"/>
  <c r="BK117"/>
  <c r="BK116"/>
  <c r="BK115"/>
  <c r="BK114"/>
  <c r="BK112"/>
  <c r="BK111"/>
  <c r="BK110"/>
  <c r="BK108"/>
  <c r="BK107"/>
  <c r="BJ40" i="14"/>
  <c r="BK80" s="1"/>
  <c r="BJ37"/>
  <c r="BJ35"/>
  <c r="BK75" s="1"/>
  <c r="BK32"/>
  <c r="BK29" s="1"/>
  <c r="BJ31"/>
  <c r="BJ28"/>
  <c r="BK68" s="1"/>
  <c r="BJ27"/>
  <c r="BJ80" i="13"/>
  <c r="BH80"/>
  <c r="BJ78"/>
  <c r="BJ77"/>
  <c r="BJ76"/>
  <c r="BH76"/>
  <c r="BJ75"/>
  <c r="BJ74"/>
  <c r="BJ72"/>
  <c r="BH72"/>
  <c r="BJ71"/>
  <c r="BJ70"/>
  <c r="BJ68"/>
  <c r="BJ67"/>
  <c r="BJ118"/>
  <c r="BJ116"/>
  <c r="BJ114"/>
  <c r="BJ112"/>
  <c r="BJ110"/>
  <c r="F119" l="1"/>
  <c r="F41"/>
  <c r="AE73"/>
  <c r="AI113"/>
  <c r="AF73"/>
  <c r="AE113"/>
  <c r="AE39"/>
  <c r="BC67" i="14"/>
  <c r="BB26"/>
  <c r="BB67"/>
  <c r="AY69" i="13"/>
  <c r="AX39"/>
  <c r="AX69"/>
  <c r="AX109"/>
  <c r="AU73"/>
  <c r="AT73"/>
  <c r="AT113"/>
  <c r="AX113"/>
  <c r="AT39"/>
  <c r="AK69"/>
  <c r="AN109"/>
  <c r="AJ109"/>
  <c r="AJ39"/>
  <c r="AJ69"/>
  <c r="AF39"/>
  <c r="AF109"/>
  <c r="AF69"/>
  <c r="S75" i="14"/>
  <c r="S115"/>
  <c r="W115"/>
  <c r="L113" i="13"/>
  <c r="P113"/>
  <c r="M73"/>
  <c r="L39"/>
  <c r="L73"/>
  <c r="BE69"/>
  <c r="BE109"/>
  <c r="H26" i="14"/>
  <c r="H107"/>
  <c r="I67"/>
  <c r="L107"/>
  <c r="H67"/>
  <c r="T107"/>
  <c r="P107"/>
  <c r="P26"/>
  <c r="Q67"/>
  <c r="P67"/>
  <c r="BD68"/>
  <c r="BD26"/>
  <c r="BD108"/>
  <c r="BE68"/>
  <c r="BH108"/>
  <c r="R108"/>
  <c r="V108"/>
  <c r="R26"/>
  <c r="S68"/>
  <c r="R68"/>
  <c r="H39" i="13"/>
  <c r="H109"/>
  <c r="L109"/>
  <c r="H69"/>
  <c r="V118" i="14"/>
  <c r="R118"/>
  <c r="S78"/>
  <c r="R78"/>
  <c r="F78"/>
  <c r="E78"/>
  <c r="G117"/>
  <c r="H77"/>
  <c r="G77"/>
  <c r="K117"/>
  <c r="J117"/>
  <c r="F77"/>
  <c r="F117"/>
  <c r="F33"/>
  <c r="U39" i="13"/>
  <c r="U73"/>
  <c r="V73"/>
  <c r="U113"/>
  <c r="D73"/>
  <c r="H113"/>
  <c r="D39"/>
  <c r="R39"/>
  <c r="V113"/>
  <c r="R73"/>
  <c r="R113"/>
  <c r="AX73" i="14"/>
  <c r="AX113"/>
  <c r="AT66" i="13"/>
  <c r="AU66"/>
  <c r="AX106"/>
  <c r="AT106"/>
  <c r="AN41"/>
  <c r="AG79"/>
  <c r="AH79"/>
  <c r="AG41"/>
  <c r="AD109" i="14"/>
  <c r="AH109"/>
  <c r="AO69"/>
  <c r="AS109"/>
  <c r="AP69"/>
  <c r="AO109"/>
  <c r="AM73"/>
  <c r="AM39"/>
  <c r="AM113"/>
  <c r="AN73"/>
  <c r="AA73"/>
  <c r="AA113"/>
  <c r="AE113"/>
  <c r="AJ109"/>
  <c r="AK69"/>
  <c r="BF66"/>
  <c r="P113"/>
  <c r="L39"/>
  <c r="L113"/>
  <c r="L73"/>
  <c r="S69"/>
  <c r="S109"/>
  <c r="AM106"/>
  <c r="AM66"/>
  <c r="N13" i="17"/>
  <c r="D9" i="23"/>
  <c r="D44" s="1"/>
  <c r="B44" s="1"/>
  <c r="Q29" i="17"/>
  <c r="O29"/>
  <c r="E21" i="21" s="1"/>
  <c r="D25" i="23"/>
  <c r="D60" s="1"/>
  <c r="B60" s="1"/>
  <c r="O33" i="17"/>
  <c r="E25" i="21" s="1"/>
  <c r="N29" i="17"/>
  <c r="D8" i="23"/>
  <c r="D43" s="1"/>
  <c r="B43" s="1"/>
  <c r="O12" i="17"/>
  <c r="E4" i="21" s="1"/>
  <c r="D14" i="23"/>
  <c r="D49" s="1"/>
  <c r="B49" s="1"/>
  <c r="N18" i="17"/>
  <c r="O18"/>
  <c r="E10" i="21" s="1"/>
  <c r="O24" i="17"/>
  <c r="E16" i="21" s="1"/>
  <c r="D20" i="23"/>
  <c r="D55" s="1"/>
  <c r="B55" s="1"/>
  <c r="N24" i="17"/>
  <c r="BB73" i="14"/>
  <c r="AC106"/>
  <c r="AD66"/>
  <c r="N69"/>
  <c r="N109"/>
  <c r="AS41"/>
  <c r="AY119"/>
  <c r="AU41"/>
  <c r="N74"/>
  <c r="M33"/>
  <c r="Q114"/>
  <c r="M114"/>
  <c r="M74"/>
  <c r="J72"/>
  <c r="J112"/>
  <c r="N112"/>
  <c r="J29"/>
  <c r="C72"/>
  <c r="F112"/>
  <c r="T111"/>
  <c r="P111"/>
  <c r="P29"/>
  <c r="P71"/>
  <c r="Q69" i="13"/>
  <c r="Q109"/>
  <c r="U109"/>
  <c r="R69"/>
  <c r="G109"/>
  <c r="G39"/>
  <c r="K109"/>
  <c r="L69"/>
  <c r="O109"/>
  <c r="B39"/>
  <c r="B41" s="1"/>
  <c r="C69"/>
  <c r="BD72" i="14"/>
  <c r="BC72"/>
  <c r="BC112"/>
  <c r="BG112"/>
  <c r="BF29"/>
  <c r="BG70"/>
  <c r="BF110"/>
  <c r="BF70"/>
  <c r="BC109" i="13"/>
  <c r="BG109"/>
  <c r="BD69"/>
  <c r="BC110" i="14"/>
  <c r="BD70"/>
  <c r="BC29"/>
  <c r="BC70"/>
  <c r="BG110"/>
  <c r="AB69"/>
  <c r="AB109"/>
  <c r="AR69"/>
  <c r="AR109"/>
  <c r="AS69"/>
  <c r="AW69"/>
  <c r="AW39"/>
  <c r="AW109"/>
  <c r="AL109"/>
  <c r="AP109"/>
  <c r="AM69"/>
  <c r="AL69"/>
  <c r="AQ73"/>
  <c r="AQ113"/>
  <c r="AY113"/>
  <c r="AY73"/>
  <c r="AY39"/>
  <c r="AY41" s="1"/>
  <c r="W73"/>
  <c r="BF79" i="13"/>
  <c r="BF41"/>
  <c r="H113" i="14"/>
  <c r="V41" i="13"/>
  <c r="V79"/>
  <c r="W79"/>
  <c r="Z109" i="14"/>
  <c r="Z39"/>
  <c r="AA69"/>
  <c r="Z69"/>
  <c r="AJ73"/>
  <c r="AK73"/>
  <c r="AN113"/>
  <c r="AD106" i="13"/>
  <c r="Z106"/>
  <c r="Z66"/>
  <c r="AA66"/>
  <c r="Z67" i="14"/>
  <c r="Z26"/>
  <c r="Z107"/>
  <c r="BE106" i="13"/>
  <c r="BA39"/>
  <c r="BA106"/>
  <c r="BB66"/>
  <c r="BA66"/>
  <c r="BA26" i="14"/>
  <c r="BE107"/>
  <c r="BA107"/>
  <c r="BA67"/>
  <c r="AN66"/>
  <c r="AR106"/>
  <c r="I39"/>
  <c r="I73"/>
  <c r="U73"/>
  <c r="V73"/>
  <c r="BA69"/>
  <c r="BA109"/>
  <c r="BE109"/>
  <c r="AV69"/>
  <c r="AV109"/>
  <c r="AR79" i="13"/>
  <c r="AR119"/>
  <c r="AR41"/>
  <c r="X113" i="14"/>
  <c r="X73"/>
  <c r="AQ113" i="13"/>
  <c r="AM113"/>
  <c r="AM73"/>
  <c r="Z39"/>
  <c r="AD113"/>
  <c r="Z113"/>
  <c r="Z73"/>
  <c r="AB73"/>
  <c r="AA113"/>
  <c r="AA73"/>
  <c r="AA39"/>
  <c r="I113"/>
  <c r="I73"/>
  <c r="J73"/>
  <c r="M113"/>
  <c r="I39"/>
  <c r="T113"/>
  <c r="X113"/>
  <c r="E75" i="14"/>
  <c r="F75"/>
  <c r="I115"/>
  <c r="I69" i="13"/>
  <c r="M109"/>
  <c r="I109"/>
  <c r="N67" i="14"/>
  <c r="N26"/>
  <c r="N107"/>
  <c r="R107"/>
  <c r="Q66" i="13"/>
  <c r="P66"/>
  <c r="T106"/>
  <c r="P106"/>
  <c r="BF106"/>
  <c r="BF66"/>
  <c r="BG66"/>
  <c r="BB108" i="14"/>
  <c r="BC68"/>
  <c r="BB68"/>
  <c r="BF108"/>
  <c r="V106" i="13"/>
  <c r="R66"/>
  <c r="R106"/>
  <c r="O117" i="14"/>
  <c r="P77"/>
  <c r="O77"/>
  <c r="N77"/>
  <c r="N117"/>
  <c r="R33"/>
  <c r="V114"/>
  <c r="R114"/>
  <c r="S74"/>
  <c r="R74"/>
  <c r="K73" i="13"/>
  <c r="K39"/>
  <c r="K113"/>
  <c r="BD41"/>
  <c r="AL106"/>
  <c r="AL66"/>
  <c r="AM66"/>
  <c r="AO73" i="14"/>
  <c r="AS113"/>
  <c r="AO113"/>
  <c r="AW41" i="13"/>
  <c r="AW119"/>
  <c r="AB113" i="14"/>
  <c r="AB73"/>
  <c r="AZ109"/>
  <c r="AZ69"/>
  <c r="AP39"/>
  <c r="AP73"/>
  <c r="AP113"/>
  <c r="AK39"/>
  <c r="AL66"/>
  <c r="AK66"/>
  <c r="AX109"/>
  <c r="AY69"/>
  <c r="AX69"/>
  <c r="BH77"/>
  <c r="BG77"/>
  <c r="BG117"/>
  <c r="AQ41" i="13"/>
  <c r="AQ79"/>
  <c r="BG113"/>
  <c r="BG73"/>
  <c r="T69" i="14"/>
  <c r="X109"/>
  <c r="U69"/>
  <c r="D17" i="23"/>
  <c r="D52" s="1"/>
  <c r="B52" s="1"/>
  <c r="O21" i="17"/>
  <c r="E13" i="21" s="1"/>
  <c r="N21" i="17"/>
  <c r="O16"/>
  <c r="E8" i="21" s="1"/>
  <c r="N16" i="17"/>
  <c r="D12" i="23"/>
  <c r="D47" s="1"/>
  <c r="B47" s="1"/>
  <c r="O20" i="17"/>
  <c r="E12" i="21" s="1"/>
  <c r="N20" i="17"/>
  <c r="D16" i="23"/>
  <c r="D51" s="1"/>
  <c r="B51" s="1"/>
  <c r="Q28" i="17"/>
  <c r="O28"/>
  <c r="E20" i="21" s="1"/>
  <c r="D24" i="23"/>
  <c r="D59" s="1"/>
  <c r="B59" s="1"/>
  <c r="S18" i="17"/>
  <c r="AU66" i="14"/>
  <c r="AY106"/>
  <c r="AU106"/>
  <c r="AH107"/>
  <c r="AL107"/>
  <c r="AG67"/>
  <c r="AG26"/>
  <c r="AK107"/>
  <c r="AG107"/>
  <c r="V109"/>
  <c r="R109"/>
  <c r="E33"/>
  <c r="F74"/>
  <c r="E74"/>
  <c r="I114"/>
  <c r="G114"/>
  <c r="D74"/>
  <c r="C74"/>
  <c r="C33"/>
  <c r="C73" i="13"/>
  <c r="C39"/>
  <c r="W112" i="14"/>
  <c r="S112"/>
  <c r="S72"/>
  <c r="T72"/>
  <c r="R72"/>
  <c r="R112"/>
  <c r="K112"/>
  <c r="K72"/>
  <c r="O112"/>
  <c r="L72"/>
  <c r="K29"/>
  <c r="P69" i="13"/>
  <c r="P109"/>
  <c r="P39"/>
  <c r="Q71" i="14"/>
  <c r="U111"/>
  <c r="Q29"/>
  <c r="Q111"/>
  <c r="G71"/>
  <c r="G111"/>
  <c r="H71"/>
  <c r="D29"/>
  <c r="D70"/>
  <c r="H110"/>
  <c r="E70"/>
  <c r="E69" i="13"/>
  <c r="D69"/>
  <c r="C70" i="14"/>
  <c r="B29"/>
  <c r="BF69" i="13"/>
  <c r="BG69"/>
  <c r="BB110" i="14"/>
  <c r="BB29"/>
  <c r="BB70"/>
  <c r="BD117"/>
  <c r="BD77"/>
  <c r="BD33"/>
  <c r="BH117"/>
  <c r="BE113" i="13"/>
  <c r="BE73"/>
  <c r="BF73"/>
  <c r="BE39"/>
  <c r="BE77" i="14"/>
  <c r="BF77"/>
  <c r="BE33"/>
  <c r="BE117"/>
  <c r="BF115"/>
  <c r="BF33"/>
  <c r="BF75"/>
  <c r="BB120"/>
  <c r="BB80"/>
  <c r="BF120"/>
  <c r="BH112"/>
  <c r="BH72"/>
  <c r="M106" i="13"/>
  <c r="M66"/>
  <c r="Q106"/>
  <c r="N66"/>
  <c r="M39"/>
  <c r="AI113" i="14"/>
  <c r="AI73"/>
  <c r="I109"/>
  <c r="I69"/>
  <c r="AS41" i="13"/>
  <c r="AS79"/>
  <c r="AR73" i="14"/>
  <c r="AR39"/>
  <c r="AR113"/>
  <c r="AS73"/>
  <c r="BA73"/>
  <c r="AZ73"/>
  <c r="AZ113"/>
  <c r="AP106" i="13"/>
  <c r="AP66"/>
  <c r="AP39"/>
  <c r="AQ66"/>
  <c r="AG66"/>
  <c r="AH66"/>
  <c r="AS106"/>
  <c r="AO106"/>
  <c r="AO66"/>
  <c r="AD73" i="14"/>
  <c r="AE73"/>
  <c r="AD113"/>
  <c r="AD39"/>
  <c r="AT113"/>
  <c r="AU73"/>
  <c r="AT73"/>
  <c r="AT39"/>
  <c r="AK41" i="13"/>
  <c r="AK121" s="1"/>
  <c r="AK79"/>
  <c r="AK119"/>
  <c r="AF109" i="14"/>
  <c r="AF69"/>
  <c r="AN69"/>
  <c r="AN39"/>
  <c r="AN109"/>
  <c r="AV113"/>
  <c r="AW73"/>
  <c r="AH113"/>
  <c r="AL113"/>
  <c r="T18" i="17"/>
  <c r="I118" i="14"/>
  <c r="BF107"/>
  <c r="W113" i="13"/>
  <c r="G33" i="14"/>
  <c r="AE69"/>
  <c r="AK109"/>
  <c r="J73"/>
  <c r="BJ110"/>
  <c r="BH79" i="13"/>
  <c r="BH73" i="14"/>
  <c r="Y39"/>
  <c r="AC66"/>
  <c r="AJ113"/>
  <c r="BC73"/>
  <c r="BC113"/>
  <c r="BI69" i="13"/>
  <c r="AQ39" i="14"/>
  <c r="BB113"/>
  <c r="BF119" i="13"/>
  <c r="AN106" i="14"/>
  <c r="BG79" i="13"/>
  <c r="BJ69"/>
  <c r="AB39" i="14"/>
  <c r="AC113"/>
  <c r="S15" i="17"/>
  <c r="T19"/>
  <c r="AI119" i="14"/>
  <c r="K69" i="13"/>
  <c r="S113"/>
  <c r="BB109"/>
  <c r="G69"/>
  <c r="F109"/>
  <c r="AJ69" i="14"/>
  <c r="N33"/>
  <c r="T75"/>
  <c r="Q39" i="13"/>
  <c r="O67" i="14"/>
  <c r="AV119" i="13"/>
  <c r="O22" i="17"/>
  <c r="E14" i="21" s="1"/>
  <c r="S14" i="17"/>
  <c r="T14" s="1"/>
  <c r="N14"/>
  <c r="AU113" i="14"/>
  <c r="T39"/>
  <c r="BK39" i="13"/>
  <c r="BK41" s="1"/>
  <c r="BC39"/>
  <c r="X39" i="14"/>
  <c r="N8" i="17"/>
  <c r="O13"/>
  <c r="E5" i="21" s="1"/>
  <c r="E73" i="13"/>
  <c r="S33" i="14"/>
  <c r="O33"/>
  <c r="G29"/>
  <c r="R71"/>
  <c r="O113" i="13"/>
  <c r="AG69"/>
  <c r="AL39"/>
  <c r="AC73" i="14"/>
  <c r="AO39" i="13"/>
  <c r="AH69" i="14"/>
  <c r="AL39"/>
  <c r="AD107"/>
  <c r="AF113"/>
  <c r="O17" i="17"/>
  <c r="E9" i="21" s="1"/>
  <c r="N25" i="17"/>
  <c r="BH29" i="14"/>
  <c r="BH109" s="1"/>
  <c r="BD109"/>
  <c r="O69"/>
  <c r="Q39" i="17"/>
  <c r="Q40" s="1"/>
  <c r="M40" s="1"/>
  <c r="R119" i="13"/>
  <c r="X41"/>
  <c r="X79"/>
  <c r="AB119"/>
  <c r="J79"/>
  <c r="J119"/>
  <c r="W79" i="14"/>
  <c r="W41"/>
  <c r="AO106"/>
  <c r="AS106"/>
  <c r="AO39"/>
  <c r="AO66"/>
  <c r="AP66"/>
  <c r="W119" i="13"/>
  <c r="S41"/>
  <c r="BB79"/>
  <c r="BC79"/>
  <c r="N40" i="19"/>
  <c r="T16" i="17"/>
  <c r="O39" i="19"/>
  <c r="G31" i="21" s="1"/>
  <c r="N41" i="13"/>
  <c r="BI39"/>
  <c r="BI119" s="1"/>
  <c r="J41"/>
  <c r="BB41"/>
  <c r="BG119"/>
  <c r="T20" i="17"/>
  <c r="B62" i="23"/>
  <c r="B67"/>
  <c r="B65"/>
  <c r="B66"/>
  <c r="C34"/>
  <c r="C69" s="1"/>
  <c r="O38" i="6"/>
  <c r="D30" i="21" s="1"/>
  <c r="Q38" i="6"/>
  <c r="N38"/>
  <c r="B69" i="23"/>
  <c r="O39" i="20"/>
  <c r="H31" i="21" s="1"/>
  <c r="F35" i="23"/>
  <c r="F70" s="1"/>
  <c r="N39" i="20"/>
  <c r="O39" i="18"/>
  <c r="F31" i="21" s="1"/>
  <c r="E35" i="23"/>
  <c r="E70" s="1"/>
  <c r="N39" i="18"/>
  <c r="T19" i="6"/>
  <c r="S20"/>
  <c r="T20" s="1"/>
  <c r="BK101" i="13"/>
  <c r="BK61"/>
  <c r="BK112" i="14"/>
  <c r="BK72"/>
  <c r="M108"/>
  <c r="M26"/>
  <c r="M68"/>
  <c r="N68"/>
  <c r="Q108"/>
  <c r="BK106"/>
  <c r="BI108"/>
  <c r="BI68"/>
  <c r="BI115"/>
  <c r="BI75"/>
  <c r="BI33"/>
  <c r="BI114"/>
  <c r="BI74"/>
  <c r="BJ26"/>
  <c r="BJ107"/>
  <c r="BJ67"/>
  <c r="BJ111"/>
  <c r="BJ71"/>
  <c r="BJ115"/>
  <c r="BJ75"/>
  <c r="BJ120"/>
  <c r="BJ80"/>
  <c r="BK109"/>
  <c r="BI107"/>
  <c r="BI67"/>
  <c r="BI26"/>
  <c r="BI120"/>
  <c r="BI80"/>
  <c r="BI111"/>
  <c r="BI71"/>
  <c r="BI118"/>
  <c r="BI78"/>
  <c r="AC109"/>
  <c r="AC69"/>
  <c r="AD69"/>
  <c r="AC39"/>
  <c r="AG109"/>
  <c r="BG109"/>
  <c r="BG69"/>
  <c r="AM41" i="13"/>
  <c r="AM79"/>
  <c r="AQ119"/>
  <c r="AM119"/>
  <c r="AN79"/>
  <c r="X119"/>
  <c r="U79"/>
  <c r="T119"/>
  <c r="T41"/>
  <c r="T79"/>
  <c r="I119"/>
  <c r="E79"/>
  <c r="E41"/>
  <c r="F79"/>
  <c r="P79"/>
  <c r="O119"/>
  <c r="O41"/>
  <c r="O79"/>
  <c r="S119"/>
  <c r="BK113" i="14"/>
  <c r="BK39"/>
  <c r="BI117"/>
  <c r="BI77"/>
  <c r="BG66"/>
  <c r="BG106"/>
  <c r="Y119"/>
  <c r="Y41"/>
  <c r="Z79"/>
  <c r="AE119"/>
  <c r="AA79"/>
  <c r="AA41"/>
  <c r="AA119"/>
  <c r="V81"/>
  <c r="AZ81" i="13"/>
  <c r="AZ121"/>
  <c r="BI79"/>
  <c r="AQ119" i="14"/>
  <c r="AQ41"/>
  <c r="AU119"/>
  <c r="AQ79"/>
  <c r="AR79"/>
  <c r="J121" i="13"/>
  <c r="BF121"/>
  <c r="AH39" i="14"/>
  <c r="AI66"/>
  <c r="AL106"/>
  <c r="AH106"/>
  <c r="AH66"/>
  <c r="Y81" i="13"/>
  <c r="BG81"/>
  <c r="BK121"/>
  <c r="BJ33" i="14"/>
  <c r="BK73" s="1"/>
  <c r="BK67"/>
  <c r="BH69"/>
  <c r="BK71"/>
  <c r="T17" i="17"/>
  <c r="BJ108" i="14"/>
  <c r="BJ68"/>
  <c r="BJ117"/>
  <c r="BJ77"/>
  <c r="BJ106" i="13"/>
  <c r="BJ66"/>
  <c r="BJ39"/>
  <c r="BI116" i="14"/>
  <c r="BI76"/>
  <c r="AH121" i="13"/>
  <c r="AW66" i="14"/>
  <c r="AV39"/>
  <c r="AZ119" s="1"/>
  <c r="AV106"/>
  <c r="AV66"/>
  <c r="AC79" i="13"/>
  <c r="AC119"/>
  <c r="AG119"/>
  <c r="AD79"/>
  <c r="AC41"/>
  <c r="AD81" s="1"/>
  <c r="BI112" i="14"/>
  <c r="BI72"/>
  <c r="BI29"/>
  <c r="BI110"/>
  <c r="BI70"/>
  <c r="AJ119"/>
  <c r="AJ79"/>
  <c r="AJ41"/>
  <c r="AI81" i="13"/>
  <c r="BG113" i="14"/>
  <c r="BG73"/>
  <c r="BG39"/>
  <c r="AZ79"/>
  <c r="AZ41"/>
  <c r="AB41"/>
  <c r="AF119"/>
  <c r="AB79"/>
  <c r="AB119"/>
  <c r="AX66"/>
  <c r="AX106"/>
  <c r="AY66"/>
  <c r="AX39"/>
  <c r="BB106"/>
  <c r="BK77"/>
  <c r="BJ29"/>
  <c r="BK69" s="1"/>
  <c r="AO79" i="13" l="1"/>
  <c r="AO119"/>
  <c r="AO41"/>
  <c r="S73" i="14"/>
  <c r="S39"/>
  <c r="S113"/>
  <c r="T73"/>
  <c r="Q79" i="13"/>
  <c r="Q41"/>
  <c r="Q119"/>
  <c r="AN41" i="14"/>
  <c r="AN79"/>
  <c r="M41" i="13"/>
  <c r="M119"/>
  <c r="BE73" i="14"/>
  <c r="BE113"/>
  <c r="BE39"/>
  <c r="BD113"/>
  <c r="BD39"/>
  <c r="BD73"/>
  <c r="BB69"/>
  <c r="BB109"/>
  <c r="BB39"/>
  <c r="C69"/>
  <c r="F109"/>
  <c r="B39"/>
  <c r="B41" s="1"/>
  <c r="K69"/>
  <c r="K109"/>
  <c r="K39"/>
  <c r="L69"/>
  <c r="O109"/>
  <c r="E73"/>
  <c r="E39"/>
  <c r="AK106"/>
  <c r="AG66"/>
  <c r="AG106"/>
  <c r="AG39"/>
  <c r="AK41"/>
  <c r="AK119"/>
  <c r="BD81" i="13"/>
  <c r="BH121"/>
  <c r="AA41"/>
  <c r="AB79"/>
  <c r="AA79"/>
  <c r="AA119"/>
  <c r="I41" i="14"/>
  <c r="BA106"/>
  <c r="BA66"/>
  <c r="BE106"/>
  <c r="BA41" i="13"/>
  <c r="BA119"/>
  <c r="BA79"/>
  <c r="Z41" i="14"/>
  <c r="Z121" s="1"/>
  <c r="Z119"/>
  <c r="V81" i="13"/>
  <c r="W81"/>
  <c r="BC109" i="14"/>
  <c r="BC39"/>
  <c r="BC69"/>
  <c r="BD69"/>
  <c r="P69"/>
  <c r="P39"/>
  <c r="P109"/>
  <c r="M73"/>
  <c r="M113"/>
  <c r="AM119"/>
  <c r="AM41"/>
  <c r="AM79"/>
  <c r="AH81" i="13"/>
  <c r="R41"/>
  <c r="V119"/>
  <c r="R79"/>
  <c r="F73" i="14"/>
  <c r="F39"/>
  <c r="F113"/>
  <c r="J113"/>
  <c r="V106"/>
  <c r="R106"/>
  <c r="R66"/>
  <c r="S66"/>
  <c r="BE66"/>
  <c r="BD66"/>
  <c r="BD106"/>
  <c r="BH106"/>
  <c r="P106"/>
  <c r="Q66"/>
  <c r="P66"/>
  <c r="T106"/>
  <c r="AF79" i="13"/>
  <c r="AF41"/>
  <c r="AF119"/>
  <c r="AJ119"/>
  <c r="AJ41"/>
  <c r="AJ79"/>
  <c r="AX119"/>
  <c r="AT79"/>
  <c r="AT119"/>
  <c r="AU79"/>
  <c r="AT41"/>
  <c r="BB66" i="14"/>
  <c r="BC66"/>
  <c r="AE79" i="13"/>
  <c r="AE119"/>
  <c r="AE41"/>
  <c r="AI119"/>
  <c r="K81"/>
  <c r="BH113" i="14"/>
  <c r="AU81"/>
  <c r="Q113"/>
  <c r="AN121" i="13"/>
  <c r="S79"/>
  <c r="AL41" i="14"/>
  <c r="AL79"/>
  <c r="AL41" i="13"/>
  <c r="AL119"/>
  <c r="AL79"/>
  <c r="G109" i="14"/>
  <c r="G69"/>
  <c r="H69"/>
  <c r="X41"/>
  <c r="X119"/>
  <c r="X79"/>
  <c r="N73"/>
  <c r="N113"/>
  <c r="N39"/>
  <c r="G113"/>
  <c r="G73"/>
  <c r="H73"/>
  <c r="K113"/>
  <c r="G39"/>
  <c r="Q69"/>
  <c r="Q109"/>
  <c r="U109"/>
  <c r="P73"/>
  <c r="O113"/>
  <c r="O39"/>
  <c r="O73"/>
  <c r="BC41" i="13"/>
  <c r="BC119"/>
  <c r="T41" i="14"/>
  <c r="T79"/>
  <c r="U79"/>
  <c r="T119"/>
  <c r="AT41"/>
  <c r="AT119"/>
  <c r="AD41"/>
  <c r="AD119"/>
  <c r="AE79"/>
  <c r="AP79" i="13"/>
  <c r="AP41"/>
  <c r="AP119"/>
  <c r="AR41" i="14"/>
  <c r="AR121" s="1"/>
  <c r="AR119"/>
  <c r="AS121" i="13"/>
  <c r="AS81"/>
  <c r="BF39" i="14"/>
  <c r="BF73"/>
  <c r="BE119" i="13"/>
  <c r="BE79"/>
  <c r="BE41"/>
  <c r="D69" i="14"/>
  <c r="H109"/>
  <c r="E69"/>
  <c r="P41" i="13"/>
  <c r="P119"/>
  <c r="C41"/>
  <c r="C79"/>
  <c r="D73" i="14"/>
  <c r="C73"/>
  <c r="C39"/>
  <c r="AQ81" i="13"/>
  <c r="AU121"/>
  <c r="AP41" i="14"/>
  <c r="AP121" s="1"/>
  <c r="AP119"/>
  <c r="AX81" i="13"/>
  <c r="AW121"/>
  <c r="AW81"/>
  <c r="K41"/>
  <c r="K79"/>
  <c r="K119"/>
  <c r="R113" i="14"/>
  <c r="R73"/>
  <c r="V113"/>
  <c r="R39"/>
  <c r="N106"/>
  <c r="O66"/>
  <c r="I41" i="13"/>
  <c r="I81" s="1"/>
  <c r="I79"/>
  <c r="Z41"/>
  <c r="AD119"/>
  <c r="Z119"/>
  <c r="Z79"/>
  <c r="AR81"/>
  <c r="AR121"/>
  <c r="AV121"/>
  <c r="Z66" i="14"/>
  <c r="Z106"/>
  <c r="AD106"/>
  <c r="AA66"/>
  <c r="AW41"/>
  <c r="AW121" s="1"/>
  <c r="AW119"/>
  <c r="BF69"/>
  <c r="BF109"/>
  <c r="G41" i="13"/>
  <c r="G119"/>
  <c r="G79"/>
  <c r="J69" i="14"/>
  <c r="J109"/>
  <c r="J39"/>
  <c r="L41"/>
  <c r="L79"/>
  <c r="D41" i="13"/>
  <c r="D81" s="1"/>
  <c r="D79"/>
  <c r="U119"/>
  <c r="U41"/>
  <c r="Y119"/>
  <c r="H41"/>
  <c r="H119"/>
  <c r="H79"/>
  <c r="H106" i="14"/>
  <c r="I66"/>
  <c r="H39"/>
  <c r="L106"/>
  <c r="H66"/>
  <c r="M79" i="13"/>
  <c r="L41"/>
  <c r="L79"/>
  <c r="L119"/>
  <c r="AX41"/>
  <c r="AX79"/>
  <c r="AY79"/>
  <c r="BK119"/>
  <c r="AN119" i="14"/>
  <c r="J81" i="13"/>
  <c r="BD121"/>
  <c r="N121"/>
  <c r="Y79" i="14"/>
  <c r="AK81" i="13"/>
  <c r="N79"/>
  <c r="T15" i="17"/>
  <c r="AK79" i="14"/>
  <c r="AS119" i="13"/>
  <c r="R69" i="14"/>
  <c r="T109"/>
  <c r="BD79" i="13"/>
  <c r="BH39" i="14"/>
  <c r="BA39"/>
  <c r="I113"/>
  <c r="D39"/>
  <c r="BF81" i="13"/>
  <c r="W113" i="14"/>
  <c r="AY121"/>
  <c r="C81" i="13"/>
  <c r="AU79" i="14"/>
  <c r="AS79"/>
  <c r="AT79"/>
  <c r="BF113"/>
  <c r="BF106"/>
  <c r="Q39"/>
  <c r="AN119" i="13"/>
  <c r="BB119"/>
  <c r="F121"/>
  <c r="D36" i="23"/>
  <c r="D71" s="1"/>
  <c r="B71" s="1"/>
  <c r="O40" i="17"/>
  <c r="E32" i="21" s="1"/>
  <c r="W121" i="13"/>
  <c r="S81"/>
  <c r="AO41" i="14"/>
  <c r="AO79"/>
  <c r="AP79"/>
  <c r="AS119"/>
  <c r="AO119"/>
  <c r="W81"/>
  <c r="AB121" i="13"/>
  <c r="X81"/>
  <c r="BI41"/>
  <c r="BI81" s="1"/>
  <c r="M39" i="17"/>
  <c r="AB121" i="14"/>
  <c r="AF121"/>
  <c r="AB81"/>
  <c r="BI109"/>
  <c r="BI69"/>
  <c r="AX41"/>
  <c r="AX119"/>
  <c r="AY79"/>
  <c r="AX79"/>
  <c r="AZ81"/>
  <c r="BG41"/>
  <c r="BG79"/>
  <c r="BG119"/>
  <c r="AG121" i="13"/>
  <c r="AC81"/>
  <c r="AC121"/>
  <c r="BJ39" i="14"/>
  <c r="BJ113"/>
  <c r="BJ73"/>
  <c r="AH41"/>
  <c r="AH119"/>
  <c r="AH79"/>
  <c r="AI79"/>
  <c r="AL119"/>
  <c r="AQ81"/>
  <c r="AR81"/>
  <c r="AU121"/>
  <c r="BI121" i="13"/>
  <c r="Y121" i="14"/>
  <c r="Y81"/>
  <c r="BK119"/>
  <c r="BK79"/>
  <c r="BK41"/>
  <c r="BJ106"/>
  <c r="BJ66"/>
  <c r="BB119"/>
  <c r="BK66"/>
  <c r="BJ109"/>
  <c r="BJ69"/>
  <c r="AJ121"/>
  <c r="AN121"/>
  <c r="AJ81"/>
  <c r="AV41"/>
  <c r="AV119"/>
  <c r="AW79"/>
  <c r="AV79"/>
  <c r="BJ119" i="13"/>
  <c r="BJ79"/>
  <c r="BJ41"/>
  <c r="BK79"/>
  <c r="AA121" i="14"/>
  <c r="AE121"/>
  <c r="P81" i="13"/>
  <c r="O121"/>
  <c r="O81"/>
  <c r="S121"/>
  <c r="E81"/>
  <c r="F81"/>
  <c r="T121"/>
  <c r="X121"/>
  <c r="U81"/>
  <c r="T81"/>
  <c r="AQ121"/>
  <c r="AM121"/>
  <c r="AM81"/>
  <c r="AN81"/>
  <c r="AC41" i="14"/>
  <c r="AD79"/>
  <c r="AC119"/>
  <c r="AC79"/>
  <c r="AG119"/>
  <c r="BI106"/>
  <c r="BI66"/>
  <c r="BI113"/>
  <c r="BI73"/>
  <c r="BI39"/>
  <c r="N66"/>
  <c r="M39"/>
  <c r="M106"/>
  <c r="M66"/>
  <c r="Q106"/>
  <c r="BH119" l="1"/>
  <c r="BH41"/>
  <c r="L81" i="13"/>
  <c r="L121"/>
  <c r="H41" i="14"/>
  <c r="H119"/>
  <c r="J41"/>
  <c r="J79"/>
  <c r="J119"/>
  <c r="Z121" i="13"/>
  <c r="Z81"/>
  <c r="AD121"/>
  <c r="N119" i="14"/>
  <c r="N41"/>
  <c r="N121" s="1"/>
  <c r="AE121" i="13"/>
  <c r="AE81"/>
  <c r="AI121"/>
  <c r="AF121"/>
  <c r="AF81"/>
  <c r="F41" i="14"/>
  <c r="F119"/>
  <c r="F79"/>
  <c r="V121" i="13"/>
  <c r="R121"/>
  <c r="R81"/>
  <c r="AM121" i="14"/>
  <c r="AM81"/>
  <c r="AA121" i="13"/>
  <c r="AA81"/>
  <c r="AB81"/>
  <c r="Q41" i="14"/>
  <c r="Q79"/>
  <c r="U119"/>
  <c r="D79"/>
  <c r="D41"/>
  <c r="BA119"/>
  <c r="BA41"/>
  <c r="BA79"/>
  <c r="AX121" i="13"/>
  <c r="AY81"/>
  <c r="BB121"/>
  <c r="H121"/>
  <c r="H81"/>
  <c r="U121"/>
  <c r="Y121"/>
  <c r="L121" i="14"/>
  <c r="L81"/>
  <c r="G121" i="13"/>
  <c r="G81"/>
  <c r="R41" i="14"/>
  <c r="R119"/>
  <c r="R79"/>
  <c r="V119"/>
  <c r="C41"/>
  <c r="C81" s="1"/>
  <c r="C79"/>
  <c r="BE81" i="13"/>
  <c r="BE121"/>
  <c r="BF41" i="14"/>
  <c r="BF79"/>
  <c r="BF119"/>
  <c r="AP121" i="13"/>
  <c r="AP81"/>
  <c r="AE81" i="14"/>
  <c r="AD121"/>
  <c r="AT121"/>
  <c r="AT81"/>
  <c r="U81"/>
  <c r="BC121" i="13"/>
  <c r="BG121"/>
  <c r="BC81"/>
  <c r="O41" i="14"/>
  <c r="O119"/>
  <c r="O79"/>
  <c r="H79"/>
  <c r="G119"/>
  <c r="G41"/>
  <c r="G79"/>
  <c r="X81"/>
  <c r="X121"/>
  <c r="AL121" i="13"/>
  <c r="AL81"/>
  <c r="AT121"/>
  <c r="AT81"/>
  <c r="AU81"/>
  <c r="AJ121"/>
  <c r="AJ81"/>
  <c r="P41" i="14"/>
  <c r="P81" s="1"/>
  <c r="P119"/>
  <c r="P79"/>
  <c r="BC119"/>
  <c r="BC41"/>
  <c r="BA121" i="13"/>
  <c r="BB81"/>
  <c r="BA81"/>
  <c r="AG41" i="14"/>
  <c r="AG81" s="1"/>
  <c r="AG79"/>
  <c r="E79"/>
  <c r="E41"/>
  <c r="E81" s="1"/>
  <c r="I119"/>
  <c r="K41"/>
  <c r="K119"/>
  <c r="K79"/>
  <c r="BC79"/>
  <c r="BB79"/>
  <c r="BB41"/>
  <c r="BE79"/>
  <c r="BD41"/>
  <c r="BD79"/>
  <c r="BD119"/>
  <c r="BE41"/>
  <c r="BE119"/>
  <c r="M81" i="13"/>
  <c r="M121"/>
  <c r="N81"/>
  <c r="Q81"/>
  <c r="Q121"/>
  <c r="S79" i="14"/>
  <c r="S41"/>
  <c r="S119"/>
  <c r="W119"/>
  <c r="AO121" i="13"/>
  <c r="AO81"/>
  <c r="AG81"/>
  <c r="I81" i="14"/>
  <c r="AK121"/>
  <c r="AK81"/>
  <c r="I121" i="13"/>
  <c r="AA81" i="14"/>
  <c r="Z81"/>
  <c r="AQ121"/>
  <c r="I121"/>
  <c r="BH79"/>
  <c r="BB121"/>
  <c r="L119"/>
  <c r="K121" i="13"/>
  <c r="P121"/>
  <c r="AL81" i="14"/>
  <c r="AS81"/>
  <c r="I79"/>
  <c r="AN81"/>
  <c r="N40" i="17"/>
  <c r="D35" i="23"/>
  <c r="D70" s="1"/>
  <c r="O39" i="17"/>
  <c r="E31" i="21" s="1"/>
  <c r="N39" i="17"/>
  <c r="AO81" i="14"/>
  <c r="AS121"/>
  <c r="AP81"/>
  <c r="AO121"/>
  <c r="AD81"/>
  <c r="AC81"/>
  <c r="AC121"/>
  <c r="BJ121" i="13"/>
  <c r="BJ81"/>
  <c r="BK81"/>
  <c r="M119" i="14"/>
  <c r="M41"/>
  <c r="N79"/>
  <c r="M79"/>
  <c r="Q119"/>
  <c r="BI119"/>
  <c r="BI79"/>
  <c r="BI41"/>
  <c r="BK121"/>
  <c r="BJ119"/>
  <c r="BJ79"/>
  <c r="BJ41"/>
  <c r="AW81"/>
  <c r="AV121"/>
  <c r="AV81"/>
  <c r="AH121"/>
  <c r="AI81"/>
  <c r="AL121"/>
  <c r="BG42"/>
  <c r="BG81"/>
  <c r="BG121"/>
  <c r="AY81"/>
  <c r="AX81"/>
  <c r="AX121"/>
  <c r="AZ121"/>
  <c r="BD42" l="1"/>
  <c r="BD121"/>
  <c r="BC81"/>
  <c r="BB81"/>
  <c r="BD81"/>
  <c r="BC121"/>
  <c r="O81"/>
  <c r="O121"/>
  <c r="F121"/>
  <c r="F81"/>
  <c r="BH42"/>
  <c r="BH121"/>
  <c r="S81"/>
  <c r="S121"/>
  <c r="W121"/>
  <c r="BE121"/>
  <c r="BE42"/>
  <c r="BE81"/>
  <c r="K81"/>
  <c r="K121"/>
  <c r="G121"/>
  <c r="G81"/>
  <c r="BF81"/>
  <c r="BF42"/>
  <c r="BF121"/>
  <c r="V121"/>
  <c r="R121"/>
  <c r="R81"/>
  <c r="BA121"/>
  <c r="BA81"/>
  <c r="Q81"/>
  <c r="U121"/>
  <c r="J81"/>
  <c r="J121"/>
  <c r="H121"/>
  <c r="H81"/>
  <c r="T121"/>
  <c r="P121"/>
  <c r="BH81"/>
  <c r="AH81"/>
  <c r="AG121"/>
  <c r="T81"/>
  <c r="D81"/>
  <c r="BJ121"/>
  <c r="BJ81"/>
  <c r="BI121"/>
  <c r="BI81"/>
  <c r="M121"/>
  <c r="M81"/>
  <c r="N81"/>
  <c r="Q121"/>
  <c r="BK81"/>
  <c r="N39" i="6"/>
  <c r="Q40"/>
  <c r="M40" s="1"/>
  <c r="M39"/>
  <c r="O39" s="1"/>
  <c r="D31" i="21" s="1"/>
  <c r="C35" i="23"/>
  <c r="C70" s="1"/>
  <c r="B70" s="1"/>
  <c r="BJ42" i="14" l="1"/>
  <c r="BI42"/>
  <c r="BK42" s="1"/>
</calcChain>
</file>

<file path=xl/sharedStrings.xml><?xml version="1.0" encoding="utf-8"?>
<sst xmlns="http://schemas.openxmlformats.org/spreadsheetml/2006/main" count="1529" uniqueCount="354">
  <si>
    <t>Primary Industries</t>
  </si>
  <si>
    <t>Agriculture, forestry and fishing</t>
  </si>
  <si>
    <t>Mining and quarrying</t>
  </si>
  <si>
    <t>Secondary Industries</t>
  </si>
  <si>
    <t>Manufacturing</t>
  </si>
  <si>
    <t>Electricity, gas and water</t>
  </si>
  <si>
    <t>Construction</t>
  </si>
  <si>
    <t>Tertiary industries</t>
  </si>
  <si>
    <t>Wholesale &amp; retail trade; hotels &amp; restaurants</t>
  </si>
  <si>
    <t>Transport , storage and communication</t>
  </si>
  <si>
    <t>Finance, real estate and business services</t>
  </si>
  <si>
    <t>Personal services</t>
  </si>
  <si>
    <t>General government services</t>
  </si>
  <si>
    <t>All industries at basic prices</t>
  </si>
  <si>
    <t>Taxes less subsidies on products</t>
  </si>
  <si>
    <t>GDPR at market prices</t>
  </si>
  <si>
    <t>2000</t>
  </si>
  <si>
    <t>2001</t>
  </si>
  <si>
    <t>2002</t>
  </si>
  <si>
    <t>Average Year on Year Growth Rate</t>
  </si>
  <si>
    <t>Average Yearly Contributions</t>
  </si>
  <si>
    <t>Year-on-Year Growth Rates per Sector</t>
  </si>
  <si>
    <t>2007g4</t>
  </si>
  <si>
    <t>KZN Budget</t>
  </si>
  <si>
    <t>KZN GDP</t>
  </si>
  <si>
    <t>KZN Budget as a % of KZN GDP</t>
  </si>
  <si>
    <t>Government Services as a % of KZN Budget</t>
  </si>
  <si>
    <t>Government Services as a % of KZN GDP</t>
  </si>
  <si>
    <t>Average</t>
  </si>
  <si>
    <t>CPI</t>
  </si>
  <si>
    <t>KZN Population (15-65)</t>
  </si>
  <si>
    <t>KZN Population (All Ages)</t>
  </si>
  <si>
    <t>Average Real Value</t>
  </si>
  <si>
    <t>Average Year-on-Year Percentage Change</t>
  </si>
  <si>
    <t>KZN Budget per Capita (All Ages)</t>
  </si>
  <si>
    <t>KZN Budget per Capita (15-65)</t>
  </si>
  <si>
    <t>KZN GDP Per Capita (All Ages)</t>
  </si>
  <si>
    <t>KZN GDP Per Capita (15-65)</t>
  </si>
  <si>
    <t>National public-sector expenditure to GDP</t>
  </si>
  <si>
    <t>Persons</t>
  </si>
  <si>
    <t>African</t>
  </si>
  <si>
    <t>Coloured</t>
  </si>
  <si>
    <t>Indian</t>
  </si>
  <si>
    <t>White</t>
  </si>
  <si>
    <t>Total Population</t>
  </si>
  <si>
    <t>Gender By Age</t>
  </si>
  <si>
    <t>Males - 0 to 4</t>
  </si>
  <si>
    <t>Males - 5 to 14</t>
  </si>
  <si>
    <t>Males - 15 to 34</t>
  </si>
  <si>
    <t>Males - 35 to 64</t>
  </si>
  <si>
    <t>Males - Over 65</t>
  </si>
  <si>
    <t>Females - 0 to 4</t>
  </si>
  <si>
    <t>Females - 5 to 14</t>
  </si>
  <si>
    <t>Females - 15 to 34</t>
  </si>
  <si>
    <t>Females - 35 to 64</t>
  </si>
  <si>
    <t>Females - Over 65</t>
  </si>
  <si>
    <t>Males - Total</t>
  </si>
  <si>
    <t>Females - Total</t>
  </si>
  <si>
    <t>None</t>
  </si>
  <si>
    <t>Highest Education Levels Attained by Over 20 year olds</t>
  </si>
  <si>
    <t>No Schooling</t>
  </si>
  <si>
    <t>Some Primary</t>
  </si>
  <si>
    <t>Complete Primary</t>
  </si>
  <si>
    <t>Secondary</t>
  </si>
  <si>
    <t>Grade 12</t>
  </si>
  <si>
    <t>Higher</t>
  </si>
  <si>
    <t>Employed</t>
  </si>
  <si>
    <t>Unemployed</t>
  </si>
  <si>
    <t>Not Economically Active</t>
  </si>
  <si>
    <t>Total Labour Force</t>
  </si>
  <si>
    <t>Agriculture/Forestry/Fishing</t>
  </si>
  <si>
    <t>Community/Social/Personal</t>
  </si>
  <si>
    <t>Electricity/Gas/Water</t>
  </si>
  <si>
    <t>Financial/Insurance/Real Estate/Business</t>
  </si>
  <si>
    <t>Mining/Quarrying</t>
  </si>
  <si>
    <t>Private Households</t>
  </si>
  <si>
    <t>Transport/Storage/Communication</t>
  </si>
  <si>
    <t>Wholesale/Retail</t>
  </si>
  <si>
    <t>Occupation</t>
  </si>
  <si>
    <t>Clerks</t>
  </si>
  <si>
    <t>Professionals</t>
  </si>
  <si>
    <t>R1 - 400</t>
  </si>
  <si>
    <t>R401 - 800</t>
  </si>
  <si>
    <t>R801 - 1600</t>
  </si>
  <si>
    <t>R1601 - 3200</t>
  </si>
  <si>
    <t>R3201 - 6400</t>
  </si>
  <si>
    <t>R6401 - 12800</t>
  </si>
  <si>
    <t>R12801 - 25600</t>
  </si>
  <si>
    <t>R25601 - 51200</t>
  </si>
  <si>
    <t>R51201 - 102400</t>
  </si>
  <si>
    <t>R102401 - 204800</t>
  </si>
  <si>
    <t>Over R204801</t>
  </si>
  <si>
    <t>Dwelling Type</t>
  </si>
  <si>
    <t>Households</t>
  </si>
  <si>
    <t>Formal</t>
  </si>
  <si>
    <t>Informal</t>
  </si>
  <si>
    <t>Traditional</t>
  </si>
  <si>
    <t>% change 1996 - 2001</t>
  </si>
  <si>
    <t>% of population 1996</t>
  </si>
  <si>
    <t>Density area (km)</t>
  </si>
  <si>
    <t>people per km 2001</t>
  </si>
  <si>
    <t>people per km 1996</t>
  </si>
  <si>
    <t>Labour Force;  Persons</t>
  </si>
  <si>
    <t>Unemployment rate 2001</t>
  </si>
  <si>
    <t>Increase in number of unemployed, 1996-2001</t>
  </si>
  <si>
    <t>Industry; Persons</t>
  </si>
  <si>
    <t>% of employed 1996</t>
  </si>
  <si>
    <t>% of employed 2001</t>
  </si>
  <si>
    <t>Individual Monthly Income:  Persons</t>
  </si>
  <si>
    <t>Total Individual Income (pm)</t>
  </si>
  <si>
    <t>Total Individual Income (pa)</t>
  </si>
  <si>
    <t>Number of Households</t>
  </si>
  <si>
    <t>% of population 2001</t>
  </si>
  <si>
    <t>people per km 2007</t>
  </si>
  <si>
    <t>% of population 2007</t>
  </si>
  <si>
    <t>% change 2001 - 2007</t>
  </si>
  <si>
    <t>Workforce</t>
  </si>
  <si>
    <t>Unemployment rate 1996</t>
  </si>
  <si>
    <t>Unemployment rate 2007</t>
  </si>
  <si>
    <t>Legislators; senior officials and managers</t>
  </si>
  <si>
    <t>Technicians and associate professionals</t>
  </si>
  <si>
    <t>Skilled agricultural and fishery workers</t>
  </si>
  <si>
    <t>Craft and related trades workers</t>
  </si>
  <si>
    <t>Plant and machine operators and assemblers</t>
  </si>
  <si>
    <t>Old age pension</t>
  </si>
  <si>
    <t>Disability grant</t>
  </si>
  <si>
    <t>Child support grant</t>
  </si>
  <si>
    <t>Care dependency grant</t>
  </si>
  <si>
    <t>Foster care grant</t>
  </si>
  <si>
    <t>Grant in aid</t>
  </si>
  <si>
    <t>Social relief</t>
  </si>
  <si>
    <t>Multiple social grants</t>
  </si>
  <si>
    <t>Black</t>
  </si>
  <si>
    <t>Indian or Asian</t>
  </si>
  <si>
    <t>Total</t>
  </si>
  <si>
    <t>0 - 4</t>
  </si>
  <si>
    <t>15 - 34</t>
  </si>
  <si>
    <t>35 - 64</t>
  </si>
  <si>
    <t>over 65</t>
  </si>
  <si>
    <t>5.-14</t>
  </si>
  <si>
    <t>Primary Sector</t>
  </si>
  <si>
    <t>Secondary Sector</t>
  </si>
  <si>
    <t>Tertiary Sector</t>
  </si>
  <si>
    <t>Per Capita Income</t>
  </si>
  <si>
    <t>SOCIO-ECONOMIC ANALYSIS</t>
  </si>
  <si>
    <t>Skilled Labour</t>
  </si>
  <si>
    <t>Total over 20 Year Population</t>
  </si>
  <si>
    <t>Labour Force as a % of Total Population</t>
  </si>
  <si>
    <t>Unemployed as a % of Total Labour Force</t>
  </si>
  <si>
    <t>% of employed 2002</t>
  </si>
  <si>
    <t>Elementary</t>
  </si>
  <si>
    <t>Service workers; shop and market sales worker</t>
  </si>
  <si>
    <t>Less than R1600</t>
  </si>
  <si>
    <t>More than R1600</t>
  </si>
  <si>
    <t>% of Total Households 1996</t>
  </si>
  <si>
    <t>% of Total Households 1998</t>
  </si>
  <si>
    <t>% of Total Households 2001</t>
  </si>
  <si>
    <t>Number of people per Household</t>
  </si>
  <si>
    <t>As a % of Total Population</t>
  </si>
  <si>
    <t>% of Over 20 Population 1996</t>
  </si>
  <si>
    <t>% of Over 20 Population 1998</t>
  </si>
  <si>
    <t>% of Over 20 Population 2001</t>
  </si>
  <si>
    <t>% of Over 20 Population 2007</t>
  </si>
  <si>
    <t xml:space="preserve">Yearly Provincial Sector as a % of National Sector GDP </t>
  </si>
  <si>
    <t>Provincial GDP Rating</t>
  </si>
  <si>
    <t>National Sector Rating</t>
  </si>
  <si>
    <t>Sum</t>
  </si>
  <si>
    <t>National Industry</t>
  </si>
  <si>
    <t>Provincial Industry</t>
  </si>
  <si>
    <t>KZN – GDPR by activity</t>
  </si>
  <si>
    <t>Structure Relationship</t>
  </si>
  <si>
    <t>National - Provincial Structure</t>
  </si>
  <si>
    <t>PA Change</t>
  </si>
  <si>
    <t xml:space="preserve">Quarterly Change </t>
  </si>
  <si>
    <t>2007g1</t>
  </si>
  <si>
    <t>2007g2</t>
  </si>
  <si>
    <t>2007g3</t>
  </si>
  <si>
    <t>2006g1</t>
  </si>
  <si>
    <t>2006g4</t>
  </si>
  <si>
    <t>2006g2</t>
  </si>
  <si>
    <t>2006g3</t>
  </si>
  <si>
    <t>2005g4</t>
  </si>
  <si>
    <t>2005g1</t>
  </si>
  <si>
    <t>2005g2</t>
  </si>
  <si>
    <t>2005g3</t>
  </si>
  <si>
    <t>2004g1</t>
  </si>
  <si>
    <t>2004g4</t>
  </si>
  <si>
    <t>2004g2</t>
  </si>
  <si>
    <t>2004g3</t>
  </si>
  <si>
    <t>2003g4</t>
  </si>
  <si>
    <t>2003g1</t>
  </si>
  <si>
    <t>2003g2</t>
  </si>
  <si>
    <t>2003g3</t>
  </si>
  <si>
    <t>2002g4</t>
  </si>
  <si>
    <t>2002g1</t>
  </si>
  <si>
    <t>2002g2</t>
  </si>
  <si>
    <t>2002g3</t>
  </si>
  <si>
    <t>2001g4</t>
  </si>
  <si>
    <t>2001g1</t>
  </si>
  <si>
    <t>2001g2</t>
  </si>
  <si>
    <t>2001g3</t>
  </si>
  <si>
    <t xml:space="preserve">Annual Change </t>
  </si>
  <si>
    <t xml:space="preserve">Seasonally adjusted and annualised quarterly  - Rand million </t>
  </si>
  <si>
    <t>Seasonally adjusted and annualised quarterly Rates per Sector</t>
  </si>
  <si>
    <t xml:space="preserve"> Yearly Provincial Contribution Rates per Sector</t>
  </si>
  <si>
    <t>Seasonally adjusted and annualised quarterly GDP and GDPR</t>
  </si>
  <si>
    <t>Quarterly GDP and GDPR</t>
  </si>
  <si>
    <t>Annual GDP and GDPR</t>
  </si>
  <si>
    <t>Per Annum Change %</t>
  </si>
  <si>
    <t>General government services GDP</t>
  </si>
  <si>
    <t>Real KZN Budget</t>
  </si>
  <si>
    <t>Real KZN GDP</t>
  </si>
  <si>
    <t>SA – GDP by activity</t>
  </si>
  <si>
    <t>KZN Fuel Consumption</t>
  </si>
  <si>
    <t>SA Fuel Consumption</t>
  </si>
  <si>
    <t>SA GDP</t>
  </si>
  <si>
    <t>KZN GDP Ratio</t>
  </si>
  <si>
    <t>KZN Fuel Ratio</t>
  </si>
  <si>
    <t>SA Usage</t>
  </si>
  <si>
    <t>KZN Usage</t>
  </si>
  <si>
    <t>Durban Fuel Usage</t>
  </si>
  <si>
    <t>Durban Quarterly GDP</t>
  </si>
  <si>
    <t>Durban Quarterly Rate</t>
  </si>
  <si>
    <t>Durban Annual Rate</t>
  </si>
  <si>
    <t>KZN Quarterly GDP</t>
  </si>
  <si>
    <t>2009q1</t>
  </si>
  <si>
    <t>2009q2</t>
  </si>
  <si>
    <t>2009q3</t>
  </si>
  <si>
    <t>2008q1</t>
  </si>
  <si>
    <t>2008q2</t>
  </si>
  <si>
    <t>2008q3</t>
  </si>
  <si>
    <t>2008q4</t>
  </si>
  <si>
    <t>SA Quarterly GDP</t>
  </si>
  <si>
    <t>Ethekwini Municipal Area</t>
  </si>
  <si>
    <t>Msunduzi Municipal Area</t>
  </si>
  <si>
    <t>Pietermaritzburg Quarterly GDP</t>
  </si>
  <si>
    <t>PMB Quarterly Rate</t>
  </si>
  <si>
    <t>PMB Annual Rate</t>
  </si>
  <si>
    <t>PMB Fuel Usage</t>
  </si>
  <si>
    <t>Mthlatuze Municipal Area</t>
  </si>
  <si>
    <t>Richards Bay Quarterly GDP</t>
  </si>
  <si>
    <t>RBay Quarterly Rate</t>
  </si>
  <si>
    <t>RBay Annual Rate</t>
  </si>
  <si>
    <t>RBay Fuel Usage</t>
  </si>
  <si>
    <t>Hibiscus Coast Municipal Area</t>
  </si>
  <si>
    <t>Port Shepstone Annual Rate</t>
  </si>
  <si>
    <t>PS Fuel Usage</t>
  </si>
  <si>
    <t>Port Shepstone Quarterly GDP</t>
  </si>
  <si>
    <t>Port Shepstone Quarterly Rate</t>
  </si>
  <si>
    <t>Newcastle Quarterly GDP</t>
  </si>
  <si>
    <t>Newcastle Quarterly Rate</t>
  </si>
  <si>
    <t>Newcastle Annual Rate</t>
  </si>
  <si>
    <t>Newcastle Municipal Area</t>
  </si>
  <si>
    <t>SA</t>
  </si>
  <si>
    <t>KZN</t>
  </si>
  <si>
    <t>Durban</t>
  </si>
  <si>
    <t>Pietermaritzburg</t>
  </si>
  <si>
    <t>Richards Bay</t>
  </si>
  <si>
    <t>Port Shepstone</t>
  </si>
  <si>
    <t>Newcastle</t>
  </si>
  <si>
    <t>Ethekwini Municipal Area GDP</t>
  </si>
  <si>
    <t>Msunduzi Municipal Area GDP</t>
  </si>
  <si>
    <t>Mthlatuze Municipal Area GDP</t>
  </si>
  <si>
    <t>Hibiscus Coast Municipal GDP</t>
  </si>
  <si>
    <t>Newcastle Municipal GDP</t>
  </si>
  <si>
    <t>Comparitive Growth Rates</t>
  </si>
  <si>
    <t>KZN Socio Economic Analysis</t>
  </si>
  <si>
    <t>KZN GDP and Provincial Government Budget</t>
  </si>
  <si>
    <t>Yearly Provincial Contribution Rates per Sector</t>
  </si>
  <si>
    <t>NATIONAL, PROVINCIAL AND LOCAL GDP</t>
  </si>
  <si>
    <t>Model Assumptions</t>
  </si>
  <si>
    <t>Stable relationship between GDP and Fuel Consumption</t>
  </si>
  <si>
    <t>Stable structural relationship between SA and KZN economy</t>
  </si>
  <si>
    <t>Fuel Consumption per R1 GDP are location insensitive</t>
  </si>
  <si>
    <t>SA KZN GDP Ratio</t>
  </si>
  <si>
    <t>SA KZN Fuel Ratio</t>
  </si>
  <si>
    <t>Comparitive Contribution Rates</t>
  </si>
  <si>
    <t>Urban</t>
  </si>
  <si>
    <t>1995</t>
  </si>
  <si>
    <t>1996</t>
  </si>
  <si>
    <t>1997</t>
  </si>
  <si>
    <t>1998</t>
  </si>
  <si>
    <t>1999</t>
  </si>
  <si>
    <t xml:space="preserve">Constant 2005 prices - Rand million </t>
  </si>
  <si>
    <t>KZN - GDPR at constant 2005 prices</t>
  </si>
  <si>
    <t>SA - GDP at constant 2005 prices</t>
  </si>
  <si>
    <t>1996q1</t>
  </si>
  <si>
    <t>1995q1</t>
  </si>
  <si>
    <t>1995q2</t>
  </si>
  <si>
    <t>1995q3</t>
  </si>
  <si>
    <t>1995q4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</si>
  <si>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</si>
  <si>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</si>
  <si>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</si>
  <si>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</si>
  <si>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</si>
  <si>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</si>
  <si>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</si>
  <si>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</si>
  <si>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</si>
  <si>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</si>
  <si>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</si>
  <si>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</si>
  <si>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</si>
  <si>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</si>
  <si>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</si>
  <si>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</si>
  <si>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</si>
  <si>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</si>
  <si>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</si>
  <si>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</si>
  <si>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</si>
  <si>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</si>
  <si>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</si>
  <si>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</si>
  <si>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</si>
  <si>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</si>
  <si>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</si>
  <si>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</si>
  <si>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</si>
  <si>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</si>
  <si>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</si>
  <si>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</si>
  <si>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</si>
  <si>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</si>
  <si>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</si>
  <si>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</si>
  <si>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</si>
  <si>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</si>
  <si>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</si>
  <si>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</si>
  <si>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</si>
  <si>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</si>
  <si>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</si>
  <si>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2000q1</t>
  </si>
  <si>
    <t>2000q2</t>
  </si>
  <si>
    <t>2000q3</t>
  </si>
  <si>
    <t>2000q4</t>
  </si>
  <si>
    <t>SUMMARY PAGE</t>
  </si>
  <si>
    <t>PLEASE TAKE NOTE</t>
  </si>
  <si>
    <t>BLACK = NON-SEASONAL ANNUAL RATE</t>
  </si>
  <si>
    <t>RED = SEASONAL ANNUAL RATE</t>
  </si>
  <si>
    <t>ECONOMIC RATINGS</t>
  </si>
  <si>
    <t>Provincial Sub-Sector Contribution towards National GDP</t>
  </si>
  <si>
    <t>Provincial Sub-Sector Change in Contribution towards National GDP</t>
  </si>
  <si>
    <t>Change in Contribution</t>
  </si>
  <si>
    <t>Rating</t>
  </si>
  <si>
    <t>Correlation</t>
  </si>
  <si>
    <t>Sector Ratings</t>
  </si>
  <si>
    <t>\</t>
  </si>
  <si>
    <t>2009q4</t>
  </si>
  <si>
    <t>Yearly Growth Rate %</t>
  </si>
  <si>
    <t>2010q1</t>
  </si>
  <si>
    <t>2010q2</t>
  </si>
</sst>
</file>

<file path=xl/styles.xml><?xml version="1.0" encoding="utf-8"?>
<styleSheet xmlns="http://schemas.openxmlformats.org/spreadsheetml/2006/main">
  <numFmts count="7">
    <numFmt numFmtId="5" formatCode="&quot;R&quot;\ #,##0;&quot;R&quot;\ \-#,##0"/>
    <numFmt numFmtId="42" formatCode="_ &quot;R&quot;\ * #,##0_ ;_ &quot;R&quot;\ * \-#,##0_ ;_ &quot;R&quot;\ * &quot;-&quot;_ ;_ @_ "/>
    <numFmt numFmtId="43" formatCode="_ * #,##0.00_ ;_ * \-#,##0.00_ ;_ * &quot;-&quot;??_ ;_ @_ "/>
    <numFmt numFmtId="164" formatCode="#,##0_]"/>
    <numFmt numFmtId="165" formatCode="_ * #,##0_ ;_ * \-#,##0_ ;_ * &quot;-&quot;??_ ;_ @_ "/>
    <numFmt numFmtId="166" formatCode="&quot;R&quot;\ #,##0"/>
    <numFmt numFmtId="167" formatCode="&quot;R&quot;\ #,##0.00"/>
  </numFmts>
  <fonts count="34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8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4"/>
      <name val="Verdana"/>
      <family val="2"/>
    </font>
    <font>
      <sz val="20"/>
      <name val="Verdana"/>
      <family val="2"/>
    </font>
    <font>
      <b/>
      <sz val="11"/>
      <name val="Arial"/>
      <family val="2"/>
    </font>
    <font>
      <u/>
      <sz val="1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u/>
      <sz val="10"/>
      <color theme="10"/>
      <name val="Verdana"/>
      <family val="2"/>
    </font>
    <font>
      <sz val="10"/>
      <color theme="0"/>
      <name val="Verdana"/>
      <family val="2"/>
    </font>
    <font>
      <u/>
      <sz val="12"/>
      <color theme="1" tint="0.14999847407452621"/>
      <name val="Verdana"/>
      <family val="2"/>
    </font>
    <font>
      <b/>
      <sz val="12"/>
      <color theme="1" tint="0.14999847407452621"/>
      <name val="Verdana"/>
      <family val="2"/>
    </font>
    <font>
      <sz val="10"/>
      <color theme="1" tint="0.34998626667073579"/>
      <name val="Verdana"/>
      <family val="2"/>
    </font>
    <font>
      <u/>
      <sz val="12"/>
      <color theme="1" tint="4.9989318521683403E-2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366">
    <xf numFmtId="0" fontId="0" fillId="0" borderId="0" xfId="0"/>
    <xf numFmtId="0" fontId="7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7" fontId="15" fillId="3" borderId="2" xfId="0" applyNumberFormat="1" applyFont="1" applyFill="1" applyBorder="1" applyAlignment="1">
      <alignment horizontal="center" vertical="center"/>
    </xf>
    <xf numFmtId="167" fontId="15" fillId="3" borderId="3" xfId="0" applyNumberFormat="1" applyFont="1" applyFill="1" applyBorder="1" applyAlignment="1">
      <alignment horizontal="center" vertical="center"/>
    </xf>
    <xf numFmtId="167" fontId="15" fillId="3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3" fontId="15" fillId="2" borderId="0" xfId="0" applyNumberFormat="1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 wrapText="1"/>
    </xf>
    <xf numFmtId="167" fontId="15" fillId="0" borderId="26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164" fontId="11" fillId="5" borderId="27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5" borderId="28" xfId="0" applyNumberFormat="1" applyFont="1" applyFill="1" applyBorder="1" applyAlignment="1">
      <alignment horizontal="center"/>
    </xf>
    <xf numFmtId="164" fontId="11" fillId="5" borderId="29" xfId="0" applyNumberFormat="1" applyFont="1" applyFill="1" applyBorder="1" applyAlignment="1">
      <alignment horizontal="center"/>
    </xf>
    <xf numFmtId="164" fontId="11" fillId="5" borderId="30" xfId="0" applyNumberFormat="1" applyFont="1" applyFill="1" applyBorder="1" applyAlignment="1">
      <alignment horizontal="center"/>
    </xf>
    <xf numFmtId="164" fontId="11" fillId="5" borderId="31" xfId="0" applyNumberFormat="1" applyFont="1" applyFill="1" applyBorder="1" applyAlignment="1">
      <alignment horizontal="center"/>
    </xf>
    <xf numFmtId="164" fontId="3" fillId="5" borderId="32" xfId="3" applyNumberFormat="1" applyFont="1" applyFill="1" applyBorder="1" applyAlignment="1">
      <alignment horizontal="center" vertical="center"/>
    </xf>
    <xf numFmtId="164" fontId="3" fillId="5" borderId="33" xfId="3" applyNumberFormat="1" applyFont="1" applyFill="1" applyBorder="1" applyAlignment="1">
      <alignment horizontal="center"/>
    </xf>
    <xf numFmtId="164" fontId="3" fillId="5" borderId="34" xfId="3" applyNumberFormat="1" applyFont="1" applyFill="1" applyBorder="1" applyAlignment="1">
      <alignment horizontal="center"/>
    </xf>
    <xf numFmtId="164" fontId="3" fillId="5" borderId="35" xfId="3" applyNumberFormat="1" applyFont="1" applyFill="1" applyBorder="1" applyAlignment="1">
      <alignment horizontal="center"/>
    </xf>
    <xf numFmtId="164" fontId="3" fillId="5" borderId="36" xfId="3" applyNumberFormat="1" applyFont="1" applyFill="1" applyBorder="1" applyAlignment="1">
      <alignment horizontal="center" vertical="center"/>
    </xf>
    <xf numFmtId="164" fontId="3" fillId="5" borderId="37" xfId="3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164" fontId="3" fillId="5" borderId="39" xfId="3" applyNumberFormat="1" applyFont="1" applyFill="1" applyBorder="1" applyAlignment="1">
      <alignment horizontal="center" vertical="center"/>
    </xf>
    <xf numFmtId="164" fontId="3" fillId="5" borderId="40" xfId="3" applyNumberFormat="1" applyFont="1" applyFill="1" applyBorder="1" applyAlignment="1">
      <alignment horizontal="center" vertical="center"/>
    </xf>
    <xf numFmtId="0" fontId="6" fillId="2" borderId="41" xfId="0" applyFont="1" applyFill="1" applyBorder="1"/>
    <xf numFmtId="164" fontId="3" fillId="5" borderId="42" xfId="3" applyNumberFormat="1" applyFont="1" applyFill="1" applyBorder="1" applyAlignment="1">
      <alignment horizontal="center" vertical="center"/>
    </xf>
    <xf numFmtId="164" fontId="3" fillId="5" borderId="41" xfId="3" applyNumberFormat="1" applyFont="1" applyFill="1" applyBorder="1" applyAlignment="1">
      <alignment horizontal="center" vertical="center"/>
    </xf>
    <xf numFmtId="164" fontId="3" fillId="5" borderId="43" xfId="3" applyNumberFormat="1" applyFont="1" applyFill="1" applyBorder="1" applyAlignment="1">
      <alignment horizontal="center" vertical="center"/>
    </xf>
    <xf numFmtId="0" fontId="6" fillId="4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164" fontId="5" fillId="5" borderId="0" xfId="3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wrapText="1"/>
    </xf>
    <xf numFmtId="164" fontId="5" fillId="5" borderId="27" xfId="3" applyNumberFormat="1" applyFont="1" applyFill="1" applyBorder="1" applyAlignment="1">
      <alignment horizontal="center"/>
    </xf>
    <xf numFmtId="164" fontId="5" fillId="5" borderId="28" xfId="3" applyNumberFormat="1" applyFont="1" applyFill="1" applyBorder="1" applyAlignment="1">
      <alignment horizontal="center"/>
    </xf>
    <xf numFmtId="164" fontId="5" fillId="5" borderId="29" xfId="3" applyNumberFormat="1" applyFont="1" applyFill="1" applyBorder="1" applyAlignment="1">
      <alignment horizontal="center"/>
    </xf>
    <xf numFmtId="164" fontId="5" fillId="5" borderId="30" xfId="3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/>
    </xf>
    <xf numFmtId="164" fontId="3" fillId="5" borderId="0" xfId="3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28" xfId="0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3" fillId="5" borderId="41" xfId="0" applyNumberFormat="1" applyFont="1" applyFill="1" applyBorder="1" applyAlignment="1">
      <alignment horizontal="center"/>
    </xf>
    <xf numFmtId="164" fontId="3" fillId="5" borderId="43" xfId="0" applyNumberFormat="1" applyFont="1" applyFill="1" applyBorder="1" applyAlignment="1">
      <alignment horizontal="center"/>
    </xf>
    <xf numFmtId="164" fontId="5" fillId="5" borderId="31" xfId="3" applyNumberFormat="1" applyFont="1" applyFill="1" applyBorder="1" applyAlignment="1">
      <alignment horizontal="center"/>
    </xf>
    <xf numFmtId="164" fontId="11" fillId="5" borderId="27" xfId="4" applyNumberFormat="1" applyFont="1" applyFill="1" applyBorder="1" applyAlignment="1">
      <alignment horizontal="center"/>
    </xf>
    <xf numFmtId="164" fontId="11" fillId="5" borderId="0" xfId="4" applyNumberFormat="1" applyFont="1" applyFill="1" applyBorder="1" applyAlignment="1">
      <alignment horizontal="center"/>
    </xf>
    <xf numFmtId="164" fontId="11" fillId="5" borderId="29" xfId="4" applyNumberFormat="1" applyFont="1" applyFill="1" applyBorder="1" applyAlignment="1">
      <alignment horizontal="center"/>
    </xf>
    <xf numFmtId="164" fontId="11" fillId="5" borderId="30" xfId="4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 vertical="center"/>
    </xf>
    <xf numFmtId="164" fontId="3" fillId="5" borderId="0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5" borderId="41" xfId="0" applyNumberFormat="1" applyFont="1" applyFill="1" applyBorder="1" applyAlignment="1">
      <alignment horizontal="center"/>
    </xf>
    <xf numFmtId="0" fontId="6" fillId="4" borderId="44" xfId="0" applyFont="1" applyFill="1" applyBorder="1"/>
    <xf numFmtId="0" fontId="6" fillId="2" borderId="45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2" fontId="0" fillId="7" borderId="27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2" fontId="6" fillId="7" borderId="33" xfId="0" applyNumberFormat="1" applyFont="1" applyFill="1" applyBorder="1" applyAlignment="1">
      <alignment horizontal="center"/>
    </xf>
    <xf numFmtId="2" fontId="6" fillId="7" borderId="34" xfId="0" applyNumberFormat="1" applyFont="1" applyFill="1" applyBorder="1" applyAlignment="1">
      <alignment horizontal="center"/>
    </xf>
    <xf numFmtId="2" fontId="6" fillId="7" borderId="39" xfId="0" applyNumberFormat="1" applyFont="1" applyFill="1" applyBorder="1" applyAlignment="1">
      <alignment horizontal="center"/>
    </xf>
    <xf numFmtId="2" fontId="6" fillId="7" borderId="32" xfId="0" applyNumberFormat="1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center"/>
    </xf>
    <xf numFmtId="2" fontId="6" fillId="7" borderId="30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0" fillId="5" borderId="27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3" fontId="0" fillId="5" borderId="29" xfId="0" applyNumberFormat="1" applyFill="1" applyBorder="1" applyAlignment="1">
      <alignment horizontal="center" vertical="center"/>
    </xf>
    <xf numFmtId="3" fontId="0" fillId="5" borderId="3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5" xfId="0" applyFont="1" applyFill="1" applyBorder="1" applyAlignment="1">
      <alignment vertical="center"/>
    </xf>
    <xf numFmtId="4" fontId="3" fillId="5" borderId="32" xfId="3" applyNumberFormat="1" applyFont="1" applyFill="1" applyBorder="1" applyAlignment="1">
      <alignment horizontal="center" vertical="center"/>
    </xf>
    <xf numFmtId="4" fontId="3" fillId="5" borderId="0" xfId="3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4" fontId="5" fillId="5" borderId="30" xfId="3" applyNumberFormat="1" applyFont="1" applyFill="1" applyBorder="1" applyAlignment="1">
      <alignment horizontal="center" vertical="center"/>
    </xf>
    <xf numFmtId="4" fontId="3" fillId="5" borderId="41" xfId="3" applyNumberFormat="1" applyFont="1" applyFill="1" applyBorder="1" applyAlignment="1">
      <alignment horizontal="center" vertical="center"/>
    </xf>
    <xf numFmtId="4" fontId="3" fillId="5" borderId="34" xfId="3" applyNumberFormat="1" applyFont="1" applyFill="1" applyBorder="1" applyAlignment="1">
      <alignment horizontal="center" vertical="center"/>
    </xf>
    <xf numFmtId="0" fontId="6" fillId="4" borderId="38" xfId="0" applyFont="1" applyFill="1" applyBorder="1"/>
    <xf numFmtId="0" fontId="6" fillId="2" borderId="28" xfId="0" applyFont="1" applyFill="1" applyBorder="1"/>
    <xf numFmtId="0" fontId="2" fillId="2" borderId="28" xfId="0" applyFont="1" applyFill="1" applyBorder="1"/>
    <xf numFmtId="0" fontId="2" fillId="2" borderId="31" xfId="0" applyFont="1" applyFill="1" applyBorder="1"/>
    <xf numFmtId="0" fontId="6" fillId="2" borderId="43" xfId="0" applyFont="1" applyFill="1" applyBorder="1"/>
    <xf numFmtId="0" fontId="6" fillId="2" borderId="4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27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0" fillId="7" borderId="2" xfId="0" applyFill="1" applyBorder="1"/>
    <xf numFmtId="2" fontId="6" fillId="8" borderId="47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2" fontId="6" fillId="8" borderId="48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wrapText="1"/>
    </xf>
    <xf numFmtId="0" fontId="0" fillId="9" borderId="2" xfId="0" applyFill="1" applyBorder="1"/>
    <xf numFmtId="2" fontId="6" fillId="10" borderId="49" xfId="0" applyNumberFormat="1" applyFont="1" applyFill="1" applyBorder="1" applyAlignment="1">
      <alignment horizontal="center"/>
    </xf>
    <xf numFmtId="2" fontId="6" fillId="10" borderId="50" xfId="0" applyNumberFormat="1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 wrapText="1"/>
    </xf>
    <xf numFmtId="2" fontId="6" fillId="10" borderId="47" xfId="0" applyNumberFormat="1" applyFont="1" applyFill="1" applyBorder="1" applyAlignment="1">
      <alignment horizontal="center"/>
    </xf>
    <xf numFmtId="2" fontId="6" fillId="1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47" xfId="0" applyFill="1" applyBorder="1"/>
    <xf numFmtId="0" fontId="6" fillId="0" borderId="47" xfId="0" applyFont="1" applyFill="1" applyBorder="1" applyAlignment="1">
      <alignment wrapText="1"/>
    </xf>
    <xf numFmtId="2" fontId="2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center" wrapText="1"/>
    </xf>
    <xf numFmtId="2" fontId="6" fillId="8" borderId="51" xfId="0" applyNumberFormat="1" applyFont="1" applyFill="1" applyBorder="1" applyAlignment="1">
      <alignment horizontal="center" vertical="center"/>
    </xf>
    <xf numFmtId="2" fontId="6" fillId="8" borderId="41" xfId="0" applyNumberFormat="1" applyFont="1" applyFill="1" applyBorder="1" applyAlignment="1">
      <alignment horizontal="center" vertical="center"/>
    </xf>
    <xf numFmtId="2" fontId="6" fillId="8" borderId="52" xfId="0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 wrapText="1"/>
    </xf>
    <xf numFmtId="2" fontId="6" fillId="10" borderId="51" xfId="0" applyNumberFormat="1" applyFont="1" applyFill="1" applyBorder="1" applyAlignment="1">
      <alignment horizontal="center" vertical="center"/>
    </xf>
    <xf numFmtId="2" fontId="6" fillId="10" borderId="4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/>
    </xf>
    <xf numFmtId="0" fontId="6" fillId="11" borderId="3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/>
    </xf>
    <xf numFmtId="0" fontId="6" fillId="12" borderId="0" xfId="0" applyFont="1" applyFill="1" applyBorder="1" applyAlignment="1">
      <alignment horizontal="center" vertical="center" wrapText="1"/>
    </xf>
    <xf numFmtId="2" fontId="6" fillId="12" borderId="47" xfId="0" applyNumberFormat="1" applyFont="1" applyFill="1" applyBorder="1" applyAlignment="1">
      <alignment horizontal="center" vertical="center"/>
    </xf>
    <xf numFmtId="2" fontId="6" fillId="12" borderId="0" xfId="0" applyNumberFormat="1" applyFont="1" applyFill="1" applyBorder="1" applyAlignment="1">
      <alignment horizontal="center" vertical="center"/>
    </xf>
    <xf numFmtId="2" fontId="6" fillId="12" borderId="51" xfId="0" applyNumberFormat="1" applyFont="1" applyFill="1" applyBorder="1" applyAlignment="1">
      <alignment horizontal="center" vertical="center"/>
    </xf>
    <xf numFmtId="2" fontId="6" fillId="12" borderId="41" xfId="0" applyNumberFormat="1" applyFont="1" applyFill="1" applyBorder="1" applyAlignment="1">
      <alignment horizontal="center" vertical="center"/>
    </xf>
    <xf numFmtId="2" fontId="2" fillId="12" borderId="0" xfId="0" applyNumberFormat="1" applyFont="1" applyFill="1" applyBorder="1" applyAlignment="1">
      <alignment horizontal="center" vertical="center"/>
    </xf>
    <xf numFmtId="2" fontId="2" fillId="10" borderId="5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2" fillId="10" borderId="48" xfId="0" applyNumberFormat="1" applyFont="1" applyFill="1" applyBorder="1" applyAlignment="1">
      <alignment horizontal="center"/>
    </xf>
    <xf numFmtId="2" fontId="2" fillId="12" borderId="48" xfId="0" applyNumberFormat="1" applyFont="1" applyFill="1" applyBorder="1" applyAlignment="1">
      <alignment horizontal="center" vertical="center"/>
    </xf>
    <xf numFmtId="0" fontId="0" fillId="13" borderId="0" xfId="0" applyFill="1" applyBorder="1"/>
    <xf numFmtId="0" fontId="6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2" fillId="11" borderId="4" xfId="0" applyFont="1" applyFill="1" applyBorder="1" applyAlignment="1">
      <alignment vertical="center" wrapText="1"/>
    </xf>
    <xf numFmtId="2" fontId="12" fillId="14" borderId="2" xfId="0" applyNumberFormat="1" applyFont="1" applyFill="1" applyBorder="1" applyAlignment="1">
      <alignment horizontal="center" vertical="center" wrapText="1"/>
    </xf>
    <xf numFmtId="2" fontId="12" fillId="14" borderId="3" xfId="0" applyNumberFormat="1" applyFont="1" applyFill="1" applyBorder="1" applyAlignment="1">
      <alignment horizontal="center" vertical="center" wrapText="1"/>
    </xf>
    <xf numFmtId="2" fontId="12" fillId="14" borderId="4" xfId="0" applyNumberFormat="1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/>
    </xf>
    <xf numFmtId="0" fontId="12" fillId="14" borderId="47" xfId="0" applyFont="1" applyFill="1" applyBorder="1" applyAlignment="1">
      <alignment horizontal="center"/>
    </xf>
    <xf numFmtId="2" fontId="12" fillId="14" borderId="0" xfId="0" applyNumberFormat="1" applyFont="1" applyFill="1" applyBorder="1" applyAlignment="1">
      <alignment horizontal="center"/>
    </xf>
    <xf numFmtId="2" fontId="12" fillId="14" borderId="48" xfId="0" applyNumberFormat="1" applyFont="1" applyFill="1" applyBorder="1" applyAlignment="1">
      <alignment horizontal="center"/>
    </xf>
    <xf numFmtId="0" fontId="12" fillId="14" borderId="51" xfId="0" applyFont="1" applyFill="1" applyBorder="1" applyAlignment="1">
      <alignment horizontal="center"/>
    </xf>
    <xf numFmtId="2" fontId="12" fillId="14" borderId="41" xfId="0" applyNumberFormat="1" applyFont="1" applyFill="1" applyBorder="1" applyAlignment="1">
      <alignment horizontal="center"/>
    </xf>
    <xf numFmtId="2" fontId="12" fillId="14" borderId="52" xfId="0" applyNumberFormat="1" applyFont="1" applyFill="1" applyBorder="1" applyAlignment="1">
      <alignment horizontal="center"/>
    </xf>
    <xf numFmtId="0" fontId="20" fillId="14" borderId="50" xfId="0" applyFont="1" applyFill="1" applyBorder="1" applyAlignment="1">
      <alignment horizontal="center"/>
    </xf>
    <xf numFmtId="0" fontId="20" fillId="14" borderId="5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2" fontId="6" fillId="8" borderId="3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0" fillId="15" borderId="0" xfId="0" applyFill="1"/>
    <xf numFmtId="0" fontId="30" fillId="16" borderId="54" xfId="2" applyFont="1" applyFill="1" applyBorder="1" applyAlignment="1" applyProtection="1"/>
    <xf numFmtId="0" fontId="31" fillId="16" borderId="55" xfId="0" applyFont="1" applyFill="1" applyBorder="1"/>
    <xf numFmtId="0" fontId="30" fillId="16" borderId="55" xfId="2" applyFont="1" applyFill="1" applyBorder="1" applyAlignment="1" applyProtection="1"/>
    <xf numFmtId="0" fontId="30" fillId="16" borderId="56" xfId="2" applyFont="1" applyFill="1" applyBorder="1" applyAlignment="1" applyProtection="1"/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15" borderId="30" xfId="0" applyFill="1" applyBorder="1"/>
    <xf numFmtId="167" fontId="0" fillId="0" borderId="0" xfId="0" applyNumberFormat="1"/>
    <xf numFmtId="164" fontId="3" fillId="5" borderId="42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/>
    </xf>
    <xf numFmtId="0" fontId="3" fillId="17" borderId="58" xfId="0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4" fontId="3" fillId="5" borderId="39" xfId="3" applyNumberFormat="1" applyFont="1" applyFill="1" applyBorder="1" applyAlignment="1">
      <alignment horizontal="center" vertical="center"/>
    </xf>
    <xf numFmtId="4" fontId="5" fillId="5" borderId="27" xfId="3" applyNumberFormat="1" applyFont="1" applyFill="1" applyBorder="1" applyAlignment="1">
      <alignment horizontal="center" vertical="center"/>
    </xf>
    <xf numFmtId="4" fontId="5" fillId="5" borderId="29" xfId="3" applyNumberFormat="1" applyFont="1" applyFill="1" applyBorder="1" applyAlignment="1">
      <alignment horizontal="center" vertical="center"/>
    </xf>
    <xf numFmtId="4" fontId="3" fillId="5" borderId="33" xfId="3" applyNumberFormat="1" applyFont="1" applyFill="1" applyBorder="1" applyAlignment="1">
      <alignment horizontal="center" vertical="center"/>
    </xf>
    <xf numFmtId="4" fontId="3" fillId="5" borderId="42" xfId="3" applyNumberFormat="1" applyFont="1" applyFill="1" applyBorder="1" applyAlignment="1">
      <alignment horizontal="center" vertical="center"/>
    </xf>
    <xf numFmtId="4" fontId="3" fillId="5" borderId="27" xfId="3" applyNumberFormat="1" applyFont="1" applyFill="1" applyBorder="1" applyAlignment="1">
      <alignment horizontal="center" vertical="center"/>
    </xf>
    <xf numFmtId="2" fontId="1" fillId="8" borderId="41" xfId="0" applyNumberFormat="1" applyFont="1" applyFill="1" applyBorder="1" applyAlignment="1">
      <alignment horizontal="center" vertical="center"/>
    </xf>
    <xf numFmtId="2" fontId="1" fillId="10" borderId="41" xfId="0" applyNumberFormat="1" applyFont="1" applyFill="1" applyBorder="1" applyAlignment="1">
      <alignment horizontal="center" vertical="center"/>
    </xf>
    <xf numFmtId="2" fontId="1" fillId="10" borderId="52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18" borderId="5" xfId="0" applyFont="1" applyFill="1" applyBorder="1"/>
    <xf numFmtId="0" fontId="26" fillId="18" borderId="5" xfId="0" applyFont="1" applyFill="1" applyBorder="1" applyAlignment="1"/>
    <xf numFmtId="0" fontId="0" fillId="0" borderId="0" xfId="0" applyBorder="1" applyAlignme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19" borderId="59" xfId="0" applyFont="1" applyFill="1" applyBorder="1"/>
    <xf numFmtId="0" fontId="27" fillId="19" borderId="26" xfId="0" applyFont="1" applyFill="1" applyBorder="1"/>
    <xf numFmtId="0" fontId="27" fillId="19" borderId="60" xfId="0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13" borderId="0" xfId="0" applyNumberFormat="1" applyFill="1" applyBorder="1"/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2" fontId="6" fillId="12" borderId="52" xfId="0" applyNumberFormat="1" applyFont="1" applyFill="1" applyBorder="1" applyAlignment="1">
      <alignment horizontal="center" vertical="center"/>
    </xf>
    <xf numFmtId="5" fontId="12" fillId="0" borderId="0" xfId="0" applyNumberFormat="1" applyFont="1" applyAlignment="1">
      <alignment horizontal="center"/>
    </xf>
    <xf numFmtId="166" fontId="0" fillId="0" borderId="0" xfId="0" applyNumberFormat="1"/>
    <xf numFmtId="0" fontId="1" fillId="2" borderId="0" xfId="0" applyFont="1" applyFill="1"/>
    <xf numFmtId="3" fontId="0" fillId="0" borderId="0" xfId="0" applyNumberFormat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29" fillId="0" borderId="0" xfId="0" applyFont="1" applyFill="1"/>
    <xf numFmtId="0" fontId="32" fillId="0" borderId="0" xfId="0" applyFont="1"/>
    <xf numFmtId="0" fontId="25" fillId="20" borderId="0" xfId="0" applyFont="1" applyFill="1" applyAlignment="1">
      <alignment horizontal="center" vertical="center" textRotation="90"/>
    </xf>
    <xf numFmtId="0" fontId="33" fillId="19" borderId="2" xfId="2" applyFont="1" applyFill="1" applyBorder="1" applyAlignment="1" applyProtection="1"/>
    <xf numFmtId="0" fontId="33" fillId="19" borderId="4" xfId="2" applyFont="1" applyFill="1" applyBorder="1" applyAlignment="1" applyProtection="1"/>
    <xf numFmtId="0" fontId="26" fillId="18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2" fontId="10" fillId="21" borderId="2" xfId="0" applyNumberFormat="1" applyFont="1" applyFill="1" applyBorder="1" applyAlignment="1">
      <alignment horizontal="center" vertical="center"/>
    </xf>
    <xf numFmtId="2" fontId="10" fillId="21" borderId="3" xfId="0" applyNumberFormat="1" applyFont="1" applyFill="1" applyBorder="1" applyAlignment="1">
      <alignment horizontal="center" vertical="center"/>
    </xf>
    <xf numFmtId="2" fontId="10" fillId="21" borderId="4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19" fillId="14" borderId="2" xfId="0" applyFont="1" applyFill="1" applyBorder="1" applyAlignment="1">
      <alignment horizontal="left" vertical="center"/>
    </xf>
    <xf numFmtId="0" fontId="19" fillId="14" borderId="3" xfId="0" applyFont="1" applyFill="1" applyBorder="1" applyAlignment="1">
      <alignment horizontal="left" vertical="center"/>
    </xf>
    <xf numFmtId="0" fontId="19" fillId="14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9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22" borderId="2" xfId="0" applyFont="1" applyFill="1" applyBorder="1" applyAlignment="1">
      <alignment horizontal="center" vertical="center"/>
    </xf>
    <xf numFmtId="0" fontId="22" fillId="22" borderId="3" xfId="0" applyFont="1" applyFill="1" applyBorder="1" applyAlignment="1">
      <alignment vertical="center"/>
    </xf>
    <xf numFmtId="0" fontId="22" fillId="22" borderId="4" xfId="0" applyFont="1" applyFill="1" applyBorder="1" applyAlignment="1">
      <alignment vertical="center"/>
    </xf>
    <xf numFmtId="0" fontId="24" fillId="23" borderId="2" xfId="0" applyFont="1" applyFill="1" applyBorder="1" applyAlignment="1">
      <alignment horizontal="center"/>
    </xf>
    <xf numFmtId="0" fontId="24" fillId="23" borderId="3" xfId="0" applyFont="1" applyFill="1" applyBorder="1" applyAlignment="1">
      <alignment horizontal="center"/>
    </xf>
    <xf numFmtId="0" fontId="24" fillId="23" borderId="4" xfId="0" applyFont="1" applyFill="1" applyBorder="1" applyAlignment="1">
      <alignment horizontal="center"/>
    </xf>
    <xf numFmtId="0" fontId="23" fillId="24" borderId="2" xfId="0" applyFont="1" applyFill="1" applyBorder="1" applyAlignment="1">
      <alignment horizontal="center" vertical="center"/>
    </xf>
    <xf numFmtId="0" fontId="23" fillId="24" borderId="3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/>
    </xf>
    <xf numFmtId="2" fontId="23" fillId="2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2" fillId="14" borderId="2" xfId="0" applyNumberFormat="1" applyFont="1" applyFill="1" applyBorder="1" applyAlignment="1">
      <alignment horizontal="center"/>
    </xf>
    <xf numFmtId="2" fontId="12" fillId="14" borderId="3" xfId="0" applyNumberFormat="1" applyFont="1" applyFill="1" applyBorder="1" applyAlignment="1">
      <alignment horizontal="center"/>
    </xf>
    <xf numFmtId="2" fontId="12" fillId="14" borderId="4" xfId="0" applyNumberFormat="1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 vertical="center"/>
    </xf>
    <xf numFmtId="2" fontId="14" fillId="6" borderId="3" xfId="0" applyNumberFormat="1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/>
    </xf>
    <xf numFmtId="0" fontId="26" fillId="25" borderId="3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0" fontId="24" fillId="26" borderId="2" xfId="0" applyFont="1" applyFill="1" applyBorder="1" applyAlignment="1">
      <alignment horizontal="center"/>
    </xf>
    <xf numFmtId="0" fontId="24" fillId="26" borderId="3" xfId="0" applyFont="1" applyFill="1" applyBorder="1" applyAlignment="1">
      <alignment horizontal="center"/>
    </xf>
    <xf numFmtId="0" fontId="24" fillId="26" borderId="4" xfId="0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_Sheet1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4.8872757829090133E-2"/>
          <c:y val="3.071236427396783E-2"/>
          <c:w val="0.94639564461385794"/>
          <c:h val="0.87943738360505752"/>
        </c:manualLayout>
      </c:layout>
      <c:lineChart>
        <c:grouping val="standard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Annual!$B$84:$P$84</c:f>
              <c:strCache>
                <c:ptCount val="15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Annual!$B$80:$P$80</c:f>
              <c:numCache>
                <c:formatCode>#,##0.00</c:formatCode>
                <c:ptCount val="15"/>
                <c:pt idx="1">
                  <c:v>3.9123993434302484</c:v>
                </c:pt>
                <c:pt idx="2">
                  <c:v>2.5526662387774546</c:v>
                </c:pt>
                <c:pt idx="3">
                  <c:v>0.50937774409582848</c:v>
                </c:pt>
                <c:pt idx="4">
                  <c:v>2.1994045585211341</c:v>
                </c:pt>
                <c:pt idx="5">
                  <c:v>3.9885874401055634</c:v>
                </c:pt>
                <c:pt idx="6">
                  <c:v>2.6803799834403623</c:v>
                </c:pt>
                <c:pt idx="7">
                  <c:v>3.5643285593301233</c:v>
                </c:pt>
                <c:pt idx="8">
                  <c:v>2.949075466902547</c:v>
                </c:pt>
                <c:pt idx="9">
                  <c:v>4.5545599068036751</c:v>
                </c:pt>
                <c:pt idx="10">
                  <c:v>5.2770653761895856</c:v>
                </c:pt>
                <c:pt idx="11">
                  <c:v>5.6037930143870032</c:v>
                </c:pt>
                <c:pt idx="12">
                  <c:v>5.4858922410462023</c:v>
                </c:pt>
                <c:pt idx="13">
                  <c:v>3.6786577666863209</c:v>
                </c:pt>
                <c:pt idx="14">
                  <c:v>-1.7889844038098464</c:v>
                </c:pt>
              </c:numCache>
            </c:numRef>
          </c:val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Annual!$B$84:$P$84</c:f>
              <c:strCache>
                <c:ptCount val="15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Annual!$B$100:$P$100</c:f>
              <c:numCache>
                <c:formatCode>#,##0.00</c:formatCode>
                <c:ptCount val="15"/>
                <c:pt idx="1">
                  <c:v>5.3602932241613468</c:v>
                </c:pt>
                <c:pt idx="2">
                  <c:v>2.2999804179755818</c:v>
                </c:pt>
                <c:pt idx="3">
                  <c:v>1.7737441300200596</c:v>
                </c:pt>
                <c:pt idx="4">
                  <c:v>1.58726406740563</c:v>
                </c:pt>
                <c:pt idx="5">
                  <c:v>5.3416311791844784</c:v>
                </c:pt>
                <c:pt idx="6">
                  <c:v>4.5809264053410983</c:v>
                </c:pt>
                <c:pt idx="7">
                  <c:v>3.6265821025394578</c:v>
                </c:pt>
                <c:pt idx="8">
                  <c:v>3.6023201901079016</c:v>
                </c:pt>
                <c:pt idx="9">
                  <c:v>6.1011024555540949</c:v>
                </c:pt>
                <c:pt idx="10">
                  <c:v>6.9038490659993093</c:v>
                </c:pt>
                <c:pt idx="11">
                  <c:v>6.3906090009618053</c:v>
                </c:pt>
                <c:pt idx="12">
                  <c:v>6.9345986420431354</c:v>
                </c:pt>
                <c:pt idx="13">
                  <c:v>3.9281188026324201</c:v>
                </c:pt>
                <c:pt idx="14">
                  <c:v>-2.238406827371294</c:v>
                </c:pt>
              </c:numCache>
            </c:numRef>
          </c:val>
        </c:ser>
        <c:marker val="1"/>
        <c:axId val="93534464"/>
        <c:axId val="93540352"/>
      </c:lineChart>
      <c:catAx>
        <c:axId val="93534464"/>
        <c:scaling>
          <c:orientation val="minMax"/>
        </c:scaling>
        <c:axPos val="b"/>
        <c:numFmt formatCode="General" sourceLinked="1"/>
        <c:tickLblPos val="nextTo"/>
        <c:crossAx val="93540352"/>
        <c:crosses val="autoZero"/>
        <c:auto val="1"/>
        <c:lblAlgn val="ctr"/>
        <c:lblOffset val="100"/>
      </c:catAx>
      <c:valAx>
        <c:axId val="93540352"/>
        <c:scaling>
          <c:orientation val="minMax"/>
        </c:scaling>
        <c:axPos val="l"/>
        <c:numFmt formatCode="#,##0.00" sourceLinked="1"/>
        <c:tickLblPos val="nextTo"/>
        <c:crossAx val="935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945908937"/>
          <c:y val="3.5040350246675601E-2"/>
          <c:w val="0.28677363155692509"/>
          <c:h val="0.1576959519064267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36E-2"/>
          <c:y val="3.8152988608382718E-2"/>
          <c:w val="0.91042422686294333"/>
          <c:h val="0.91280448452547724"/>
        </c:manualLayout>
      </c:layout>
      <c:lineChart>
        <c:grouping val="standard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Newcastle'!$O$11:$O$39</c:f>
              <c:numCache>
                <c:formatCode>0.00</c:formatCode>
                <c:ptCount val="29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1.0546653819226548</c:v>
                </c:pt>
              </c:numCache>
            </c:numRef>
          </c:val>
        </c:ser>
        <c:marker val="1"/>
        <c:axId val="95681152"/>
        <c:axId val="95756672"/>
      </c:lineChart>
      <c:catAx>
        <c:axId val="95681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756672"/>
        <c:crosses val="autoZero"/>
        <c:auto val="1"/>
        <c:lblAlgn val="ctr"/>
        <c:lblOffset val="100"/>
      </c:catAx>
      <c:valAx>
        <c:axId val="95756672"/>
        <c:scaling>
          <c:orientation val="minMax"/>
        </c:scaling>
        <c:axPos val="l"/>
        <c:numFmt formatCode="0.00" sourceLinked="1"/>
        <c:tickLblPos val="nextTo"/>
        <c:crossAx val="9568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9.0833612014714349E-2"/>
          <c:y val="4.8327687528542732E-2"/>
          <c:w val="0.36496498748467299"/>
          <c:h val="0.15857816052152193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39E-2"/>
          <c:w val="0.93490764032567764"/>
          <c:h val="0.95482593618553413"/>
        </c:manualLayout>
      </c:layout>
      <c:lineChart>
        <c:grouping val="standard"/>
        <c:ser>
          <c:idx val="0"/>
          <c:order val="0"/>
          <c:tx>
            <c:strRef>
              <c:f>Quarterly!$A$107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Quarterly!$F$107:$BK$107</c:f>
              <c:numCache>
                <c:formatCode>#,##0.00</c:formatCode>
                <c:ptCount val="58"/>
                <c:pt idx="0">
                  <c:v>3.0097500457038007</c:v>
                </c:pt>
                <c:pt idx="1">
                  <c:v>57.944660113251444</c:v>
                </c:pt>
                <c:pt idx="2">
                  <c:v>5.4742333040015332</c:v>
                </c:pt>
                <c:pt idx="3">
                  <c:v>-8.7511493856881373</c:v>
                </c:pt>
                <c:pt idx="4">
                  <c:v>9.0395908802411782</c:v>
                </c:pt>
                <c:pt idx="5">
                  <c:v>-3.2011755571277583</c:v>
                </c:pt>
                <c:pt idx="6">
                  <c:v>-1.9492089346664965</c:v>
                </c:pt>
                <c:pt idx="7">
                  <c:v>-0.84749889903298214</c:v>
                </c:pt>
                <c:pt idx="8">
                  <c:v>3.1332349081571191</c:v>
                </c:pt>
                <c:pt idx="9">
                  <c:v>2.8856462123018836</c:v>
                </c:pt>
                <c:pt idx="10">
                  <c:v>2.8752958909192574</c:v>
                </c:pt>
                <c:pt idx="11">
                  <c:v>-8.3304976968035085</c:v>
                </c:pt>
                <c:pt idx="12">
                  <c:v>0.60665549002193375</c:v>
                </c:pt>
                <c:pt idx="13">
                  <c:v>1.3375225409331328</c:v>
                </c:pt>
                <c:pt idx="14">
                  <c:v>-2.2721994768929203</c:v>
                </c:pt>
                <c:pt idx="15">
                  <c:v>-16.050173647160005</c:v>
                </c:pt>
                <c:pt idx="16">
                  <c:v>-15.815735445199437</c:v>
                </c:pt>
                <c:pt idx="17">
                  <c:v>-15.08417839949513</c:v>
                </c:pt>
                <c:pt idx="18">
                  <c:v>35.349237179254224</c:v>
                </c:pt>
                <c:pt idx="19">
                  <c:v>21.938346162548044</c:v>
                </c:pt>
                <c:pt idx="20">
                  <c:v>14.508758971818725</c:v>
                </c:pt>
                <c:pt idx="21">
                  <c:v>19.1135223814508</c:v>
                </c:pt>
                <c:pt idx="22">
                  <c:v>-18.102870718451584</c:v>
                </c:pt>
                <c:pt idx="23">
                  <c:v>-14.000604315689227</c:v>
                </c:pt>
                <c:pt idx="24">
                  <c:v>7.4795100885641732</c:v>
                </c:pt>
                <c:pt idx="25">
                  <c:v>7.937226674027233</c:v>
                </c:pt>
                <c:pt idx="26">
                  <c:v>-7.4793547409211225</c:v>
                </c:pt>
                <c:pt idx="27">
                  <c:v>17.068666128399599</c:v>
                </c:pt>
                <c:pt idx="28">
                  <c:v>-4.0499168241524881</c:v>
                </c:pt>
                <c:pt idx="29">
                  <c:v>15.553395380632038</c:v>
                </c:pt>
                <c:pt idx="30">
                  <c:v>9.7857295579195114</c:v>
                </c:pt>
                <c:pt idx="31">
                  <c:v>-16.877079163431517</c:v>
                </c:pt>
                <c:pt idx="32">
                  <c:v>2.7774064941859029E-2</c:v>
                </c:pt>
                <c:pt idx="33">
                  <c:v>-9.7690941636625048</c:v>
                </c:pt>
                <c:pt idx="34">
                  <c:v>9.2789617626917789</c:v>
                </c:pt>
                <c:pt idx="35">
                  <c:v>15.932584005591668</c:v>
                </c:pt>
                <c:pt idx="36">
                  <c:v>5.5256997582006253</c:v>
                </c:pt>
                <c:pt idx="37">
                  <c:v>-15.019386313032681</c:v>
                </c:pt>
                <c:pt idx="38">
                  <c:v>0.32948954139876274</c:v>
                </c:pt>
                <c:pt idx="39">
                  <c:v>-7.169018981682787</c:v>
                </c:pt>
                <c:pt idx="40">
                  <c:v>5.1797569392339797</c:v>
                </c:pt>
                <c:pt idx="41">
                  <c:v>-2.879473353874908</c:v>
                </c:pt>
                <c:pt idx="42">
                  <c:v>-3.8616687510646788</c:v>
                </c:pt>
                <c:pt idx="43">
                  <c:v>12.227140678097834</c:v>
                </c:pt>
                <c:pt idx="44">
                  <c:v>5.2780153663441798</c:v>
                </c:pt>
                <c:pt idx="45">
                  <c:v>5.0772740592289765</c:v>
                </c:pt>
                <c:pt idx="46">
                  <c:v>4.0806492394480189</c:v>
                </c:pt>
                <c:pt idx="47">
                  <c:v>4.2879748518024519</c:v>
                </c:pt>
                <c:pt idx="48">
                  <c:v>12.928056412172662</c:v>
                </c:pt>
                <c:pt idx="49">
                  <c:v>10.5127523048094</c:v>
                </c:pt>
                <c:pt idx="50">
                  <c:v>8.647237828205288</c:v>
                </c:pt>
                <c:pt idx="51">
                  <c:v>7.737293913168644</c:v>
                </c:pt>
                <c:pt idx="52">
                  <c:v>-4.0944169207317005</c:v>
                </c:pt>
                <c:pt idx="53">
                  <c:v>-4.7550411507804897</c:v>
                </c:pt>
                <c:pt idx="54">
                  <c:v>-3.5824671027833981</c:v>
                </c:pt>
                <c:pt idx="55">
                  <c:v>2.0587266997977824</c:v>
                </c:pt>
                <c:pt idx="56">
                  <c:v>-0.9064944741090234</c:v>
                </c:pt>
                <c:pt idx="57">
                  <c:v>3.0724561253435532</c:v>
                </c:pt>
              </c:numCache>
            </c:numRef>
          </c:val>
        </c:ser>
        <c:ser>
          <c:idx val="1"/>
          <c:order val="1"/>
          <c:tx>
            <c:strRef>
              <c:f>Seasonal!$A$107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Seasonal!$F$107:$BK$107</c:f>
              <c:numCache>
                <c:formatCode>#,##0.00</c:formatCode>
                <c:ptCount val="58"/>
                <c:pt idx="0">
                  <c:v>-15.24009696826325</c:v>
                </c:pt>
                <c:pt idx="1">
                  <c:v>16.323205778134479</c:v>
                </c:pt>
                <c:pt idx="2">
                  <c:v>36.231203102792968</c:v>
                </c:pt>
                <c:pt idx="3">
                  <c:v>37.721669379215093</c:v>
                </c:pt>
                <c:pt idx="4">
                  <c:v>15.524432056550017</c:v>
                </c:pt>
                <c:pt idx="5">
                  <c:v>-0.12582156057442728</c:v>
                </c:pt>
                <c:pt idx="6">
                  <c:v>-5.958152793098062</c:v>
                </c:pt>
                <c:pt idx="7">
                  <c:v>-7.8120748070598323</c:v>
                </c:pt>
                <c:pt idx="8">
                  <c:v>2.1951160715534472</c:v>
                </c:pt>
                <c:pt idx="9">
                  <c:v>-0.52112923967120883</c:v>
                </c:pt>
                <c:pt idx="10">
                  <c:v>-0.54302441251054945</c:v>
                </c:pt>
                <c:pt idx="11">
                  <c:v>2.514232118754959</c:v>
                </c:pt>
                <c:pt idx="12">
                  <c:v>-6.3373898266557482</c:v>
                </c:pt>
                <c:pt idx="13">
                  <c:v>-2.8205479005211584</c:v>
                </c:pt>
                <c:pt idx="14">
                  <c:v>-0.83634365877357253</c:v>
                </c:pt>
                <c:pt idx="15">
                  <c:v>-0.4720683278054979</c:v>
                </c:pt>
                <c:pt idx="16">
                  <c:v>6.1368989488115391</c:v>
                </c:pt>
                <c:pt idx="17">
                  <c:v>5.5011440039015387</c:v>
                </c:pt>
                <c:pt idx="18">
                  <c:v>3.8251074419645223</c:v>
                </c:pt>
                <c:pt idx="19">
                  <c:v>-0.24184009585693661</c:v>
                </c:pt>
                <c:pt idx="20">
                  <c:v>0.48941068601601007</c:v>
                </c:pt>
                <c:pt idx="21">
                  <c:v>-0.83050959887292275</c:v>
                </c:pt>
                <c:pt idx="22">
                  <c:v>-1.2262093066183677</c:v>
                </c:pt>
                <c:pt idx="23">
                  <c:v>0.16078147758392974</c:v>
                </c:pt>
                <c:pt idx="24">
                  <c:v>9.8627836445915121E-2</c:v>
                </c:pt>
                <c:pt idx="25">
                  <c:v>4.0507633575532562</c:v>
                </c:pt>
                <c:pt idx="26">
                  <c:v>6.529702249837217</c:v>
                </c:pt>
                <c:pt idx="27">
                  <c:v>7.9788109391888016</c:v>
                </c:pt>
                <c:pt idx="28">
                  <c:v>11.77811029882403</c:v>
                </c:pt>
                <c:pt idx="29">
                  <c:v>7.2553262849491773</c:v>
                </c:pt>
                <c:pt idx="30">
                  <c:v>2.0558274828104772</c:v>
                </c:pt>
                <c:pt idx="31">
                  <c:v>9.9324893371056655E-2</c:v>
                </c:pt>
                <c:pt idx="32">
                  <c:v>-4.2991327472792875</c:v>
                </c:pt>
                <c:pt idx="33">
                  <c:v>-2.5531434990351349</c:v>
                </c:pt>
                <c:pt idx="34">
                  <c:v>2.4913283579370011</c:v>
                </c:pt>
                <c:pt idx="35">
                  <c:v>5.868680982508951</c:v>
                </c:pt>
                <c:pt idx="36">
                  <c:v>-3.5743692708962889</c:v>
                </c:pt>
                <c:pt idx="37">
                  <c:v>-4.6420572287847159</c:v>
                </c:pt>
                <c:pt idx="38">
                  <c:v>-6.461457964918413</c:v>
                </c:pt>
                <c:pt idx="39">
                  <c:v>-8.5464948112589418</c:v>
                </c:pt>
                <c:pt idx="40">
                  <c:v>4.1483373088949413</c:v>
                </c:pt>
                <c:pt idx="41">
                  <c:v>0.85224800703551007</c:v>
                </c:pt>
                <c:pt idx="42">
                  <c:v>-1.1393013258987374</c:v>
                </c:pt>
                <c:pt idx="43">
                  <c:v>-1.7053693775705541</c:v>
                </c:pt>
                <c:pt idx="44">
                  <c:v>-2.1924082356995616</c:v>
                </c:pt>
                <c:pt idx="45">
                  <c:v>3.6893432731986961</c:v>
                </c:pt>
                <c:pt idx="46">
                  <c:v>6.8586873366211512</c:v>
                </c:pt>
                <c:pt idx="47">
                  <c:v>10.806617038601313</c:v>
                </c:pt>
                <c:pt idx="48">
                  <c:v>9.7795470199006793</c:v>
                </c:pt>
                <c:pt idx="49">
                  <c:v>8.7417820453380468</c:v>
                </c:pt>
                <c:pt idx="50">
                  <c:v>11.866157766257732</c:v>
                </c:pt>
                <c:pt idx="51">
                  <c:v>9.5971815981292057</c:v>
                </c:pt>
                <c:pt idx="52">
                  <c:v>5.6668793873643857</c:v>
                </c:pt>
                <c:pt idx="53">
                  <c:v>-0.2816405562400951</c:v>
                </c:pt>
                <c:pt idx="54">
                  <c:v>-7.2272968667020807</c:v>
                </c:pt>
                <c:pt idx="55">
                  <c:v>-10.273290150504847</c:v>
                </c:pt>
                <c:pt idx="56">
                  <c:v>-8.2981036357047824</c:v>
                </c:pt>
                <c:pt idx="57">
                  <c:v>-2.3945327340391351</c:v>
                </c:pt>
              </c:numCache>
            </c:numRef>
          </c:val>
        </c:ser>
        <c:marker val="1"/>
        <c:axId val="103387520"/>
        <c:axId val="103389056"/>
      </c:lineChart>
      <c:catAx>
        <c:axId val="103387520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389056"/>
        <c:crosses val="autoZero"/>
        <c:auto val="1"/>
        <c:lblAlgn val="ctr"/>
        <c:lblOffset val="100"/>
        <c:tickMarkSkip val="4"/>
      </c:catAx>
      <c:valAx>
        <c:axId val="103389056"/>
        <c:scaling>
          <c:orientation val="minMax"/>
        </c:scaling>
        <c:axPos val="l"/>
        <c:numFmt formatCode="#,##0.00" sourceLinked="1"/>
        <c:tickLblPos val="nextTo"/>
        <c:crossAx val="10338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435"/>
          <c:y val="3.1718216197453276E-2"/>
          <c:w val="0.23210151655834088"/>
          <c:h val="0.12685873662543934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457"/>
        </c:manualLayout>
      </c:layout>
      <c:lineChart>
        <c:grouping val="standard"/>
        <c:ser>
          <c:idx val="0"/>
          <c:order val="0"/>
          <c:tx>
            <c:strRef>
              <c:f>Quarterly!$A$108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Quarterly!$F$108:$BK$108</c:f>
              <c:numCache>
                <c:formatCode>#,##0.00</c:formatCode>
                <c:ptCount val="58"/>
                <c:pt idx="0">
                  <c:v>38.799913120344826</c:v>
                </c:pt>
                <c:pt idx="1">
                  <c:v>38.816237184164102</c:v>
                </c:pt>
                <c:pt idx="2">
                  <c:v>39.171512476508973</c:v>
                </c:pt>
                <c:pt idx="3">
                  <c:v>40.375405507573603</c:v>
                </c:pt>
                <c:pt idx="4">
                  <c:v>-0.9768282845888796</c:v>
                </c:pt>
                <c:pt idx="5">
                  <c:v>1.7013858151920691</c:v>
                </c:pt>
                <c:pt idx="6">
                  <c:v>2.0084895643427041</c:v>
                </c:pt>
                <c:pt idx="7">
                  <c:v>1.6738819094470083</c:v>
                </c:pt>
                <c:pt idx="8">
                  <c:v>1.0648609376519778</c:v>
                </c:pt>
                <c:pt idx="9">
                  <c:v>-0.91260872733164322</c:v>
                </c:pt>
                <c:pt idx="10">
                  <c:v>-2.6627269937363618</c:v>
                </c:pt>
                <c:pt idx="11">
                  <c:v>-2.7945661863179843</c:v>
                </c:pt>
                <c:pt idx="12">
                  <c:v>-28.171709728290999</c:v>
                </c:pt>
                <c:pt idx="13">
                  <c:v>-27.812450217905521</c:v>
                </c:pt>
                <c:pt idx="14">
                  <c:v>-27.320690958621345</c:v>
                </c:pt>
                <c:pt idx="15">
                  <c:v>-26.872397200625592</c:v>
                </c:pt>
                <c:pt idx="16">
                  <c:v>-2.5833315970164348</c:v>
                </c:pt>
                <c:pt idx="17">
                  <c:v>-1.8951622089369662</c:v>
                </c:pt>
                <c:pt idx="18">
                  <c:v>-2.9040838698935612</c:v>
                </c:pt>
                <c:pt idx="19">
                  <c:v>-2.9299502295710806</c:v>
                </c:pt>
                <c:pt idx="20">
                  <c:v>-5.6005922082814914</c:v>
                </c:pt>
                <c:pt idx="21">
                  <c:v>-4.6145455377149664</c:v>
                </c:pt>
                <c:pt idx="22">
                  <c:v>-4.5033833705068735</c:v>
                </c:pt>
                <c:pt idx="23">
                  <c:v>-5.7307481238510256</c:v>
                </c:pt>
                <c:pt idx="24">
                  <c:v>-11.990552143698086</c:v>
                </c:pt>
                <c:pt idx="25">
                  <c:v>-11.583473776490589</c:v>
                </c:pt>
                <c:pt idx="26">
                  <c:v>-10.343349371100643</c:v>
                </c:pt>
                <c:pt idx="27">
                  <c:v>-8.7471984016902251</c:v>
                </c:pt>
                <c:pt idx="28">
                  <c:v>5.3664963722212127</c:v>
                </c:pt>
                <c:pt idx="29">
                  <c:v>6.0064838218612904</c:v>
                </c:pt>
                <c:pt idx="30">
                  <c:v>6.589684518366604</c:v>
                </c:pt>
                <c:pt idx="31">
                  <c:v>5.508405865938161</c:v>
                </c:pt>
                <c:pt idx="32">
                  <c:v>5.4802714985679994</c:v>
                </c:pt>
                <c:pt idx="33">
                  <c:v>1.7662897430557607</c:v>
                </c:pt>
                <c:pt idx="34">
                  <c:v>2.774727942837421</c:v>
                </c:pt>
                <c:pt idx="35">
                  <c:v>-1.8519769611566028</c:v>
                </c:pt>
                <c:pt idx="36">
                  <c:v>-3.330648210066661</c:v>
                </c:pt>
                <c:pt idx="37">
                  <c:v>-4.967121537634938</c:v>
                </c:pt>
                <c:pt idx="38">
                  <c:v>-8.9495399895188701</c:v>
                </c:pt>
                <c:pt idx="39">
                  <c:v>-7.7394275816172478</c:v>
                </c:pt>
                <c:pt idx="40">
                  <c:v>-8.0520767525721944</c:v>
                </c:pt>
                <c:pt idx="41">
                  <c:v>-5.085447703385408</c:v>
                </c:pt>
                <c:pt idx="42">
                  <c:v>-3.1254110682631127</c:v>
                </c:pt>
                <c:pt idx="43">
                  <c:v>3.3186462920621942</c:v>
                </c:pt>
                <c:pt idx="44">
                  <c:v>4.7275433044159367</c:v>
                </c:pt>
                <c:pt idx="45">
                  <c:v>2.9442192361441322</c:v>
                </c:pt>
                <c:pt idx="46">
                  <c:v>2.9877375277273881</c:v>
                </c:pt>
                <c:pt idx="47">
                  <c:v>-0.57134686867786721</c:v>
                </c:pt>
                <c:pt idx="48">
                  <c:v>-9.4289926959844177</c:v>
                </c:pt>
                <c:pt idx="49">
                  <c:v>-4.2242309496840784</c:v>
                </c:pt>
                <c:pt idx="50">
                  <c:v>-6.5168892115320576</c:v>
                </c:pt>
                <c:pt idx="51">
                  <c:v>-4.7361849177420954</c:v>
                </c:pt>
                <c:pt idx="52">
                  <c:v>-8.7500311071662633</c:v>
                </c:pt>
                <c:pt idx="53">
                  <c:v>-7.4177152725378868</c:v>
                </c:pt>
                <c:pt idx="54">
                  <c:v>-6.7302350447004891</c:v>
                </c:pt>
                <c:pt idx="55">
                  <c:v>-5.9494987607165308</c:v>
                </c:pt>
                <c:pt idx="56">
                  <c:v>6.5064282483847036</c:v>
                </c:pt>
                <c:pt idx="57">
                  <c:v>-3.7144294309661299</c:v>
                </c:pt>
              </c:numCache>
            </c:numRef>
          </c:val>
        </c:ser>
        <c:ser>
          <c:idx val="1"/>
          <c:order val="1"/>
          <c:tx>
            <c:strRef>
              <c:f>Seasonal!$A$108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Seasonal!$F$108:$BK$108</c:f>
              <c:numCache>
                <c:formatCode>#,##0.00</c:formatCode>
                <c:ptCount val="58"/>
                <c:pt idx="0">
                  <c:v>38.746645020284532</c:v>
                </c:pt>
                <c:pt idx="1">
                  <c:v>38.736056867754527</c:v>
                </c:pt>
                <c:pt idx="2">
                  <c:v>39.231146501603249</c:v>
                </c:pt>
                <c:pt idx="3">
                  <c:v>40.467724261560257</c:v>
                </c:pt>
                <c:pt idx="4">
                  <c:v>-1.1155485411398409</c:v>
                </c:pt>
                <c:pt idx="5">
                  <c:v>1.4721595009168054</c:v>
                </c:pt>
                <c:pt idx="6">
                  <c:v>2.1087247814922558</c:v>
                </c:pt>
                <c:pt idx="7">
                  <c:v>1.9785929900486481</c:v>
                </c:pt>
                <c:pt idx="8">
                  <c:v>1.2279829139364347</c:v>
                </c:pt>
                <c:pt idx="9">
                  <c:v>-0.97432160099281384</c:v>
                </c:pt>
                <c:pt idx="10">
                  <c:v>-2.6077571243309294</c:v>
                </c:pt>
                <c:pt idx="11">
                  <c:v>-2.9945696495937333</c:v>
                </c:pt>
                <c:pt idx="12">
                  <c:v>-28.116928397793995</c:v>
                </c:pt>
                <c:pt idx="13">
                  <c:v>-27.946477582547306</c:v>
                </c:pt>
                <c:pt idx="14">
                  <c:v>-27.267488103793681</c:v>
                </c:pt>
                <c:pt idx="15">
                  <c:v>-26.830802805786519</c:v>
                </c:pt>
                <c:pt idx="16">
                  <c:v>-2.4592031504493983</c:v>
                </c:pt>
                <c:pt idx="17">
                  <c:v>-2.0645391670750515</c:v>
                </c:pt>
                <c:pt idx="18">
                  <c:v>-2.9293005826502747</c:v>
                </c:pt>
                <c:pt idx="19">
                  <c:v>-2.8660947242119379</c:v>
                </c:pt>
                <c:pt idx="20">
                  <c:v>-5.483804065285895</c:v>
                </c:pt>
                <c:pt idx="21">
                  <c:v>-4.7264574785914526</c:v>
                </c:pt>
                <c:pt idx="22">
                  <c:v>-4.5648501295591091</c:v>
                </c:pt>
                <c:pt idx="23">
                  <c:v>-5.6654927917507703</c:v>
                </c:pt>
                <c:pt idx="24">
                  <c:v>-11.878180793963297</c:v>
                </c:pt>
                <c:pt idx="25">
                  <c:v>-11.647302216369599</c:v>
                </c:pt>
                <c:pt idx="26">
                  <c:v>-10.228370593247194</c:v>
                </c:pt>
                <c:pt idx="27">
                  <c:v>-8.8803587081443833</c:v>
                </c:pt>
                <c:pt idx="28">
                  <c:v>5.4727024483946147</c:v>
                </c:pt>
                <c:pt idx="29">
                  <c:v>5.8603490520374066</c:v>
                </c:pt>
                <c:pt idx="30">
                  <c:v>6.2130025072068129</c:v>
                </c:pt>
                <c:pt idx="31">
                  <c:v>5.9345440808215235</c:v>
                </c:pt>
                <c:pt idx="32">
                  <c:v>3.8846129172053061</c:v>
                </c:pt>
                <c:pt idx="33">
                  <c:v>1.4811078488541347</c:v>
                </c:pt>
                <c:pt idx="34">
                  <c:v>2.896492887780481</c:v>
                </c:pt>
                <c:pt idx="35">
                  <c:v>-0.20275037377760846</c:v>
                </c:pt>
                <c:pt idx="36">
                  <c:v>-5.4493610872028775</c:v>
                </c:pt>
                <c:pt idx="37">
                  <c:v>-5.0362706016272201</c:v>
                </c:pt>
                <c:pt idx="38">
                  <c:v>-8.1950615029604936</c:v>
                </c:pt>
                <c:pt idx="39">
                  <c:v>-6.308558346586846</c:v>
                </c:pt>
                <c:pt idx="40">
                  <c:v>-6.6535287168026551</c:v>
                </c:pt>
                <c:pt idx="41">
                  <c:v>-4.3601278221041415</c:v>
                </c:pt>
                <c:pt idx="42">
                  <c:v>-2.2446607944538135</c:v>
                </c:pt>
                <c:pt idx="43">
                  <c:v>-3.171394968408716E-2</c:v>
                </c:pt>
                <c:pt idx="44">
                  <c:v>7.5028552715073609</c:v>
                </c:pt>
                <c:pt idx="45">
                  <c:v>3.0577202141076869</c:v>
                </c:pt>
                <c:pt idx="46">
                  <c:v>1.4110140511520466</c:v>
                </c:pt>
                <c:pt idx="47">
                  <c:v>-1.7814759894785634</c:v>
                </c:pt>
                <c:pt idx="48">
                  <c:v>-9.0415019561266128</c:v>
                </c:pt>
                <c:pt idx="49">
                  <c:v>-4.2904723016664335</c:v>
                </c:pt>
                <c:pt idx="50">
                  <c:v>-6.4803783397171122</c:v>
                </c:pt>
                <c:pt idx="51">
                  <c:v>-5.0196059246995572</c:v>
                </c:pt>
                <c:pt idx="52">
                  <c:v>-8.7234116915914086</c:v>
                </c:pt>
                <c:pt idx="53">
                  <c:v>-7.6401186064495326</c:v>
                </c:pt>
                <c:pt idx="54">
                  <c:v>-6.721137160969298</c:v>
                </c:pt>
                <c:pt idx="55">
                  <c:v>-5.6901233845234449</c:v>
                </c:pt>
                <c:pt idx="56">
                  <c:v>7.1462206298027571</c:v>
                </c:pt>
                <c:pt idx="57">
                  <c:v>-3.4502585446059699</c:v>
                </c:pt>
              </c:numCache>
            </c:numRef>
          </c:val>
        </c:ser>
        <c:marker val="1"/>
        <c:axId val="103421824"/>
        <c:axId val="103423360"/>
      </c:lineChart>
      <c:catAx>
        <c:axId val="103421824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423360"/>
        <c:crosses val="autoZero"/>
        <c:auto val="1"/>
        <c:lblAlgn val="ctr"/>
        <c:lblOffset val="100"/>
        <c:tickMarkSkip val="4"/>
      </c:catAx>
      <c:valAx>
        <c:axId val="103423360"/>
        <c:scaling>
          <c:orientation val="minMax"/>
        </c:scaling>
        <c:axPos val="l"/>
        <c:numFmt formatCode="#,##0.00" sourceLinked="1"/>
        <c:tickLblPos val="nextTo"/>
        <c:crossAx val="10342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730935791800435"/>
          <c:y val="3.1718216197453276E-2"/>
          <c:w val="0.98357905818875702"/>
          <c:h val="0.15857695282289266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513"/>
        </c:manualLayout>
      </c:layout>
      <c:lineChart>
        <c:grouping val="standard"/>
        <c:ser>
          <c:idx val="0"/>
          <c:order val="0"/>
          <c:tx>
            <c:strRef>
              <c:f>Quarterly!$A$110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Quarterly!$F$110:$BK$110</c:f>
              <c:numCache>
                <c:formatCode>#,##0.00</c:formatCode>
                <c:ptCount val="58"/>
                <c:pt idx="0">
                  <c:v>2.6270137223237588</c:v>
                </c:pt>
                <c:pt idx="1">
                  <c:v>1.5223053194385101</c:v>
                </c:pt>
                <c:pt idx="2">
                  <c:v>0.78570492515564527</c:v>
                </c:pt>
                <c:pt idx="3">
                  <c:v>2.1198529398329136</c:v>
                </c:pt>
                <c:pt idx="4">
                  <c:v>1.6219877305971742</c:v>
                </c:pt>
                <c:pt idx="5">
                  <c:v>4.2578843735201009</c:v>
                </c:pt>
                <c:pt idx="6">
                  <c:v>2.8327666529223783</c:v>
                </c:pt>
                <c:pt idx="7">
                  <c:v>1.91870542643396</c:v>
                </c:pt>
                <c:pt idx="8">
                  <c:v>1.6955764371806676</c:v>
                </c:pt>
                <c:pt idx="9">
                  <c:v>3.8137061957722643E-3</c:v>
                </c:pt>
                <c:pt idx="10">
                  <c:v>-1.7107591416554153</c:v>
                </c:pt>
                <c:pt idx="11">
                  <c:v>-1.6098998702630751</c:v>
                </c:pt>
                <c:pt idx="12">
                  <c:v>-1.1344969574890054</c:v>
                </c:pt>
                <c:pt idx="13">
                  <c:v>-0.25591864053198721</c:v>
                </c:pt>
                <c:pt idx="14">
                  <c:v>2.3119484978874612</c:v>
                </c:pt>
                <c:pt idx="15">
                  <c:v>5.3347760504350026</c:v>
                </c:pt>
                <c:pt idx="16">
                  <c:v>7.5525375246764739</c:v>
                </c:pt>
                <c:pt idx="17">
                  <c:v>8.5332367809584042</c:v>
                </c:pt>
                <c:pt idx="18">
                  <c:v>8.9632310535929012</c:v>
                </c:pt>
                <c:pt idx="19">
                  <c:v>9.2125069537113173</c:v>
                </c:pt>
                <c:pt idx="20">
                  <c:v>6.1897117603957996</c:v>
                </c:pt>
                <c:pt idx="21">
                  <c:v>4.6081909091120137</c:v>
                </c:pt>
                <c:pt idx="22">
                  <c:v>1.3788734520463166</c:v>
                </c:pt>
                <c:pt idx="23">
                  <c:v>0.18152157596361973</c:v>
                </c:pt>
                <c:pt idx="24">
                  <c:v>0.31301004684413186</c:v>
                </c:pt>
                <c:pt idx="25">
                  <c:v>2.1135928220629907</c:v>
                </c:pt>
                <c:pt idx="26">
                  <c:v>4.5829101388528297</c:v>
                </c:pt>
                <c:pt idx="27">
                  <c:v>3.3997527768488931</c:v>
                </c:pt>
                <c:pt idx="28">
                  <c:v>2.4919284333445733</c:v>
                </c:pt>
                <c:pt idx="29">
                  <c:v>-0.97079018340842926</c:v>
                </c:pt>
                <c:pt idx="30">
                  <c:v>-1.8933349504637647</c:v>
                </c:pt>
                <c:pt idx="31">
                  <c:v>-2.9991840663227873</c:v>
                </c:pt>
                <c:pt idx="32">
                  <c:v>1.7177630759223672</c:v>
                </c:pt>
                <c:pt idx="33">
                  <c:v>4.1676786552050951</c:v>
                </c:pt>
                <c:pt idx="34">
                  <c:v>5.9900927050416284</c:v>
                </c:pt>
                <c:pt idx="35">
                  <c:v>6.7893187911814312</c:v>
                </c:pt>
                <c:pt idx="36">
                  <c:v>3.5746522770838292</c:v>
                </c:pt>
                <c:pt idx="37">
                  <c:v>7.1488991849734047</c:v>
                </c:pt>
                <c:pt idx="38">
                  <c:v>7.0031137052334937</c:v>
                </c:pt>
                <c:pt idx="39">
                  <c:v>6.7900800018797876</c:v>
                </c:pt>
                <c:pt idx="40">
                  <c:v>6.5645712811688588</c:v>
                </c:pt>
                <c:pt idx="41">
                  <c:v>5.0692570049452685</c:v>
                </c:pt>
                <c:pt idx="42">
                  <c:v>5.1303108299612479</c:v>
                </c:pt>
                <c:pt idx="43">
                  <c:v>7.38994968816887</c:v>
                </c:pt>
                <c:pt idx="44">
                  <c:v>6.8321997684608364</c:v>
                </c:pt>
                <c:pt idx="45">
                  <c:v>5.4294937623900772</c:v>
                </c:pt>
                <c:pt idx="46">
                  <c:v>3.3451941719385787</c:v>
                </c:pt>
                <c:pt idx="47">
                  <c:v>4.8326141621161067</c:v>
                </c:pt>
                <c:pt idx="48">
                  <c:v>2.8461976233189885</c:v>
                </c:pt>
                <c:pt idx="49">
                  <c:v>6.8368068547282874</c:v>
                </c:pt>
                <c:pt idx="50">
                  <c:v>4.8182957758874236</c:v>
                </c:pt>
                <c:pt idx="51">
                  <c:v>-3.5676275751857873</c:v>
                </c:pt>
                <c:pt idx="52">
                  <c:v>-10.437163720655711</c:v>
                </c:pt>
                <c:pt idx="53">
                  <c:v>-15.237164740640791</c:v>
                </c:pt>
                <c:pt idx="54">
                  <c:v>-11.5320105709076</c:v>
                </c:pt>
                <c:pt idx="55">
                  <c:v>-5.405004110830447</c:v>
                </c:pt>
                <c:pt idx="56">
                  <c:v>3.0503797918722144</c:v>
                </c:pt>
                <c:pt idx="57">
                  <c:v>7.7824216064602059</c:v>
                </c:pt>
              </c:numCache>
            </c:numRef>
          </c:val>
        </c:ser>
        <c:ser>
          <c:idx val="1"/>
          <c:order val="1"/>
          <c:tx>
            <c:strRef>
              <c:f>Seasonal!$A$110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Seasonal!$F$110:$BK$110</c:f>
              <c:numCache>
                <c:formatCode>#,##0.00</c:formatCode>
                <c:ptCount val="58"/>
                <c:pt idx="0">
                  <c:v>2.6338516659577529</c:v>
                </c:pt>
                <c:pt idx="1">
                  <c:v>1.1091427408161472</c:v>
                </c:pt>
                <c:pt idx="2">
                  <c:v>0.89480796285481157</c:v>
                </c:pt>
                <c:pt idx="3">
                  <c:v>2.3716946484584538</c:v>
                </c:pt>
                <c:pt idx="4">
                  <c:v>1.6911079731994767</c:v>
                </c:pt>
                <c:pt idx="5">
                  <c:v>3.831086999216434</c:v>
                </c:pt>
                <c:pt idx="6">
                  <c:v>3.0420426869268695</c:v>
                </c:pt>
                <c:pt idx="7">
                  <c:v>2.0476538334383623</c:v>
                </c:pt>
                <c:pt idx="8">
                  <c:v>1.6447863069678732</c:v>
                </c:pt>
                <c:pt idx="9">
                  <c:v>-0.29516366393212634</c:v>
                </c:pt>
                <c:pt idx="10">
                  <c:v>-1.4158352222429942</c:v>
                </c:pt>
                <c:pt idx="11">
                  <c:v>-1.7025569862095407</c:v>
                </c:pt>
                <c:pt idx="12">
                  <c:v>-1.0986989435826171</c:v>
                </c:pt>
                <c:pt idx="13">
                  <c:v>-0.29787590155715127</c:v>
                </c:pt>
                <c:pt idx="14">
                  <c:v>2.611474256444247</c:v>
                </c:pt>
                <c:pt idx="15">
                  <c:v>5.2792865485500391</c:v>
                </c:pt>
                <c:pt idx="16">
                  <c:v>7.6122972424611826</c:v>
                </c:pt>
                <c:pt idx="17">
                  <c:v>8.5790516085085482</c:v>
                </c:pt>
                <c:pt idx="18">
                  <c:v>9.1018480875806489</c:v>
                </c:pt>
                <c:pt idx="19">
                  <c:v>9.034893090359752</c:v>
                </c:pt>
                <c:pt idx="20">
                  <c:v>6.2132618599846019</c:v>
                </c:pt>
                <c:pt idx="21">
                  <c:v>4.5041908601688201</c:v>
                </c:pt>
                <c:pt idx="22">
                  <c:v>1.2699279050233272</c:v>
                </c:pt>
                <c:pt idx="23">
                  <c:v>0.12258718175018565</c:v>
                </c:pt>
                <c:pt idx="24">
                  <c:v>0.40406167746144206</c:v>
                </c:pt>
                <c:pt idx="25">
                  <c:v>2.1578483758843712</c:v>
                </c:pt>
                <c:pt idx="26">
                  <c:v>4.4209218043085547</c:v>
                </c:pt>
                <c:pt idx="27">
                  <c:v>3.5809371005003836</c:v>
                </c:pt>
                <c:pt idx="28">
                  <c:v>2.5651221223253851</c:v>
                </c:pt>
                <c:pt idx="29">
                  <c:v>-0.4685036448704939</c:v>
                </c:pt>
                <c:pt idx="30">
                  <c:v>-2.5431609098826646</c:v>
                </c:pt>
                <c:pt idx="31">
                  <c:v>-3.1143782804171098</c:v>
                </c:pt>
                <c:pt idx="32">
                  <c:v>-8.5527900668807111E-2</c:v>
                </c:pt>
                <c:pt idx="33">
                  <c:v>3.6497810943110895</c:v>
                </c:pt>
                <c:pt idx="34">
                  <c:v>7.1811901126199489</c:v>
                </c:pt>
                <c:pt idx="35">
                  <c:v>8.1947038816393132</c:v>
                </c:pt>
                <c:pt idx="36">
                  <c:v>5.2198141244848353</c:v>
                </c:pt>
                <c:pt idx="37">
                  <c:v>6.7051354248435198</c:v>
                </c:pt>
                <c:pt idx="38">
                  <c:v>6.6041055857083375</c:v>
                </c:pt>
                <c:pt idx="39">
                  <c:v>6.1141837051983332</c:v>
                </c:pt>
                <c:pt idx="40">
                  <c:v>7.2290787121804962</c:v>
                </c:pt>
                <c:pt idx="41">
                  <c:v>5.2014735463099804</c:v>
                </c:pt>
                <c:pt idx="42">
                  <c:v>4.8563973898751636</c:v>
                </c:pt>
                <c:pt idx="43">
                  <c:v>6.9091837423974027</c:v>
                </c:pt>
                <c:pt idx="44">
                  <c:v>7.3919069473671621</c:v>
                </c:pt>
                <c:pt idx="45">
                  <c:v>5.7316043549835358</c:v>
                </c:pt>
                <c:pt idx="46">
                  <c:v>3.5010696582378258</c:v>
                </c:pt>
                <c:pt idx="47">
                  <c:v>3.7366791640055346</c:v>
                </c:pt>
                <c:pt idx="48">
                  <c:v>2.1265923962593383</c:v>
                </c:pt>
                <c:pt idx="49">
                  <c:v>5.9572499061324997</c:v>
                </c:pt>
                <c:pt idx="50">
                  <c:v>4.7581411807656044</c:v>
                </c:pt>
                <c:pt idx="51">
                  <c:v>-2.1875488454790015</c:v>
                </c:pt>
                <c:pt idx="52">
                  <c:v>-9.0323053146351295</c:v>
                </c:pt>
                <c:pt idx="53">
                  <c:v>-15.141865084956398</c:v>
                </c:pt>
                <c:pt idx="54">
                  <c:v>-12.419400610274193</c:v>
                </c:pt>
                <c:pt idx="55">
                  <c:v>-5.8910902512538135</c:v>
                </c:pt>
                <c:pt idx="56">
                  <c:v>3.3743059869090626</c:v>
                </c:pt>
                <c:pt idx="57">
                  <c:v>8.1576671614603065</c:v>
                </c:pt>
              </c:numCache>
            </c:numRef>
          </c:val>
        </c:ser>
        <c:marker val="1"/>
        <c:axId val="103435648"/>
        <c:axId val="103453824"/>
      </c:lineChart>
      <c:catAx>
        <c:axId val="103435648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453824"/>
        <c:crosses val="autoZero"/>
        <c:auto val="1"/>
        <c:lblAlgn val="ctr"/>
        <c:lblOffset val="100"/>
        <c:tickMarkSkip val="4"/>
      </c:catAx>
      <c:valAx>
        <c:axId val="103453824"/>
        <c:scaling>
          <c:orientation val="minMax"/>
        </c:scaling>
        <c:axPos val="l"/>
        <c:numFmt formatCode="#,##0.00" sourceLinked="1"/>
        <c:tickLblPos val="nextTo"/>
        <c:crossAx val="10343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730935791800435"/>
          <c:y val="3.1718216197453276E-2"/>
          <c:w val="0.98357905818875702"/>
          <c:h val="0.15857695282289266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557"/>
        </c:manualLayout>
      </c:layout>
      <c:lineChart>
        <c:grouping val="standard"/>
        <c:ser>
          <c:idx val="0"/>
          <c:order val="0"/>
          <c:tx>
            <c:strRef>
              <c:f>Quarterly!$A$111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Quarterly!$F$111:$BK$111</c:f>
              <c:numCache>
                <c:formatCode>#,##0.00</c:formatCode>
                <c:ptCount val="58"/>
                <c:pt idx="0">
                  <c:v>2.173072235089081</c:v>
                </c:pt>
                <c:pt idx="1">
                  <c:v>6.7696137045820768</c:v>
                </c:pt>
                <c:pt idx="2">
                  <c:v>13.796000233294173</c:v>
                </c:pt>
                <c:pt idx="3">
                  <c:v>21.751982836676277</c:v>
                </c:pt>
                <c:pt idx="4">
                  <c:v>10.422538920469142</c:v>
                </c:pt>
                <c:pt idx="5">
                  <c:v>7.4797382436886384</c:v>
                </c:pt>
                <c:pt idx="6">
                  <c:v>0.50426793159087746</c:v>
                </c:pt>
                <c:pt idx="7">
                  <c:v>-3.3088306127038738</c:v>
                </c:pt>
                <c:pt idx="8">
                  <c:v>-5.150885238703518</c:v>
                </c:pt>
                <c:pt idx="9">
                  <c:v>-6.3309899369580593</c:v>
                </c:pt>
                <c:pt idx="10">
                  <c:v>-6.8427554770170911</c:v>
                </c:pt>
                <c:pt idx="11">
                  <c:v>-6.0775270496285971</c:v>
                </c:pt>
                <c:pt idx="12">
                  <c:v>-3.5129330409256374</c:v>
                </c:pt>
                <c:pt idx="13">
                  <c:v>-0.78777813375044192</c:v>
                </c:pt>
                <c:pt idx="14">
                  <c:v>1.4062936385061549</c:v>
                </c:pt>
                <c:pt idx="15">
                  <c:v>3.0679783415840176</c:v>
                </c:pt>
                <c:pt idx="16">
                  <c:v>6.8362729847710799</c:v>
                </c:pt>
                <c:pt idx="17">
                  <c:v>6.5266576337153284</c:v>
                </c:pt>
                <c:pt idx="18">
                  <c:v>6.9495699016495145</c:v>
                </c:pt>
                <c:pt idx="19">
                  <c:v>3.2473412248918025</c:v>
                </c:pt>
                <c:pt idx="20">
                  <c:v>1.47359134948184</c:v>
                </c:pt>
                <c:pt idx="21">
                  <c:v>-0.7316351016517425</c:v>
                </c:pt>
                <c:pt idx="22">
                  <c:v>-0.98260266797535034</c:v>
                </c:pt>
                <c:pt idx="23">
                  <c:v>-0.27633296431347032</c:v>
                </c:pt>
                <c:pt idx="24">
                  <c:v>7.6407488827925141</c:v>
                </c:pt>
                <c:pt idx="25">
                  <c:v>9.8230966768310441</c:v>
                </c:pt>
                <c:pt idx="26">
                  <c:v>10.139630584049538</c:v>
                </c:pt>
                <c:pt idx="27">
                  <c:v>11.14271416206282</c:v>
                </c:pt>
                <c:pt idx="28">
                  <c:v>-10.960917686206969</c:v>
                </c:pt>
                <c:pt idx="29">
                  <c:v>-11.698258889345404</c:v>
                </c:pt>
                <c:pt idx="30">
                  <c:v>-11.752051615550355</c:v>
                </c:pt>
                <c:pt idx="31">
                  <c:v>-11.594040527521143</c:v>
                </c:pt>
                <c:pt idx="32">
                  <c:v>6.5848498994451239</c:v>
                </c:pt>
                <c:pt idx="33">
                  <c:v>7.2772842009632157</c:v>
                </c:pt>
                <c:pt idx="34">
                  <c:v>8.0074027978081492</c:v>
                </c:pt>
                <c:pt idx="35">
                  <c:v>7.3529766958773894</c:v>
                </c:pt>
                <c:pt idx="36">
                  <c:v>6.4321053326381286</c:v>
                </c:pt>
                <c:pt idx="37">
                  <c:v>6.3888814226147517</c:v>
                </c:pt>
                <c:pt idx="38">
                  <c:v>5.046876330353359</c:v>
                </c:pt>
                <c:pt idx="39">
                  <c:v>8.1960445207096377</c:v>
                </c:pt>
                <c:pt idx="40">
                  <c:v>2.6884062648579827</c:v>
                </c:pt>
                <c:pt idx="41">
                  <c:v>3.1857930997330954</c:v>
                </c:pt>
                <c:pt idx="42">
                  <c:v>3.7938168404306869</c:v>
                </c:pt>
                <c:pt idx="43">
                  <c:v>3.5035652136822573</c:v>
                </c:pt>
                <c:pt idx="44">
                  <c:v>3.4355593984710726</c:v>
                </c:pt>
                <c:pt idx="45">
                  <c:v>2.756174963419328</c:v>
                </c:pt>
                <c:pt idx="46">
                  <c:v>3.7791944692377024</c:v>
                </c:pt>
                <c:pt idx="47">
                  <c:v>2.7870435542997432</c:v>
                </c:pt>
                <c:pt idx="48">
                  <c:v>1.1977246935190826</c:v>
                </c:pt>
                <c:pt idx="49">
                  <c:v>0.92345615458672214</c:v>
                </c:pt>
                <c:pt idx="50">
                  <c:v>1.6746915605803669</c:v>
                </c:pt>
                <c:pt idx="51">
                  <c:v>-0.36472542625555326</c:v>
                </c:pt>
                <c:pt idx="52">
                  <c:v>-1.1482591006674776</c:v>
                </c:pt>
                <c:pt idx="53">
                  <c:v>-0.9968773846583292</c:v>
                </c:pt>
                <c:pt idx="54">
                  <c:v>-0.77424036237350347</c:v>
                </c:pt>
                <c:pt idx="55">
                  <c:v>0.92500241270812089</c:v>
                </c:pt>
                <c:pt idx="56">
                  <c:v>2.9444744613318949</c:v>
                </c:pt>
                <c:pt idx="57">
                  <c:v>2.1466110753771348</c:v>
                </c:pt>
              </c:numCache>
            </c:numRef>
          </c:val>
        </c:ser>
        <c:ser>
          <c:idx val="1"/>
          <c:order val="1"/>
          <c:tx>
            <c:strRef>
              <c:f>Seasonal!$A$111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Seasonal!$F$111:$BK$111</c:f>
              <c:numCache>
                <c:formatCode>#,##0.00</c:formatCode>
                <c:ptCount val="58"/>
                <c:pt idx="0">
                  <c:v>2.5721150832951438</c:v>
                </c:pt>
                <c:pt idx="1">
                  <c:v>6.8311995803866834</c:v>
                </c:pt>
                <c:pt idx="2">
                  <c:v>13.964142654239703</c:v>
                </c:pt>
                <c:pt idx="3">
                  <c:v>21.133198569721223</c:v>
                </c:pt>
                <c:pt idx="4">
                  <c:v>12.953736651598152</c:v>
                </c:pt>
                <c:pt idx="5">
                  <c:v>8.6922054414295946</c:v>
                </c:pt>
                <c:pt idx="6">
                  <c:v>0.44178766780612999</c:v>
                </c:pt>
                <c:pt idx="7">
                  <c:v>-6.6198956436506347</c:v>
                </c:pt>
                <c:pt idx="8">
                  <c:v>-5.8006401571799246</c:v>
                </c:pt>
                <c:pt idx="9">
                  <c:v>-7.3076388528749163</c:v>
                </c:pt>
                <c:pt idx="10">
                  <c:v>-6.7753460123941123</c:v>
                </c:pt>
                <c:pt idx="11">
                  <c:v>-4.504051017802067</c:v>
                </c:pt>
                <c:pt idx="12">
                  <c:v>-3.0619469059432953</c:v>
                </c:pt>
                <c:pt idx="13">
                  <c:v>-0.75201480876123372</c:v>
                </c:pt>
                <c:pt idx="14">
                  <c:v>1.2127688813559652</c:v>
                </c:pt>
                <c:pt idx="15">
                  <c:v>2.9396586064421757</c:v>
                </c:pt>
                <c:pt idx="16">
                  <c:v>7.0046780862299274</c:v>
                </c:pt>
                <c:pt idx="17">
                  <c:v>6.7053085873517677</c:v>
                </c:pt>
                <c:pt idx="18">
                  <c:v>6.5937743195949432</c:v>
                </c:pt>
                <c:pt idx="19">
                  <c:v>3.2306263313683838</c:v>
                </c:pt>
                <c:pt idx="20">
                  <c:v>1.486240450566122</c:v>
                </c:pt>
                <c:pt idx="21">
                  <c:v>-0.65745784897426884</c:v>
                </c:pt>
                <c:pt idx="22">
                  <c:v>-1.2153482924207295</c:v>
                </c:pt>
                <c:pt idx="23">
                  <c:v>-0.22012567540689409</c:v>
                </c:pt>
                <c:pt idx="24">
                  <c:v>5.3261602921868567</c:v>
                </c:pt>
                <c:pt idx="25">
                  <c:v>9.3078431490081464</c:v>
                </c:pt>
                <c:pt idx="26">
                  <c:v>10.870268024566849</c:v>
                </c:pt>
                <c:pt idx="27">
                  <c:v>13.40340631444557</c:v>
                </c:pt>
                <c:pt idx="28">
                  <c:v>-9.4919071702715652</c:v>
                </c:pt>
                <c:pt idx="29">
                  <c:v>-11.522698851614949</c:v>
                </c:pt>
                <c:pt idx="30">
                  <c:v>-12.224310528667825</c:v>
                </c:pt>
                <c:pt idx="31">
                  <c:v>-12.710518150532286</c:v>
                </c:pt>
                <c:pt idx="32">
                  <c:v>4.0388517281189094</c:v>
                </c:pt>
                <c:pt idx="33">
                  <c:v>6.0237265881246884</c:v>
                </c:pt>
                <c:pt idx="34">
                  <c:v>9.1346031828523682</c:v>
                </c:pt>
                <c:pt idx="35">
                  <c:v>10.024899543717769</c:v>
                </c:pt>
                <c:pt idx="36">
                  <c:v>8.6732951901958213</c:v>
                </c:pt>
                <c:pt idx="37">
                  <c:v>7.6037257619783709</c:v>
                </c:pt>
                <c:pt idx="38">
                  <c:v>4.8819868475229287</c:v>
                </c:pt>
                <c:pt idx="39">
                  <c:v>5.0489845414188412</c:v>
                </c:pt>
                <c:pt idx="40">
                  <c:v>4.496883326915933</c:v>
                </c:pt>
                <c:pt idx="41">
                  <c:v>3.8204095477388629</c:v>
                </c:pt>
                <c:pt idx="42">
                  <c:v>3.2162572541127652</c:v>
                </c:pt>
                <c:pt idx="43">
                  <c:v>1.7416926514673752</c:v>
                </c:pt>
                <c:pt idx="44">
                  <c:v>2.4633192943238775</c:v>
                </c:pt>
                <c:pt idx="45">
                  <c:v>3.0799631859284813</c:v>
                </c:pt>
                <c:pt idx="46">
                  <c:v>3.8954953846717362</c:v>
                </c:pt>
                <c:pt idx="47">
                  <c:v>3.3085207581608609</c:v>
                </c:pt>
                <c:pt idx="48">
                  <c:v>1.3138779114248422</c:v>
                </c:pt>
                <c:pt idx="49">
                  <c:v>0.4070481515622128</c:v>
                </c:pt>
                <c:pt idx="50">
                  <c:v>0.90444291129195953</c:v>
                </c:pt>
                <c:pt idx="51">
                  <c:v>0.78845677096744649</c:v>
                </c:pt>
                <c:pt idx="52">
                  <c:v>-0.69281120162764365</c:v>
                </c:pt>
                <c:pt idx="53">
                  <c:v>-0.21014733022581494</c:v>
                </c:pt>
                <c:pt idx="54">
                  <c:v>-0.65345662484642464</c:v>
                </c:pt>
                <c:pt idx="55">
                  <c:v>-0.39440614167768051</c:v>
                </c:pt>
                <c:pt idx="56">
                  <c:v>2.9596498006569849</c:v>
                </c:pt>
                <c:pt idx="57">
                  <c:v>2.2491139372201334</c:v>
                </c:pt>
              </c:numCache>
            </c:numRef>
          </c:val>
        </c:ser>
        <c:marker val="1"/>
        <c:axId val="103478400"/>
        <c:axId val="103479936"/>
      </c:lineChart>
      <c:catAx>
        <c:axId val="103478400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479936"/>
        <c:crosses val="autoZero"/>
        <c:auto val="1"/>
        <c:lblAlgn val="ctr"/>
        <c:lblOffset val="100"/>
        <c:tickMarkSkip val="4"/>
      </c:catAx>
      <c:valAx>
        <c:axId val="103479936"/>
        <c:scaling>
          <c:orientation val="minMax"/>
        </c:scaling>
        <c:axPos val="l"/>
        <c:numFmt formatCode="#,##0.00" sourceLinked="1"/>
        <c:tickLblPos val="nextTo"/>
        <c:crossAx val="10347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730935791800435"/>
          <c:y val="3.1718216197453276E-2"/>
          <c:w val="0.98357905818875702"/>
          <c:h val="0.15857695282289266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613"/>
        </c:manualLayout>
      </c:layout>
      <c:lineChart>
        <c:grouping val="standard"/>
        <c:ser>
          <c:idx val="0"/>
          <c:order val="0"/>
          <c:tx>
            <c:strRef>
              <c:f>Quarterly!$A$112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Quarterly!$F$112:$BK$112</c:f>
              <c:numCache>
                <c:formatCode>#,##0.00</c:formatCode>
                <c:ptCount val="58"/>
                <c:pt idx="0">
                  <c:v>-1.8041016631943347</c:v>
                </c:pt>
                <c:pt idx="1">
                  <c:v>-1.9728088882574961</c:v>
                </c:pt>
                <c:pt idx="2">
                  <c:v>-1.7114927620116509</c:v>
                </c:pt>
                <c:pt idx="3">
                  <c:v>-1.4169082984249537</c:v>
                </c:pt>
                <c:pt idx="4">
                  <c:v>4.1956141624334027</c:v>
                </c:pt>
                <c:pt idx="5">
                  <c:v>3.5982040882838717</c:v>
                </c:pt>
                <c:pt idx="6">
                  <c:v>3.257848635263294</c:v>
                </c:pt>
                <c:pt idx="7">
                  <c:v>12.105376566740004</c:v>
                </c:pt>
                <c:pt idx="8">
                  <c:v>-8.4409242194731817</c:v>
                </c:pt>
                <c:pt idx="9">
                  <c:v>-11.275876490342155</c:v>
                </c:pt>
                <c:pt idx="10">
                  <c:v>-12.704609320474471</c:v>
                </c:pt>
                <c:pt idx="11">
                  <c:v>-12.560076970606971</c:v>
                </c:pt>
                <c:pt idx="12">
                  <c:v>-8.1447913841638915</c:v>
                </c:pt>
                <c:pt idx="13">
                  <c:v>-5.8942398606586117</c:v>
                </c:pt>
                <c:pt idx="14">
                  <c:v>-4.7299333901335778</c:v>
                </c:pt>
                <c:pt idx="15">
                  <c:v>-3.9505846825214306</c:v>
                </c:pt>
                <c:pt idx="16">
                  <c:v>6.3063365627179277E-2</c:v>
                </c:pt>
                <c:pt idx="17">
                  <c:v>2.4791616529904164</c:v>
                </c:pt>
                <c:pt idx="18">
                  <c:v>5.3186271754120549</c:v>
                </c:pt>
                <c:pt idx="19">
                  <c:v>7.7985314631618303</c:v>
                </c:pt>
                <c:pt idx="20">
                  <c:v>37.961336452721469</c:v>
                </c:pt>
                <c:pt idx="21">
                  <c:v>35.981813859972313</c:v>
                </c:pt>
                <c:pt idx="22">
                  <c:v>32.44837600302975</c:v>
                </c:pt>
                <c:pt idx="23">
                  <c:v>30.467793800975329</c:v>
                </c:pt>
                <c:pt idx="24">
                  <c:v>-22.076897612790745</c:v>
                </c:pt>
                <c:pt idx="25">
                  <c:v>-22.637469812757882</c:v>
                </c:pt>
                <c:pt idx="26">
                  <c:v>-19.911139006234631</c:v>
                </c:pt>
                <c:pt idx="27">
                  <c:v>-19.462104591178715</c:v>
                </c:pt>
                <c:pt idx="28">
                  <c:v>5.2202140718895871</c:v>
                </c:pt>
                <c:pt idx="29">
                  <c:v>5.1307056179797454</c:v>
                </c:pt>
                <c:pt idx="30">
                  <c:v>4.9497417349889421</c:v>
                </c:pt>
                <c:pt idx="31">
                  <c:v>3.7786589745259587</c:v>
                </c:pt>
                <c:pt idx="32">
                  <c:v>6.5538566933313547</c:v>
                </c:pt>
                <c:pt idx="33">
                  <c:v>8.981784871520734</c:v>
                </c:pt>
                <c:pt idx="34">
                  <c:v>11.082841563241079</c:v>
                </c:pt>
                <c:pt idx="35">
                  <c:v>10.790359112545374</c:v>
                </c:pt>
                <c:pt idx="36">
                  <c:v>13.411478800846508</c:v>
                </c:pt>
                <c:pt idx="37">
                  <c:v>13.990205911089044</c:v>
                </c:pt>
                <c:pt idx="38">
                  <c:v>13.649292210798919</c:v>
                </c:pt>
                <c:pt idx="39">
                  <c:v>13.208675936171819</c:v>
                </c:pt>
                <c:pt idx="40">
                  <c:v>7.8419934197062755</c:v>
                </c:pt>
                <c:pt idx="41">
                  <c:v>7.5156583729833564</c:v>
                </c:pt>
                <c:pt idx="42">
                  <c:v>7.5660093581053758</c:v>
                </c:pt>
                <c:pt idx="43">
                  <c:v>7.4798132119759719</c:v>
                </c:pt>
                <c:pt idx="44">
                  <c:v>13.031387678765894</c:v>
                </c:pt>
                <c:pt idx="45">
                  <c:v>13.418128098270559</c:v>
                </c:pt>
                <c:pt idx="46">
                  <c:v>13.017521142235717</c:v>
                </c:pt>
                <c:pt idx="47">
                  <c:v>15.238821958182388</c:v>
                </c:pt>
                <c:pt idx="48">
                  <c:v>10.861367679110895</c:v>
                </c:pt>
                <c:pt idx="49">
                  <c:v>10.966621005963168</c:v>
                </c:pt>
                <c:pt idx="50">
                  <c:v>9.3318234347964637</c:v>
                </c:pt>
                <c:pt idx="51">
                  <c:v>6.6934821434255083</c:v>
                </c:pt>
                <c:pt idx="52">
                  <c:v>7.7025440313111542</c:v>
                </c:pt>
                <c:pt idx="53">
                  <c:v>8.4245742092457281</c:v>
                </c:pt>
                <c:pt idx="54">
                  <c:v>8.3931777378815156</c:v>
                </c:pt>
                <c:pt idx="55">
                  <c:v>6.8670453728338163</c:v>
                </c:pt>
                <c:pt idx="56">
                  <c:v>5.0003633985028033</c:v>
                </c:pt>
                <c:pt idx="57">
                  <c:v>3.5304678707528363</c:v>
                </c:pt>
              </c:numCache>
            </c:numRef>
          </c:val>
        </c:ser>
        <c:ser>
          <c:idx val="1"/>
          <c:order val="1"/>
          <c:tx>
            <c:strRef>
              <c:f>Seasonal!$A$112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Seasonal!$F$112:$BK$112</c:f>
              <c:numCache>
                <c:formatCode>#,##0.00</c:formatCode>
                <c:ptCount val="58"/>
                <c:pt idx="0">
                  <c:v>-2.3155435350606122</c:v>
                </c:pt>
                <c:pt idx="1">
                  <c:v>-1.3968746275614372</c:v>
                </c:pt>
                <c:pt idx="2">
                  <c:v>-1.5289420483019143</c:v>
                </c:pt>
                <c:pt idx="3">
                  <c:v>-1.683148344763723</c:v>
                </c:pt>
                <c:pt idx="4">
                  <c:v>5.3096861715359198</c:v>
                </c:pt>
                <c:pt idx="5">
                  <c:v>5.5254657065617598</c:v>
                </c:pt>
                <c:pt idx="6">
                  <c:v>5.8345957487020188</c:v>
                </c:pt>
                <c:pt idx="7">
                  <c:v>6.1975558364900287</c:v>
                </c:pt>
                <c:pt idx="8">
                  <c:v>-8.0534062361277599</c:v>
                </c:pt>
                <c:pt idx="9">
                  <c:v>-11.297483652730385</c:v>
                </c:pt>
                <c:pt idx="10">
                  <c:v>-12.877309901199677</c:v>
                </c:pt>
                <c:pt idx="11">
                  <c:v>-12.71405624881408</c:v>
                </c:pt>
                <c:pt idx="12">
                  <c:v>-7.7840893512446634</c:v>
                </c:pt>
                <c:pt idx="13">
                  <c:v>-5.6725077373617525</c:v>
                </c:pt>
                <c:pt idx="14">
                  <c:v>-4.5041082047488326</c:v>
                </c:pt>
                <c:pt idx="15">
                  <c:v>-4.7640604401518551</c:v>
                </c:pt>
                <c:pt idx="16">
                  <c:v>0.25303170643387501</c:v>
                </c:pt>
                <c:pt idx="17">
                  <c:v>2.6198769134627842</c:v>
                </c:pt>
                <c:pt idx="18">
                  <c:v>5.3925894812907185</c:v>
                </c:pt>
                <c:pt idx="19">
                  <c:v>7.4682447038700346</c:v>
                </c:pt>
                <c:pt idx="20">
                  <c:v>37.927416397155966</c:v>
                </c:pt>
                <c:pt idx="21">
                  <c:v>36.005079436725332</c:v>
                </c:pt>
                <c:pt idx="22">
                  <c:v>32.415539740505579</c:v>
                </c:pt>
                <c:pt idx="23">
                  <c:v>30.428382238772798</c:v>
                </c:pt>
                <c:pt idx="24">
                  <c:v>-22.612519882129266</c:v>
                </c:pt>
                <c:pt idx="25">
                  <c:v>-22.094758153379917</c:v>
                </c:pt>
                <c:pt idx="26">
                  <c:v>-20.442041630228079</c:v>
                </c:pt>
                <c:pt idx="27">
                  <c:v>-18.919880323903264</c:v>
                </c:pt>
                <c:pt idx="28">
                  <c:v>5.773851823378533</c:v>
                </c:pt>
                <c:pt idx="29">
                  <c:v>5.5755506240143342</c:v>
                </c:pt>
                <c:pt idx="30">
                  <c:v>4.3615897020367704</c:v>
                </c:pt>
                <c:pt idx="31">
                  <c:v>3.3862038095547118</c:v>
                </c:pt>
                <c:pt idx="32">
                  <c:v>7.1510679074424059</c:v>
                </c:pt>
                <c:pt idx="33">
                  <c:v>8.6955826126607771</c:v>
                </c:pt>
                <c:pt idx="34">
                  <c:v>10.290972917649665</c:v>
                </c:pt>
                <c:pt idx="35">
                  <c:v>11.302253415590457</c:v>
                </c:pt>
                <c:pt idx="36">
                  <c:v>13.213979234639044</c:v>
                </c:pt>
                <c:pt idx="37">
                  <c:v>13.375589108844096</c:v>
                </c:pt>
                <c:pt idx="38">
                  <c:v>13.836621396831786</c:v>
                </c:pt>
                <c:pt idx="39">
                  <c:v>13.779119398991604</c:v>
                </c:pt>
                <c:pt idx="40">
                  <c:v>8.1172226010921271</c:v>
                </c:pt>
                <c:pt idx="41">
                  <c:v>7.8812628195025134</c:v>
                </c:pt>
                <c:pt idx="42">
                  <c:v>7.4190847271087668</c:v>
                </c:pt>
                <c:pt idx="43">
                  <c:v>7.0236065745547265</c:v>
                </c:pt>
                <c:pt idx="44">
                  <c:v>12.541306529486423</c:v>
                </c:pt>
                <c:pt idx="45">
                  <c:v>13.503156047436688</c:v>
                </c:pt>
                <c:pt idx="46">
                  <c:v>12.844130756692055</c:v>
                </c:pt>
                <c:pt idx="47">
                  <c:v>15.818395352346052</c:v>
                </c:pt>
                <c:pt idx="48">
                  <c:v>12.280673944239151</c:v>
                </c:pt>
                <c:pt idx="49">
                  <c:v>9.8198663682218132</c:v>
                </c:pt>
                <c:pt idx="50">
                  <c:v>9.7660676409743665</c:v>
                </c:pt>
                <c:pt idx="51">
                  <c:v>6.0156010306233476</c:v>
                </c:pt>
                <c:pt idx="52">
                  <c:v>7.7017868145409594</c:v>
                </c:pt>
                <c:pt idx="53">
                  <c:v>8.5304904699465851</c:v>
                </c:pt>
                <c:pt idx="54">
                  <c:v>7.9048292810068297</c:v>
                </c:pt>
                <c:pt idx="55">
                  <c:v>7.2265517557531851</c:v>
                </c:pt>
                <c:pt idx="56">
                  <c:v>5.0843821510297564</c:v>
                </c:pt>
                <c:pt idx="57">
                  <c:v>3.3614061532313686</c:v>
                </c:pt>
              </c:numCache>
            </c:numRef>
          </c:val>
        </c:ser>
        <c:marker val="1"/>
        <c:axId val="103529088"/>
        <c:axId val="103530880"/>
      </c:lineChart>
      <c:catAx>
        <c:axId val="103529088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530880"/>
        <c:crosses val="autoZero"/>
        <c:auto val="1"/>
        <c:lblAlgn val="ctr"/>
        <c:lblOffset val="100"/>
        <c:tickMarkSkip val="4"/>
      </c:catAx>
      <c:valAx>
        <c:axId val="103530880"/>
        <c:scaling>
          <c:orientation val="minMax"/>
        </c:scaling>
        <c:axPos val="l"/>
        <c:numFmt formatCode="#,##0.00" sourceLinked="1"/>
        <c:tickLblPos val="nextTo"/>
        <c:crossAx val="10352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730935791800435"/>
          <c:y val="3.1718216197453276E-2"/>
          <c:w val="0.98357905818875702"/>
          <c:h val="0.15857695282289266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657"/>
        </c:manualLayout>
      </c:layout>
      <c:lineChart>
        <c:grouping val="standard"/>
        <c:ser>
          <c:idx val="0"/>
          <c:order val="0"/>
          <c:tx>
            <c:strRef>
              <c:f>Quarterly!$A$114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Quarterly!$F$114:$BK$114</c:f>
              <c:numCache>
                <c:formatCode>#,##0.00</c:formatCode>
                <c:ptCount val="58"/>
                <c:pt idx="0">
                  <c:v>4.1858497344459122</c:v>
                </c:pt>
                <c:pt idx="1">
                  <c:v>3.197863058931155</c:v>
                </c:pt>
                <c:pt idx="2">
                  <c:v>1.4485926694057654</c:v>
                </c:pt>
                <c:pt idx="3">
                  <c:v>0.62443808763338149</c:v>
                </c:pt>
                <c:pt idx="4">
                  <c:v>2.2730282606317842</c:v>
                </c:pt>
                <c:pt idx="5">
                  <c:v>1.3039443538024931</c:v>
                </c:pt>
                <c:pt idx="6">
                  <c:v>0.33073380782022593</c:v>
                </c:pt>
                <c:pt idx="7">
                  <c:v>-1.2919777401551009</c:v>
                </c:pt>
                <c:pt idx="8">
                  <c:v>-0.3661196581715917</c:v>
                </c:pt>
                <c:pt idx="9">
                  <c:v>1.1661430370901589</c:v>
                </c:pt>
                <c:pt idx="10">
                  <c:v>1.0225747008090507</c:v>
                </c:pt>
                <c:pt idx="11">
                  <c:v>1.5735697032015532</c:v>
                </c:pt>
                <c:pt idx="12">
                  <c:v>3.985349422006685</c:v>
                </c:pt>
                <c:pt idx="13">
                  <c:v>5.6779152094325962</c:v>
                </c:pt>
                <c:pt idx="14">
                  <c:v>7.779523239108717</c:v>
                </c:pt>
                <c:pt idx="15">
                  <c:v>10.510812970269514</c:v>
                </c:pt>
                <c:pt idx="16">
                  <c:v>9.64826032911167</c:v>
                </c:pt>
                <c:pt idx="17">
                  <c:v>9.5274748261945685</c:v>
                </c:pt>
                <c:pt idx="18">
                  <c:v>7.9461823842504806</c:v>
                </c:pt>
                <c:pt idx="19">
                  <c:v>6.3472984145590381</c:v>
                </c:pt>
                <c:pt idx="20">
                  <c:v>10.097267329705023</c:v>
                </c:pt>
                <c:pt idx="21">
                  <c:v>8.2992747868424441</c:v>
                </c:pt>
                <c:pt idx="22">
                  <c:v>6.7665754276436685</c:v>
                </c:pt>
                <c:pt idx="23">
                  <c:v>6.464008944534819</c:v>
                </c:pt>
                <c:pt idx="24">
                  <c:v>1.4024223421134439</c:v>
                </c:pt>
                <c:pt idx="25">
                  <c:v>1.8166437321785869</c:v>
                </c:pt>
                <c:pt idx="26">
                  <c:v>2.8745742043552167</c:v>
                </c:pt>
                <c:pt idx="27">
                  <c:v>3.4967570928510794</c:v>
                </c:pt>
                <c:pt idx="28">
                  <c:v>2.4446560237384483</c:v>
                </c:pt>
                <c:pt idx="29">
                  <c:v>2.6459807391087224</c:v>
                </c:pt>
                <c:pt idx="30">
                  <c:v>4.2871340927586195</c:v>
                </c:pt>
                <c:pt idx="31">
                  <c:v>4.2875505771363747</c:v>
                </c:pt>
                <c:pt idx="32">
                  <c:v>4.5682490787677352</c:v>
                </c:pt>
                <c:pt idx="33">
                  <c:v>4.8694256564877474</c:v>
                </c:pt>
                <c:pt idx="34">
                  <c:v>3.9448254879053559</c:v>
                </c:pt>
                <c:pt idx="35">
                  <c:v>7.9142571608472156</c:v>
                </c:pt>
                <c:pt idx="36">
                  <c:v>7.010583686662371</c:v>
                </c:pt>
                <c:pt idx="37">
                  <c:v>6.314223005599878</c:v>
                </c:pt>
                <c:pt idx="38">
                  <c:v>6.4805631343119616</c:v>
                </c:pt>
                <c:pt idx="39">
                  <c:v>6.1599518116426966</c:v>
                </c:pt>
                <c:pt idx="40">
                  <c:v>5.8243911742140835</c:v>
                </c:pt>
                <c:pt idx="41">
                  <c:v>6.4647528200503164</c:v>
                </c:pt>
                <c:pt idx="42">
                  <c:v>6.7396960575047222</c:v>
                </c:pt>
                <c:pt idx="43">
                  <c:v>6.5201949429918793</c:v>
                </c:pt>
                <c:pt idx="44">
                  <c:v>6.5180609828975724</c:v>
                </c:pt>
                <c:pt idx="45">
                  <c:v>6.0928911560197028</c:v>
                </c:pt>
                <c:pt idx="46">
                  <c:v>5.7592791918841559</c:v>
                </c:pt>
                <c:pt idx="47">
                  <c:v>4.320679005187281</c:v>
                </c:pt>
                <c:pt idx="48">
                  <c:v>4.2595197658224251</c:v>
                </c:pt>
                <c:pt idx="49">
                  <c:v>2.0580089981841443</c:v>
                </c:pt>
                <c:pt idx="50">
                  <c:v>-1.1860841027652593</c:v>
                </c:pt>
                <c:pt idx="51">
                  <c:v>-0.90559268372657664</c:v>
                </c:pt>
                <c:pt idx="52">
                  <c:v>-2.459975544059894</c:v>
                </c:pt>
                <c:pt idx="53">
                  <c:v>-3.83026777884466</c:v>
                </c:pt>
                <c:pt idx="54">
                  <c:v>-2.097562184241514</c:v>
                </c:pt>
                <c:pt idx="55">
                  <c:v>-3.0989072392557349</c:v>
                </c:pt>
                <c:pt idx="56">
                  <c:v>-0.94761235301665614</c:v>
                </c:pt>
                <c:pt idx="57">
                  <c:v>1.5816349144198316</c:v>
                </c:pt>
              </c:numCache>
            </c:numRef>
          </c:val>
        </c:ser>
        <c:ser>
          <c:idx val="1"/>
          <c:order val="1"/>
          <c:tx>
            <c:strRef>
              <c:f>Seasonal!$A$114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Seasonal!$F$114:$BK$114</c:f>
              <c:numCache>
                <c:formatCode>#,##0.00</c:formatCode>
                <c:ptCount val="58"/>
                <c:pt idx="0">
                  <c:v>4.0136291623092708</c:v>
                </c:pt>
                <c:pt idx="1">
                  <c:v>2.685497862181867</c:v>
                </c:pt>
                <c:pt idx="2">
                  <c:v>1.4196205024547073</c:v>
                </c:pt>
                <c:pt idx="3">
                  <c:v>0.96694213184586664</c:v>
                </c:pt>
                <c:pt idx="4">
                  <c:v>3.0153909422570084</c:v>
                </c:pt>
                <c:pt idx="5">
                  <c:v>1.7069189559284974</c:v>
                </c:pt>
                <c:pt idx="6">
                  <c:v>0.26192355797885158</c:v>
                </c:pt>
                <c:pt idx="7">
                  <c:v>-2.6871429029622513</c:v>
                </c:pt>
                <c:pt idx="8">
                  <c:v>-1.2127399806832351</c:v>
                </c:pt>
                <c:pt idx="9">
                  <c:v>0.28663841990180755</c:v>
                </c:pt>
                <c:pt idx="10">
                  <c:v>1.2730978815884761</c:v>
                </c:pt>
                <c:pt idx="11">
                  <c:v>3.2515896356970253</c:v>
                </c:pt>
                <c:pt idx="12">
                  <c:v>4.2131160203339251</c:v>
                </c:pt>
                <c:pt idx="13">
                  <c:v>5.7284114799258568</c:v>
                </c:pt>
                <c:pt idx="14">
                  <c:v>8.0563146838060629</c:v>
                </c:pt>
                <c:pt idx="15">
                  <c:v>10.573637514085746</c:v>
                </c:pt>
                <c:pt idx="16">
                  <c:v>9.7718946815869447</c:v>
                </c:pt>
                <c:pt idx="17">
                  <c:v>9.3166382025822649</c:v>
                </c:pt>
                <c:pt idx="18">
                  <c:v>7.9382811473948598</c:v>
                </c:pt>
                <c:pt idx="19">
                  <c:v>6.1001255865009494</c:v>
                </c:pt>
                <c:pt idx="20">
                  <c:v>10.082996016803632</c:v>
                </c:pt>
                <c:pt idx="21">
                  <c:v>8.146371497449767</c:v>
                </c:pt>
                <c:pt idx="22">
                  <c:v>6.7499890111763774</c:v>
                </c:pt>
                <c:pt idx="23">
                  <c:v>6.3524642234359527</c:v>
                </c:pt>
                <c:pt idx="24">
                  <c:v>1.2354164283028648</c:v>
                </c:pt>
                <c:pt idx="25">
                  <c:v>1.9662168620551832</c:v>
                </c:pt>
                <c:pt idx="26">
                  <c:v>2.5878617013152425</c:v>
                </c:pt>
                <c:pt idx="27">
                  <c:v>4.0040414180332666</c:v>
                </c:pt>
                <c:pt idx="28">
                  <c:v>4.021166952429085</c:v>
                </c:pt>
                <c:pt idx="29">
                  <c:v>3.599620536067266</c:v>
                </c:pt>
                <c:pt idx="30">
                  <c:v>3.6695563460729987</c:v>
                </c:pt>
                <c:pt idx="31">
                  <c:v>2.6063049935741276</c:v>
                </c:pt>
                <c:pt idx="32">
                  <c:v>3.0850254926766874</c:v>
                </c:pt>
                <c:pt idx="33">
                  <c:v>4.5856508147856756</c:v>
                </c:pt>
                <c:pt idx="34">
                  <c:v>6.0583664518031339</c:v>
                </c:pt>
                <c:pt idx="35">
                  <c:v>7.9721246281918967</c:v>
                </c:pt>
                <c:pt idx="36">
                  <c:v>7.2249076545850253</c:v>
                </c:pt>
                <c:pt idx="37">
                  <c:v>6.8407909408873326</c:v>
                </c:pt>
                <c:pt idx="38">
                  <c:v>6.1570962332306358</c:v>
                </c:pt>
                <c:pt idx="39">
                  <c:v>5.7080293672845279</c:v>
                </c:pt>
                <c:pt idx="40">
                  <c:v>6.5778139362910961</c:v>
                </c:pt>
                <c:pt idx="41">
                  <c:v>6.534044230680677</c:v>
                </c:pt>
                <c:pt idx="42">
                  <c:v>6.5446523643261161</c:v>
                </c:pt>
                <c:pt idx="43">
                  <c:v>5.9652551972912118</c:v>
                </c:pt>
                <c:pt idx="44">
                  <c:v>6.0720695495119719</c:v>
                </c:pt>
                <c:pt idx="45">
                  <c:v>5.7986473251812285</c:v>
                </c:pt>
                <c:pt idx="46">
                  <c:v>5.4937498423988638</c:v>
                </c:pt>
                <c:pt idx="47">
                  <c:v>5.0287229223834213</c:v>
                </c:pt>
                <c:pt idx="48">
                  <c:v>4.0957951740932375</c:v>
                </c:pt>
                <c:pt idx="49">
                  <c:v>1.9144118688615108</c:v>
                </c:pt>
                <c:pt idx="50">
                  <c:v>-0.61863220966448507</c:v>
                </c:pt>
                <c:pt idx="51">
                  <c:v>-1.6330341155146719</c:v>
                </c:pt>
                <c:pt idx="52">
                  <c:v>-2.9332316044068656</c:v>
                </c:pt>
                <c:pt idx="53">
                  <c:v>-3.524835214253947</c:v>
                </c:pt>
                <c:pt idx="54">
                  <c:v>-2.4680086203454277</c:v>
                </c:pt>
                <c:pt idx="55">
                  <c:v>-2.5815092775120574</c:v>
                </c:pt>
                <c:pt idx="56">
                  <c:v>-1.1749215594920006</c:v>
                </c:pt>
                <c:pt idx="57">
                  <c:v>1.6146647681853623</c:v>
                </c:pt>
              </c:numCache>
            </c:numRef>
          </c:val>
        </c:ser>
        <c:marker val="1"/>
        <c:axId val="103563648"/>
        <c:axId val="103565184"/>
      </c:lineChart>
      <c:catAx>
        <c:axId val="103563648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565184"/>
        <c:crosses val="autoZero"/>
        <c:auto val="1"/>
        <c:lblAlgn val="ctr"/>
        <c:lblOffset val="100"/>
        <c:tickMarkSkip val="4"/>
      </c:catAx>
      <c:valAx>
        <c:axId val="103565184"/>
        <c:scaling>
          <c:orientation val="minMax"/>
        </c:scaling>
        <c:axPos val="l"/>
        <c:numFmt formatCode="#,##0.00" sourceLinked="1"/>
        <c:tickLblPos val="nextTo"/>
        <c:crossAx val="10356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245327620955503"/>
          <c:y val="3.1718216197453276E-2"/>
          <c:w val="0.98357905818875713"/>
          <c:h val="0.2173549883990719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713"/>
        </c:manualLayout>
      </c:layout>
      <c:lineChart>
        <c:grouping val="standard"/>
        <c:ser>
          <c:idx val="0"/>
          <c:order val="0"/>
          <c:tx>
            <c:strRef>
              <c:f>Quarterly!$A$115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Quarterly!$F$115:$BK$115</c:f>
              <c:numCache>
                <c:formatCode>#,##0.00</c:formatCode>
                <c:ptCount val="58"/>
                <c:pt idx="0">
                  <c:v>6.1365244265127261</c:v>
                </c:pt>
                <c:pt idx="1">
                  <c:v>5.4093151521854104</c:v>
                </c:pt>
                <c:pt idx="2">
                  <c:v>4.0594575873885193</c:v>
                </c:pt>
                <c:pt idx="3">
                  <c:v>2.5059853229249334</c:v>
                </c:pt>
                <c:pt idx="4">
                  <c:v>3.9083479618313488</c:v>
                </c:pt>
                <c:pt idx="5">
                  <c:v>5.3596147921565382</c:v>
                </c:pt>
                <c:pt idx="6">
                  <c:v>5.4370818989741529</c:v>
                </c:pt>
                <c:pt idx="7">
                  <c:v>7.4129790870032481</c:v>
                </c:pt>
                <c:pt idx="8">
                  <c:v>7.054955392338333</c:v>
                </c:pt>
                <c:pt idx="9">
                  <c:v>6.4882522960718507</c:v>
                </c:pt>
                <c:pt idx="10">
                  <c:v>3.1200224749507122</c:v>
                </c:pt>
                <c:pt idx="11">
                  <c:v>1.8288047278895856</c:v>
                </c:pt>
                <c:pt idx="12">
                  <c:v>0.63907572887628972</c:v>
                </c:pt>
                <c:pt idx="13">
                  <c:v>2.5170426020876806</c:v>
                </c:pt>
                <c:pt idx="14">
                  <c:v>4.8428426916572684</c:v>
                </c:pt>
                <c:pt idx="15">
                  <c:v>6.0328633463260779</c:v>
                </c:pt>
                <c:pt idx="16">
                  <c:v>6.9897054013890072</c:v>
                </c:pt>
                <c:pt idx="17">
                  <c:v>7.2820297183702305</c:v>
                </c:pt>
                <c:pt idx="18">
                  <c:v>6.3454966074229846</c:v>
                </c:pt>
                <c:pt idx="19">
                  <c:v>5.3136541218741886</c:v>
                </c:pt>
                <c:pt idx="20">
                  <c:v>4.0498267028344248</c:v>
                </c:pt>
                <c:pt idx="21">
                  <c:v>3.3844987940956228</c:v>
                </c:pt>
                <c:pt idx="22">
                  <c:v>3.9328756733850003</c:v>
                </c:pt>
                <c:pt idx="23">
                  <c:v>5.8059901234013696</c:v>
                </c:pt>
                <c:pt idx="24">
                  <c:v>9.2199333934702814</c:v>
                </c:pt>
                <c:pt idx="25">
                  <c:v>10.059101314364604</c:v>
                </c:pt>
                <c:pt idx="26">
                  <c:v>9.5332715879357011</c:v>
                </c:pt>
                <c:pt idx="27">
                  <c:v>8.657388473449009</c:v>
                </c:pt>
                <c:pt idx="28">
                  <c:v>7.9525725925057893</c:v>
                </c:pt>
                <c:pt idx="29">
                  <c:v>7.1855115331696711</c:v>
                </c:pt>
                <c:pt idx="30">
                  <c:v>6.075222968146802</c:v>
                </c:pt>
                <c:pt idx="31">
                  <c:v>6.8335055372849531</c:v>
                </c:pt>
                <c:pt idx="32">
                  <c:v>3.7424551683160918</c:v>
                </c:pt>
                <c:pt idx="33">
                  <c:v>3.9052166307751732</c:v>
                </c:pt>
                <c:pt idx="34">
                  <c:v>5.4574998914793804</c:v>
                </c:pt>
                <c:pt idx="35">
                  <c:v>4.7395992962035152</c:v>
                </c:pt>
                <c:pt idx="36">
                  <c:v>6.2949515521017751</c:v>
                </c:pt>
                <c:pt idx="37">
                  <c:v>6.3110884068905442</c:v>
                </c:pt>
                <c:pt idx="38">
                  <c:v>5.6950071305469807</c:v>
                </c:pt>
                <c:pt idx="39">
                  <c:v>5.4165915851194502</c:v>
                </c:pt>
                <c:pt idx="40">
                  <c:v>4.6914990229440301</c:v>
                </c:pt>
                <c:pt idx="41">
                  <c:v>5.0040554391296714</c:v>
                </c:pt>
                <c:pt idx="42">
                  <c:v>5.9789604470460969</c:v>
                </c:pt>
                <c:pt idx="43">
                  <c:v>5.0898464354047377</c:v>
                </c:pt>
                <c:pt idx="44">
                  <c:v>7.449728301211235</c:v>
                </c:pt>
                <c:pt idx="45">
                  <c:v>7.2792257182409958</c:v>
                </c:pt>
                <c:pt idx="46">
                  <c:v>6.0103814363561217</c:v>
                </c:pt>
                <c:pt idx="47">
                  <c:v>6.5358756126089155</c:v>
                </c:pt>
                <c:pt idx="48">
                  <c:v>4.5150969903900631</c:v>
                </c:pt>
                <c:pt idx="49">
                  <c:v>4.2362246313720515</c:v>
                </c:pt>
                <c:pt idx="50">
                  <c:v>4.110185317896148</c:v>
                </c:pt>
                <c:pt idx="51">
                  <c:v>3.9591251804423737</c:v>
                </c:pt>
                <c:pt idx="52">
                  <c:v>1.7588099998475271</c:v>
                </c:pt>
                <c:pt idx="53">
                  <c:v>0.36450703664767808</c:v>
                </c:pt>
                <c:pt idx="54">
                  <c:v>4.1081634445439705E-2</c:v>
                </c:pt>
                <c:pt idx="55">
                  <c:v>3.8606839453162449E-2</c:v>
                </c:pt>
                <c:pt idx="56">
                  <c:v>1.1284511275742382</c:v>
                </c:pt>
                <c:pt idx="57">
                  <c:v>2.7922706837432725</c:v>
                </c:pt>
              </c:numCache>
            </c:numRef>
          </c:val>
        </c:ser>
        <c:ser>
          <c:idx val="1"/>
          <c:order val="1"/>
          <c:tx>
            <c:strRef>
              <c:f>Seasonal!$A$115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Seasonal!$F$115:$BK$115</c:f>
              <c:numCache>
                <c:formatCode>#,##0.00</c:formatCode>
                <c:ptCount val="58"/>
                <c:pt idx="0">
                  <c:v>6.4226933786107026</c:v>
                </c:pt>
                <c:pt idx="1">
                  <c:v>5.0032108411928871</c:v>
                </c:pt>
                <c:pt idx="2">
                  <c:v>4.0650422339725027</c:v>
                </c:pt>
                <c:pt idx="3">
                  <c:v>2.5300567073849209</c:v>
                </c:pt>
                <c:pt idx="4">
                  <c:v>4.1697344131497829</c:v>
                </c:pt>
                <c:pt idx="5">
                  <c:v>4.9432222409855795</c:v>
                </c:pt>
                <c:pt idx="6">
                  <c:v>5.63510007524118</c:v>
                </c:pt>
                <c:pt idx="7">
                  <c:v>7.4305457255782263</c:v>
                </c:pt>
                <c:pt idx="8">
                  <c:v>7.3450960648329673</c:v>
                </c:pt>
                <c:pt idx="9">
                  <c:v>6.0270761020216712</c:v>
                </c:pt>
                <c:pt idx="10">
                  <c:v>3.1993070243544288</c:v>
                </c:pt>
                <c:pt idx="11">
                  <c:v>1.7591280937842531</c:v>
                </c:pt>
                <c:pt idx="12">
                  <c:v>0.85957928668972094</c:v>
                </c:pt>
                <c:pt idx="13">
                  <c:v>2.2848333341154095</c:v>
                </c:pt>
                <c:pt idx="14">
                  <c:v>4.9849755483042637</c:v>
                </c:pt>
                <c:pt idx="15">
                  <c:v>6.0505614449827672</c:v>
                </c:pt>
                <c:pt idx="16">
                  <c:v>7.1337443515158983</c:v>
                </c:pt>
                <c:pt idx="17">
                  <c:v>7.1020641285487685</c:v>
                </c:pt>
                <c:pt idx="18">
                  <c:v>6.3854929702743535</c:v>
                </c:pt>
                <c:pt idx="19">
                  <c:v>5.2621610187397234</c:v>
                </c:pt>
                <c:pt idx="20">
                  <c:v>4.0943794160606304</c:v>
                </c:pt>
                <c:pt idx="21">
                  <c:v>3.3589718440367546</c:v>
                </c:pt>
                <c:pt idx="22">
                  <c:v>4.0177237373764694</c:v>
                </c:pt>
                <c:pt idx="23">
                  <c:v>5.7501374333342241</c:v>
                </c:pt>
                <c:pt idx="24">
                  <c:v>9.2162041894395443</c:v>
                </c:pt>
                <c:pt idx="25">
                  <c:v>10.052761303528564</c:v>
                </c:pt>
                <c:pt idx="26">
                  <c:v>9.6128183781196554</c:v>
                </c:pt>
                <c:pt idx="27">
                  <c:v>8.5682839775900526</c:v>
                </c:pt>
                <c:pt idx="28">
                  <c:v>8.1990943302394381</c:v>
                </c:pt>
                <c:pt idx="29">
                  <c:v>7.0067729360710613</c:v>
                </c:pt>
                <c:pt idx="30">
                  <c:v>6.3205291550184519</c:v>
                </c:pt>
                <c:pt idx="31">
                  <c:v>6.4926190764689089</c:v>
                </c:pt>
                <c:pt idx="32">
                  <c:v>4.5500570669267795</c:v>
                </c:pt>
                <c:pt idx="33">
                  <c:v>4.3586304746224531</c:v>
                </c:pt>
                <c:pt idx="34">
                  <c:v>4.7151436517591474</c:v>
                </c:pt>
                <c:pt idx="35">
                  <c:v>4.295231762487143</c:v>
                </c:pt>
                <c:pt idx="36">
                  <c:v>5.5523543842340226</c:v>
                </c:pt>
                <c:pt idx="37">
                  <c:v>6.0779601323592631</c:v>
                </c:pt>
                <c:pt idx="38">
                  <c:v>6.0246141494220966</c:v>
                </c:pt>
                <c:pt idx="39">
                  <c:v>5.9960845959460265</c:v>
                </c:pt>
                <c:pt idx="40">
                  <c:v>5.7141499006791614</c:v>
                </c:pt>
                <c:pt idx="41">
                  <c:v>5.4814375602482324</c:v>
                </c:pt>
                <c:pt idx="42">
                  <c:v>5.0986917047883749</c:v>
                </c:pt>
                <c:pt idx="43">
                  <c:v>4.5370954816467712</c:v>
                </c:pt>
                <c:pt idx="44">
                  <c:v>5.7819278662192852</c:v>
                </c:pt>
                <c:pt idx="45">
                  <c:v>6.7649738687200953</c:v>
                </c:pt>
                <c:pt idx="46">
                  <c:v>7.1816924000079077</c:v>
                </c:pt>
                <c:pt idx="47">
                  <c:v>7.4390788300808666</c:v>
                </c:pt>
                <c:pt idx="48">
                  <c:v>5.6208844508369822</c:v>
                </c:pt>
                <c:pt idx="49">
                  <c:v>4.2457490441628778</c:v>
                </c:pt>
                <c:pt idx="50">
                  <c:v>3.7929209097224539</c:v>
                </c:pt>
                <c:pt idx="51">
                  <c:v>3.1946871278528994</c:v>
                </c:pt>
                <c:pt idx="52">
                  <c:v>1.6833177100296675</c:v>
                </c:pt>
                <c:pt idx="53">
                  <c:v>0.56867924754282972</c:v>
                </c:pt>
                <c:pt idx="54">
                  <c:v>-8.1099069951639707E-2</c:v>
                </c:pt>
                <c:pt idx="55">
                  <c:v>-2.0795742989060794E-2</c:v>
                </c:pt>
                <c:pt idx="56">
                  <c:v>1.1055501400427838</c:v>
                </c:pt>
                <c:pt idx="57">
                  <c:v>2.7318567951962347</c:v>
                </c:pt>
              </c:numCache>
            </c:numRef>
          </c:val>
        </c:ser>
        <c:marker val="1"/>
        <c:axId val="103606144"/>
        <c:axId val="103607680"/>
      </c:lineChart>
      <c:catAx>
        <c:axId val="103606144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607680"/>
        <c:crosses val="autoZero"/>
        <c:auto val="1"/>
        <c:lblAlgn val="ctr"/>
        <c:lblOffset val="100"/>
        <c:tickMarkSkip val="4"/>
      </c:catAx>
      <c:valAx>
        <c:axId val="103607680"/>
        <c:scaling>
          <c:orientation val="minMax"/>
        </c:scaling>
        <c:axPos val="l"/>
        <c:numFmt formatCode="#,##0.00" sourceLinked="1"/>
        <c:tickLblPos val="nextTo"/>
        <c:crossAx val="10360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245327620955503"/>
          <c:y val="3.1718216197453276E-2"/>
          <c:w val="0.98357905818875713"/>
          <c:h val="0.2173549883990719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757"/>
        </c:manualLayout>
      </c:layout>
      <c:lineChart>
        <c:grouping val="standard"/>
        <c:ser>
          <c:idx val="0"/>
          <c:order val="0"/>
          <c:tx>
            <c:strRef>
              <c:f>Quarterly!$A$116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Quarterly!$F$116:$BK$116</c:f>
              <c:numCache>
                <c:formatCode>#,##0.00</c:formatCode>
                <c:ptCount val="58"/>
                <c:pt idx="0">
                  <c:v>4.4503391616144761</c:v>
                </c:pt>
                <c:pt idx="1">
                  <c:v>6.7155723239459215</c:v>
                </c:pt>
                <c:pt idx="2">
                  <c:v>7.4292460932064177</c:v>
                </c:pt>
                <c:pt idx="3">
                  <c:v>8.6625349920680623</c:v>
                </c:pt>
                <c:pt idx="4">
                  <c:v>7.8233350324649065</c:v>
                </c:pt>
                <c:pt idx="5">
                  <c:v>6.18762077971056</c:v>
                </c:pt>
                <c:pt idx="6">
                  <c:v>3.057894681725227</c:v>
                </c:pt>
                <c:pt idx="7">
                  <c:v>0.29981756250740005</c:v>
                </c:pt>
                <c:pt idx="8">
                  <c:v>0.99973069833789086</c:v>
                </c:pt>
                <c:pt idx="9">
                  <c:v>2.2427507789245453</c:v>
                </c:pt>
                <c:pt idx="10">
                  <c:v>3.1019385160432926</c:v>
                </c:pt>
                <c:pt idx="11">
                  <c:v>3.3311300034864759</c:v>
                </c:pt>
                <c:pt idx="12">
                  <c:v>6.1584965650845716</c:v>
                </c:pt>
                <c:pt idx="13">
                  <c:v>5.7162152295974593</c:v>
                </c:pt>
                <c:pt idx="14">
                  <c:v>5.9887604928816254</c:v>
                </c:pt>
                <c:pt idx="15">
                  <c:v>6.4589962347233758</c:v>
                </c:pt>
                <c:pt idx="16">
                  <c:v>1.5972336007954804</c:v>
                </c:pt>
                <c:pt idx="17">
                  <c:v>0.71238617675178184</c:v>
                </c:pt>
                <c:pt idx="18">
                  <c:v>0.74011089932441876</c:v>
                </c:pt>
                <c:pt idx="19">
                  <c:v>1.7280313919603045</c:v>
                </c:pt>
                <c:pt idx="20">
                  <c:v>3.8724624517194086</c:v>
                </c:pt>
                <c:pt idx="21">
                  <c:v>5.7054739144521358</c:v>
                </c:pt>
                <c:pt idx="22">
                  <c:v>6.3799485168017656</c:v>
                </c:pt>
                <c:pt idx="23">
                  <c:v>6.766612869404538</c:v>
                </c:pt>
                <c:pt idx="24">
                  <c:v>9.6896024510231804</c:v>
                </c:pt>
                <c:pt idx="25">
                  <c:v>5.8897629019095943</c:v>
                </c:pt>
                <c:pt idx="26">
                  <c:v>2.9428625319412496</c:v>
                </c:pt>
                <c:pt idx="27">
                  <c:v>2.0309869590760208</c:v>
                </c:pt>
                <c:pt idx="28">
                  <c:v>5.2922029326479576</c:v>
                </c:pt>
                <c:pt idx="29">
                  <c:v>4.962078547505099</c:v>
                </c:pt>
                <c:pt idx="30">
                  <c:v>5.9538025164238864</c:v>
                </c:pt>
                <c:pt idx="31">
                  <c:v>6.1476644118580515</c:v>
                </c:pt>
                <c:pt idx="32">
                  <c:v>6.4094334715583816</c:v>
                </c:pt>
                <c:pt idx="33">
                  <c:v>7.1588460127307449</c:v>
                </c:pt>
                <c:pt idx="34">
                  <c:v>7.2345877163997656</c:v>
                </c:pt>
                <c:pt idx="35">
                  <c:v>8.0876082294857632</c:v>
                </c:pt>
                <c:pt idx="36">
                  <c:v>10.506489947641112</c:v>
                </c:pt>
                <c:pt idx="37">
                  <c:v>10.537790548207722</c:v>
                </c:pt>
                <c:pt idx="38">
                  <c:v>10.958157156080157</c:v>
                </c:pt>
                <c:pt idx="39">
                  <c:v>10.308387911577867</c:v>
                </c:pt>
                <c:pt idx="40">
                  <c:v>6.4588270204532172</c:v>
                </c:pt>
                <c:pt idx="41">
                  <c:v>7.5578328996055681</c:v>
                </c:pt>
                <c:pt idx="42">
                  <c:v>8.0738122728853075</c:v>
                </c:pt>
                <c:pt idx="43">
                  <c:v>8.6573993142950396</c:v>
                </c:pt>
                <c:pt idx="44">
                  <c:v>8.4481520025320904</c:v>
                </c:pt>
                <c:pt idx="45">
                  <c:v>6.6976433105823494</c:v>
                </c:pt>
                <c:pt idx="46">
                  <c:v>7.0659603773864985</c:v>
                </c:pt>
                <c:pt idx="47">
                  <c:v>8.8649657129289761</c:v>
                </c:pt>
                <c:pt idx="48">
                  <c:v>7.9686444183749234</c:v>
                </c:pt>
                <c:pt idx="49">
                  <c:v>8.2615897689159592</c:v>
                </c:pt>
                <c:pt idx="50">
                  <c:v>7.6614769072671383</c:v>
                </c:pt>
                <c:pt idx="51">
                  <c:v>7.3059374344191603</c:v>
                </c:pt>
                <c:pt idx="52">
                  <c:v>5.0281732547636429</c:v>
                </c:pt>
                <c:pt idx="53">
                  <c:v>2.1897652976594397</c:v>
                </c:pt>
                <c:pt idx="54">
                  <c:v>0.42155464242371193</c:v>
                </c:pt>
                <c:pt idx="55">
                  <c:v>-2.4006009219624698</c:v>
                </c:pt>
                <c:pt idx="56">
                  <c:v>-0.19657629617495317</c:v>
                </c:pt>
                <c:pt idx="57">
                  <c:v>1.4230805732017602</c:v>
                </c:pt>
              </c:numCache>
            </c:numRef>
          </c:val>
        </c:ser>
        <c:ser>
          <c:idx val="1"/>
          <c:order val="1"/>
          <c:tx>
            <c:strRef>
              <c:f>Seasonal!$A$116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Seasonal!$F$116:$BK$116</c:f>
              <c:numCache>
                <c:formatCode>#,##0.00</c:formatCode>
                <c:ptCount val="58"/>
                <c:pt idx="0">
                  <c:v>4.1772510384525567</c:v>
                </c:pt>
                <c:pt idx="1">
                  <c:v>5.9920540567566487</c:v>
                </c:pt>
                <c:pt idx="2">
                  <c:v>7.6378897026715906</c:v>
                </c:pt>
                <c:pt idx="3">
                  <c:v>9.5149679572817938</c:v>
                </c:pt>
                <c:pt idx="4">
                  <c:v>7.2826547489898141</c:v>
                </c:pt>
                <c:pt idx="5">
                  <c:v>5.3677570345373127</c:v>
                </c:pt>
                <c:pt idx="6">
                  <c:v>3.2301139440960664</c:v>
                </c:pt>
                <c:pt idx="7">
                  <c:v>1.3120277921369705</c:v>
                </c:pt>
                <c:pt idx="8">
                  <c:v>1.6438879242184106</c:v>
                </c:pt>
                <c:pt idx="9">
                  <c:v>2.5219470449725745</c:v>
                </c:pt>
                <c:pt idx="10">
                  <c:v>2.9549893119993795</c:v>
                </c:pt>
                <c:pt idx="11">
                  <c:v>2.579728788582214</c:v>
                </c:pt>
                <c:pt idx="12">
                  <c:v>5.9623025584856144</c:v>
                </c:pt>
                <c:pt idx="13">
                  <c:v>5.6435210681497274</c:v>
                </c:pt>
                <c:pt idx="14">
                  <c:v>6.036961467767477</c:v>
                </c:pt>
                <c:pt idx="15">
                  <c:v>6.676618931499914</c:v>
                </c:pt>
                <c:pt idx="16">
                  <c:v>1.4219370041053967</c:v>
                </c:pt>
                <c:pt idx="17">
                  <c:v>0.69067800171667615</c:v>
                </c:pt>
                <c:pt idx="18">
                  <c:v>0.79126425415202928</c:v>
                </c:pt>
                <c:pt idx="19">
                  <c:v>1.8645807797332461</c:v>
                </c:pt>
                <c:pt idx="20">
                  <c:v>3.7679010116899905</c:v>
                </c:pt>
                <c:pt idx="21">
                  <c:v>5.7064645240746623</c:v>
                </c:pt>
                <c:pt idx="22">
                  <c:v>6.4996444517495355</c:v>
                </c:pt>
                <c:pt idx="23">
                  <c:v>6.7776767752468654</c:v>
                </c:pt>
                <c:pt idx="24">
                  <c:v>7.493339542260034</c:v>
                </c:pt>
                <c:pt idx="25">
                  <c:v>6.5034813349465868</c:v>
                </c:pt>
                <c:pt idx="26">
                  <c:v>4.0685775106248236</c:v>
                </c:pt>
                <c:pt idx="27">
                  <c:v>2.3352760893983211</c:v>
                </c:pt>
                <c:pt idx="28">
                  <c:v>4.4124884423122106</c:v>
                </c:pt>
                <c:pt idx="29">
                  <c:v>4.4618632094805264</c:v>
                </c:pt>
                <c:pt idx="30">
                  <c:v>6.4238037322640702</c:v>
                </c:pt>
                <c:pt idx="31">
                  <c:v>7.0477558344097107</c:v>
                </c:pt>
                <c:pt idx="32">
                  <c:v>6.8830425890996052</c:v>
                </c:pt>
                <c:pt idx="33">
                  <c:v>7.4883102521167091</c:v>
                </c:pt>
                <c:pt idx="34">
                  <c:v>6.95458535028716</c:v>
                </c:pt>
                <c:pt idx="35">
                  <c:v>7.5667193276094755</c:v>
                </c:pt>
                <c:pt idx="36">
                  <c:v>10.353478495014656</c:v>
                </c:pt>
                <c:pt idx="37">
                  <c:v>10.331763023947278</c:v>
                </c:pt>
                <c:pt idx="38">
                  <c:v>11.236978791303356</c:v>
                </c:pt>
                <c:pt idx="39">
                  <c:v>10.377597300707311</c:v>
                </c:pt>
                <c:pt idx="40">
                  <c:v>6.5724781709966793</c:v>
                </c:pt>
                <c:pt idx="41">
                  <c:v>7.2868282426237565</c:v>
                </c:pt>
                <c:pt idx="42">
                  <c:v>8.0017937418605669</c:v>
                </c:pt>
                <c:pt idx="43">
                  <c:v>8.860019969918282</c:v>
                </c:pt>
                <c:pt idx="44">
                  <c:v>8.32610630406867</c:v>
                </c:pt>
                <c:pt idx="45">
                  <c:v>7.2644563561833149</c:v>
                </c:pt>
                <c:pt idx="46">
                  <c:v>7.6026755698026767</c:v>
                </c:pt>
                <c:pt idx="47">
                  <c:v>7.9164430961885577</c:v>
                </c:pt>
                <c:pt idx="48">
                  <c:v>8.2233529802430567</c:v>
                </c:pt>
                <c:pt idx="49">
                  <c:v>8.2435653572391221</c:v>
                </c:pt>
                <c:pt idx="50">
                  <c:v>7.3372952924883563</c:v>
                </c:pt>
                <c:pt idx="51">
                  <c:v>7.4023876387673493</c:v>
                </c:pt>
                <c:pt idx="52">
                  <c:v>4.874959482023657</c:v>
                </c:pt>
                <c:pt idx="53">
                  <c:v>2.2108734116133193</c:v>
                </c:pt>
                <c:pt idx="54">
                  <c:v>-0.14958528858921163</c:v>
                </c:pt>
                <c:pt idx="55">
                  <c:v>-1.674885750432465</c:v>
                </c:pt>
                <c:pt idx="56">
                  <c:v>-0.20986031821889944</c:v>
                </c:pt>
                <c:pt idx="57">
                  <c:v>1.4450096070289824</c:v>
                </c:pt>
              </c:numCache>
            </c:numRef>
          </c:val>
        </c:ser>
        <c:marker val="1"/>
        <c:axId val="103636992"/>
        <c:axId val="103638528"/>
      </c:lineChart>
      <c:catAx>
        <c:axId val="103636992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638528"/>
        <c:crosses val="autoZero"/>
        <c:auto val="1"/>
        <c:lblAlgn val="ctr"/>
        <c:lblOffset val="100"/>
        <c:tickMarkSkip val="4"/>
      </c:catAx>
      <c:valAx>
        <c:axId val="103638528"/>
        <c:scaling>
          <c:orientation val="minMax"/>
        </c:scaling>
        <c:axPos val="l"/>
        <c:numFmt formatCode="#,##0.00" sourceLinked="1"/>
        <c:tickLblPos val="nextTo"/>
        <c:crossAx val="10363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245327620955503"/>
          <c:y val="3.1718216197453276E-2"/>
          <c:w val="0.98357905818875713"/>
          <c:h val="0.2173549883990719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13"/>
        </c:manualLayout>
      </c:layout>
      <c:lineChart>
        <c:grouping val="standard"/>
        <c:ser>
          <c:idx val="0"/>
          <c:order val="0"/>
          <c:tx>
            <c:strRef>
              <c:f>Quarterly!$A$117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Quarterly!$F$117:$BK$117</c:f>
              <c:numCache>
                <c:formatCode>#,##0.00</c:formatCode>
                <c:ptCount val="58"/>
                <c:pt idx="0">
                  <c:v>5.7107149816712255</c:v>
                </c:pt>
                <c:pt idx="1">
                  <c:v>2.3944458137241886</c:v>
                </c:pt>
                <c:pt idx="2">
                  <c:v>1.1317125655814271</c:v>
                </c:pt>
                <c:pt idx="3">
                  <c:v>1.2942028946259014</c:v>
                </c:pt>
                <c:pt idx="4">
                  <c:v>-0.98527388169989027</c:v>
                </c:pt>
                <c:pt idx="5">
                  <c:v>0.53633763663673784</c:v>
                </c:pt>
                <c:pt idx="6">
                  <c:v>0.83052009302648344</c:v>
                </c:pt>
                <c:pt idx="7">
                  <c:v>-0.78714990882831837</c:v>
                </c:pt>
                <c:pt idx="8">
                  <c:v>3.2114320661742051</c:v>
                </c:pt>
                <c:pt idx="9">
                  <c:v>5.0262510061923447</c:v>
                </c:pt>
                <c:pt idx="10">
                  <c:v>7.3312459151732599</c:v>
                </c:pt>
                <c:pt idx="11">
                  <c:v>9.2931704193819318</c:v>
                </c:pt>
                <c:pt idx="12">
                  <c:v>5.5713187504081132</c:v>
                </c:pt>
                <c:pt idx="13">
                  <c:v>3.8957793101812861</c:v>
                </c:pt>
                <c:pt idx="14">
                  <c:v>3.0292490233913885</c:v>
                </c:pt>
                <c:pt idx="15">
                  <c:v>2.4025506618787373</c:v>
                </c:pt>
                <c:pt idx="16">
                  <c:v>3.7538998279397808</c:v>
                </c:pt>
                <c:pt idx="17">
                  <c:v>4.2970256498508563</c:v>
                </c:pt>
                <c:pt idx="18">
                  <c:v>5.2418460797583597</c:v>
                </c:pt>
                <c:pt idx="19">
                  <c:v>5.4986543543819915</c:v>
                </c:pt>
                <c:pt idx="20">
                  <c:v>4.1176595396390177</c:v>
                </c:pt>
                <c:pt idx="21">
                  <c:v>2.7626677080576756</c:v>
                </c:pt>
                <c:pt idx="22">
                  <c:v>1.628728617991257</c:v>
                </c:pt>
                <c:pt idx="23">
                  <c:v>0.91205131747123591</c:v>
                </c:pt>
                <c:pt idx="24">
                  <c:v>1.1739041001626218</c:v>
                </c:pt>
                <c:pt idx="25">
                  <c:v>1.9205793430494802</c:v>
                </c:pt>
                <c:pt idx="26">
                  <c:v>2.7293066799139987</c:v>
                </c:pt>
                <c:pt idx="27">
                  <c:v>3.794433841701895</c:v>
                </c:pt>
                <c:pt idx="28">
                  <c:v>5.0984459195783431</c:v>
                </c:pt>
                <c:pt idx="29">
                  <c:v>6.2420279799208069</c:v>
                </c:pt>
                <c:pt idx="30">
                  <c:v>6.5210815108300793</c:v>
                </c:pt>
                <c:pt idx="31">
                  <c:v>4.4261591982750783</c:v>
                </c:pt>
                <c:pt idx="32">
                  <c:v>2.0331911280594697</c:v>
                </c:pt>
                <c:pt idx="33">
                  <c:v>1.7416390152440959</c:v>
                </c:pt>
                <c:pt idx="34">
                  <c:v>0.85977067666666473</c:v>
                </c:pt>
                <c:pt idx="35">
                  <c:v>2.4637234474969882</c:v>
                </c:pt>
                <c:pt idx="36">
                  <c:v>4.4948654869529081</c:v>
                </c:pt>
                <c:pt idx="37">
                  <c:v>3.4065600929549964</c:v>
                </c:pt>
                <c:pt idx="38">
                  <c:v>2.9281488339775863</c:v>
                </c:pt>
                <c:pt idx="39">
                  <c:v>2.7267123456130506</c:v>
                </c:pt>
                <c:pt idx="40">
                  <c:v>5.8553473500899971</c:v>
                </c:pt>
                <c:pt idx="41">
                  <c:v>5.4131214632131748</c:v>
                </c:pt>
                <c:pt idx="42">
                  <c:v>4.5873146378845906</c:v>
                </c:pt>
                <c:pt idx="43">
                  <c:v>5.3789618197137985</c:v>
                </c:pt>
                <c:pt idx="44">
                  <c:v>6.4617475183073907</c:v>
                </c:pt>
                <c:pt idx="45">
                  <c:v>7.120231784424627</c:v>
                </c:pt>
                <c:pt idx="46">
                  <c:v>6.1730879152240483</c:v>
                </c:pt>
                <c:pt idx="47">
                  <c:v>2.270891643211034</c:v>
                </c:pt>
                <c:pt idx="48">
                  <c:v>3.6246787833133154</c:v>
                </c:pt>
                <c:pt idx="49">
                  <c:v>3.9929837522350859</c:v>
                </c:pt>
                <c:pt idx="50">
                  <c:v>3.5793243428707413</c:v>
                </c:pt>
                <c:pt idx="51">
                  <c:v>2.108171003639602</c:v>
                </c:pt>
                <c:pt idx="52">
                  <c:v>1.8717232420652101</c:v>
                </c:pt>
                <c:pt idx="53">
                  <c:v>1.5601785150637837</c:v>
                </c:pt>
                <c:pt idx="54">
                  <c:v>1.9412207053205348</c:v>
                </c:pt>
                <c:pt idx="55">
                  <c:v>5.4387178131228762</c:v>
                </c:pt>
                <c:pt idx="56">
                  <c:v>3.0164753895146821</c:v>
                </c:pt>
                <c:pt idx="57">
                  <c:v>3.4399762502011071</c:v>
                </c:pt>
              </c:numCache>
            </c:numRef>
          </c:val>
        </c:ser>
        <c:ser>
          <c:idx val="1"/>
          <c:order val="1"/>
          <c:tx>
            <c:strRef>
              <c:f>Seasonal!$A$117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Seasonal!$F$117:$BK$117</c:f>
              <c:numCache>
                <c:formatCode>#,##0.00</c:formatCode>
                <c:ptCount val="58"/>
                <c:pt idx="0">
                  <c:v>5.8180109172862187</c:v>
                </c:pt>
                <c:pt idx="1">
                  <c:v>2.4675980816256611</c:v>
                </c:pt>
                <c:pt idx="2">
                  <c:v>1.077962936672114</c:v>
                </c:pt>
                <c:pt idx="3">
                  <c:v>1.1187966383924379</c:v>
                </c:pt>
                <c:pt idx="4">
                  <c:v>-1.8231322919902122</c:v>
                </c:pt>
                <c:pt idx="5">
                  <c:v>-9.9578266641414722E-3</c:v>
                </c:pt>
                <c:pt idx="6">
                  <c:v>0.92932300887911601</c:v>
                </c:pt>
                <c:pt idx="7">
                  <c:v>0.53656335953612511</c:v>
                </c:pt>
                <c:pt idx="8">
                  <c:v>3.7319282889539687</c:v>
                </c:pt>
                <c:pt idx="9">
                  <c:v>5.612943071228484</c:v>
                </c:pt>
                <c:pt idx="10">
                  <c:v>7.1213464282969987</c:v>
                </c:pt>
                <c:pt idx="11">
                  <c:v>8.3857556027853803</c:v>
                </c:pt>
                <c:pt idx="12">
                  <c:v>5.52280887467355</c:v>
                </c:pt>
                <c:pt idx="13">
                  <c:v>4.0134777688093708</c:v>
                </c:pt>
                <c:pt idx="14">
                  <c:v>2.9364407639351926</c:v>
                </c:pt>
                <c:pt idx="15">
                  <c:v>2.4024369934948004</c:v>
                </c:pt>
                <c:pt idx="16">
                  <c:v>3.7702506573250423</c:v>
                </c:pt>
                <c:pt idx="17">
                  <c:v>4.4190588999147691</c:v>
                </c:pt>
                <c:pt idx="18">
                  <c:v>5.1191795304787391</c:v>
                </c:pt>
                <c:pt idx="19">
                  <c:v>5.5010830793111811</c:v>
                </c:pt>
                <c:pt idx="20">
                  <c:v>4.0761827411078135</c:v>
                </c:pt>
                <c:pt idx="21">
                  <c:v>2.8247175198615153</c:v>
                </c:pt>
                <c:pt idx="22">
                  <c:v>1.6062731211648702</c:v>
                </c:pt>
                <c:pt idx="23">
                  <c:v>0.8864690743584549</c:v>
                </c:pt>
                <c:pt idx="24">
                  <c:v>1.1339420321807272</c:v>
                </c:pt>
                <c:pt idx="25">
                  <c:v>1.9545538033202932</c:v>
                </c:pt>
                <c:pt idx="26">
                  <c:v>2.755481764804331</c:v>
                </c:pt>
                <c:pt idx="27">
                  <c:v>3.7913116649487226</c:v>
                </c:pt>
                <c:pt idx="28">
                  <c:v>5.2828837447081698</c:v>
                </c:pt>
                <c:pt idx="29">
                  <c:v>5.9960231588719406</c:v>
                </c:pt>
                <c:pt idx="30">
                  <c:v>6.05535191809353</c:v>
                </c:pt>
                <c:pt idx="31">
                  <c:v>4.959092128139007</c:v>
                </c:pt>
                <c:pt idx="32">
                  <c:v>3.2806074436813661</c:v>
                </c:pt>
                <c:pt idx="33">
                  <c:v>1.486756854183136</c:v>
                </c:pt>
                <c:pt idx="34">
                  <c:v>0.98167574373778466</c:v>
                </c:pt>
                <c:pt idx="35">
                  <c:v>1.3616187057174247</c:v>
                </c:pt>
                <c:pt idx="36">
                  <c:v>1.704876254340373</c:v>
                </c:pt>
                <c:pt idx="37">
                  <c:v>3.3877000145448566</c:v>
                </c:pt>
                <c:pt idx="38">
                  <c:v>4.0497045757182573</c:v>
                </c:pt>
                <c:pt idx="39">
                  <c:v>4.3561080636274463</c:v>
                </c:pt>
                <c:pt idx="40">
                  <c:v>5.7028110375418226</c:v>
                </c:pt>
                <c:pt idx="41">
                  <c:v>5.4271577828531594</c:v>
                </c:pt>
                <c:pt idx="42">
                  <c:v>5.2155392251176043</c:v>
                </c:pt>
                <c:pt idx="43">
                  <c:v>4.889117130807656</c:v>
                </c:pt>
                <c:pt idx="44">
                  <c:v>4.5744893401183155</c:v>
                </c:pt>
                <c:pt idx="45">
                  <c:v>4.9680260282719031</c:v>
                </c:pt>
                <c:pt idx="46">
                  <c:v>5.6327310638174941</c:v>
                </c:pt>
                <c:pt idx="47">
                  <c:v>6.776965103924586</c:v>
                </c:pt>
                <c:pt idx="48">
                  <c:v>5.1944620387972211</c:v>
                </c:pt>
                <c:pt idx="49">
                  <c:v>3.8487297894352133</c:v>
                </c:pt>
                <c:pt idx="50">
                  <c:v>2.9371818659473448</c:v>
                </c:pt>
                <c:pt idx="51">
                  <c:v>1.4635152517422554</c:v>
                </c:pt>
                <c:pt idx="52">
                  <c:v>2.0766029401871036</c:v>
                </c:pt>
                <c:pt idx="53">
                  <c:v>2.6714583718426597</c:v>
                </c:pt>
                <c:pt idx="54">
                  <c:v>2.7616168794954441</c:v>
                </c:pt>
                <c:pt idx="55">
                  <c:v>3.1702997487789943</c:v>
                </c:pt>
                <c:pt idx="56">
                  <c:v>3.0010967641634618</c:v>
                </c:pt>
                <c:pt idx="57">
                  <c:v>3.0250688799255521</c:v>
                </c:pt>
              </c:numCache>
            </c:numRef>
          </c:val>
        </c:ser>
        <c:marker val="1"/>
        <c:axId val="103671296"/>
        <c:axId val="103672832"/>
      </c:lineChart>
      <c:catAx>
        <c:axId val="103671296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672832"/>
        <c:crosses val="autoZero"/>
        <c:auto val="1"/>
        <c:lblAlgn val="ctr"/>
        <c:lblOffset val="100"/>
        <c:tickMarkSkip val="4"/>
      </c:catAx>
      <c:valAx>
        <c:axId val="103672832"/>
        <c:scaling>
          <c:orientation val="minMax"/>
        </c:scaling>
        <c:axPos val="l"/>
        <c:numFmt formatCode="#,##0.00" sourceLinked="1"/>
        <c:tickLblPos val="nextTo"/>
        <c:crossAx val="10367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245327620955503"/>
          <c:y val="3.1718216197453276E-2"/>
          <c:w val="0.98357905818875713"/>
          <c:h val="0.2173549883990719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76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Quarterly!$C$61:$BK$61</c:f>
              <c:numCache>
                <c:formatCode>#,##0.00</c:formatCode>
                <c:ptCount val="61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-2.1728260451097636</c:v>
                </c:pt>
                <c:pt idx="40">
                  <c:v>3.8994979494542772</c:v>
                </c:pt>
                <c:pt idx="41">
                  <c:v>2.2301704724917935</c:v>
                </c:pt>
                <c:pt idx="42">
                  <c:v>1.0782382233630194</c:v>
                </c:pt>
                <c:pt idx="43">
                  <c:v>-2.1239683197929269</c:v>
                </c:pt>
                <c:pt idx="44">
                  <c:v>3.7549378878414377</c:v>
                </c:pt>
                <c:pt idx="45">
                  <c:v>2.5339822424557035</c:v>
                </c:pt>
                <c:pt idx="46">
                  <c:v>2.8478918553372647</c:v>
                </c:pt>
                <c:pt idx="47">
                  <c:v>-2.6412214329724408</c:v>
                </c:pt>
                <c:pt idx="48">
                  <c:v>2.7240293834930225</c:v>
                </c:pt>
                <c:pt idx="49">
                  <c:v>2.167641846286664</c:v>
                </c:pt>
                <c:pt idx="50">
                  <c:v>2.7051623194201531</c:v>
                </c:pt>
                <c:pt idx="51">
                  <c:v>-3.4158393185865061</c:v>
                </c:pt>
                <c:pt idx="52">
                  <c:v>3.66843790769716</c:v>
                </c:pt>
                <c:pt idx="53">
                  <c:v>0.90525231765181491</c:v>
                </c:pt>
                <c:pt idx="54">
                  <c:v>0.83113091390350624</c:v>
                </c:pt>
                <c:pt idx="55">
                  <c:v>-5.8761372260259082</c:v>
                </c:pt>
                <c:pt idx="56">
                  <c:v>1.557373530990632</c:v>
                </c:pt>
                <c:pt idx="57">
                  <c:v>1.455731456231824</c:v>
                </c:pt>
                <c:pt idx="58">
                  <c:v>1.6250345471242027</c:v>
                </c:pt>
                <c:pt idx="59">
                  <c:v>-3.0043940181346986</c:v>
                </c:pt>
                <c:pt idx="60">
                  <c:v>3.0495319980370827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Quarterly!$C$81:$BK$81</c:f>
              <c:numCache>
                <c:formatCode>#,##0.00</c:formatCode>
                <c:ptCount val="61"/>
                <c:pt idx="0">
                  <c:v>2.9719276817599347</c:v>
                </c:pt>
                <c:pt idx="1">
                  <c:v>4.369437935978616</c:v>
                </c:pt>
                <c:pt idx="2">
                  <c:v>0.44859799590895683</c:v>
                </c:pt>
                <c:pt idx="3">
                  <c:v>-2.7952567949496694</c:v>
                </c:pt>
                <c:pt idx="4">
                  <c:v>5.7012647201525191</c:v>
                </c:pt>
                <c:pt idx="5">
                  <c:v>1.2617943699389431</c:v>
                </c:pt>
                <c:pt idx="6">
                  <c:v>0.29702227731716163</c:v>
                </c:pt>
                <c:pt idx="7">
                  <c:v>-3.9754176848368106</c:v>
                </c:pt>
                <c:pt idx="8">
                  <c:v>5.4346016927929357</c:v>
                </c:pt>
                <c:pt idx="9">
                  <c:v>0.43407351358119312</c:v>
                </c:pt>
                <c:pt idx="10">
                  <c:v>-0.31144816398008152</c:v>
                </c:pt>
                <c:pt idx="11">
                  <c:v>-3.074541867263815</c:v>
                </c:pt>
                <c:pt idx="12">
                  <c:v>5.2073052929042216</c:v>
                </c:pt>
                <c:pt idx="13">
                  <c:v>-0.16409569833873799</c:v>
                </c:pt>
                <c:pt idx="14">
                  <c:v>-0.57162345385256397</c:v>
                </c:pt>
                <c:pt idx="15">
                  <c:v>-4.0072920072222438</c:v>
                </c:pt>
                <c:pt idx="16">
                  <c:v>5.9527170757723002</c:v>
                </c:pt>
                <c:pt idx="17">
                  <c:v>0.89806632275433207</c:v>
                </c:pt>
                <c:pt idx="18">
                  <c:v>0.42050827059529111</c:v>
                </c:pt>
                <c:pt idx="19">
                  <c:v>-2.7491851927667135</c:v>
                </c:pt>
                <c:pt idx="20">
                  <c:v>5.4797887302323831</c:v>
                </c:pt>
                <c:pt idx="21">
                  <c:v>3.9553033758902534</c:v>
                </c:pt>
                <c:pt idx="22">
                  <c:v>-0.72274075176525132</c:v>
                </c:pt>
                <c:pt idx="23">
                  <c:v>-2.4987459384004795</c:v>
                </c:pt>
                <c:pt idx="24">
                  <c:v>5.4523664077279852</c:v>
                </c:pt>
                <c:pt idx="25">
                  <c:v>0.60543527249368756</c:v>
                </c:pt>
                <c:pt idx="26">
                  <c:v>0.12452557904817138</c:v>
                </c:pt>
                <c:pt idx="27">
                  <c:v>-2.8552802285834784</c:v>
                </c:pt>
                <c:pt idx="28">
                  <c:v>6.1254037910739267</c:v>
                </c:pt>
                <c:pt idx="29">
                  <c:v>0.17673364131432295</c:v>
                </c:pt>
                <c:pt idx="30">
                  <c:v>0.73597942133106065</c:v>
                </c:pt>
                <c:pt idx="31">
                  <c:v>-2.9468014479089644</c:v>
                </c:pt>
                <c:pt idx="32">
                  <c:v>6.4797965977376428</c:v>
                </c:pt>
                <c:pt idx="33">
                  <c:v>-0.44598535625321328</c:v>
                </c:pt>
                <c:pt idx="34">
                  <c:v>-0.29893044499964455</c:v>
                </c:pt>
                <c:pt idx="35">
                  <c:v>-0.672344352558915</c:v>
                </c:pt>
                <c:pt idx="36">
                  <c:v>6.2708421734834552</c:v>
                </c:pt>
                <c:pt idx="37">
                  <c:v>1.4839468411863581</c:v>
                </c:pt>
                <c:pt idx="38">
                  <c:v>0.6326041511920516</c:v>
                </c:pt>
                <c:pt idx="39">
                  <c:v>-1.3140779426875839</c:v>
                </c:pt>
                <c:pt idx="40">
                  <c:v>5.4459038081016775</c:v>
                </c:pt>
                <c:pt idx="41">
                  <c:v>2.4673592502813224</c:v>
                </c:pt>
                <c:pt idx="42">
                  <c:v>0.29418084078097273</c:v>
                </c:pt>
                <c:pt idx="43">
                  <c:v>-1.9661218294359823</c:v>
                </c:pt>
                <c:pt idx="44">
                  <c:v>4.9361549728763121</c:v>
                </c:pt>
                <c:pt idx="45">
                  <c:v>2.6507418743458544</c:v>
                </c:pt>
                <c:pt idx="46">
                  <c:v>1.9549600244640739</c:v>
                </c:pt>
                <c:pt idx="47">
                  <c:v>-1.6473702757689261</c:v>
                </c:pt>
                <c:pt idx="48">
                  <c:v>3.9240438852632114</c:v>
                </c:pt>
                <c:pt idx="49">
                  <c:v>2.1002484083658137</c:v>
                </c:pt>
                <c:pt idx="50">
                  <c:v>1.9949678407034328</c:v>
                </c:pt>
                <c:pt idx="51">
                  <c:v>-3.3399042655080091</c:v>
                </c:pt>
                <c:pt idx="52">
                  <c:v>4.7675569646471763</c:v>
                </c:pt>
                <c:pt idx="53">
                  <c:v>0.79170947227116917</c:v>
                </c:pt>
                <c:pt idx="54">
                  <c:v>-0.40667074624069982</c:v>
                </c:pt>
                <c:pt idx="55">
                  <c:v>-6.0242885045637111</c:v>
                </c:pt>
                <c:pt idx="56">
                  <c:v>2.3141806170769215</c:v>
                </c:pt>
                <c:pt idx="57">
                  <c:v>1.5738932805255863</c:v>
                </c:pt>
                <c:pt idx="58">
                  <c:v>0.83580195042569394</c:v>
                </c:pt>
                <c:pt idx="59">
                  <c:v>-3.3096885054633747</c:v>
                </c:pt>
                <c:pt idx="60">
                  <c:v>4.4636116389814458</c:v>
                </c:pt>
              </c:numCache>
            </c:numRef>
          </c:val>
        </c:ser>
        <c:marker val="1"/>
        <c:axId val="93856128"/>
        <c:axId val="93857664"/>
      </c:lineChart>
      <c:catAx>
        <c:axId val="93856128"/>
        <c:scaling>
          <c:orientation val="minMax"/>
        </c:scaling>
        <c:axPos val="b"/>
        <c:numFmt formatCode="General" sourceLinked="1"/>
        <c:tickLblPos val="nextTo"/>
        <c:crossAx val="93857664"/>
        <c:crosses val="autoZero"/>
        <c:auto val="1"/>
        <c:lblAlgn val="ctr"/>
        <c:lblOffset val="100"/>
      </c:catAx>
      <c:valAx>
        <c:axId val="93857664"/>
        <c:scaling>
          <c:orientation val="minMax"/>
        </c:scaling>
        <c:axPos val="l"/>
        <c:numFmt formatCode="#,##0.00" sourceLinked="1"/>
        <c:tickLblPos val="nextTo"/>
        <c:crossAx val="9385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"/>
          <c:y val="2.4074583613851244E-2"/>
          <c:w val="0.29273975757851856"/>
          <c:h val="0.1223179072876114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57"/>
        </c:manualLayout>
      </c:layout>
      <c:lineChart>
        <c:grouping val="standard"/>
        <c:ser>
          <c:idx val="0"/>
          <c:order val="0"/>
          <c:tx>
            <c:strRef>
              <c:f>Quarterly!$A$118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Quarterly!$F$118:$BK$118</c:f>
              <c:numCache>
                <c:formatCode>#,##0.00</c:formatCode>
                <c:ptCount val="58"/>
                <c:pt idx="0">
                  <c:v>3.7598496547650595</c:v>
                </c:pt>
                <c:pt idx="1">
                  <c:v>3.7204582000096478</c:v>
                </c:pt>
                <c:pt idx="2">
                  <c:v>3.7696551742433422</c:v>
                </c:pt>
                <c:pt idx="3">
                  <c:v>3.8883364587285585</c:v>
                </c:pt>
                <c:pt idx="4">
                  <c:v>-2.3350426172681868</c:v>
                </c:pt>
                <c:pt idx="5">
                  <c:v>-2.4197782984238549</c:v>
                </c:pt>
                <c:pt idx="6">
                  <c:v>-2.4145766665033461</c:v>
                </c:pt>
                <c:pt idx="7">
                  <c:v>-2.5095418489844077</c:v>
                </c:pt>
                <c:pt idx="8">
                  <c:v>2.0781352128886743</c:v>
                </c:pt>
                <c:pt idx="9">
                  <c:v>2.1475570319207327</c:v>
                </c:pt>
                <c:pt idx="10">
                  <c:v>1.7610578905479952</c:v>
                </c:pt>
                <c:pt idx="11">
                  <c:v>1.6893620370825573</c:v>
                </c:pt>
                <c:pt idx="12">
                  <c:v>-3.4269262682506629</c:v>
                </c:pt>
                <c:pt idx="13">
                  <c:v>-3.3661672589470517</c:v>
                </c:pt>
                <c:pt idx="14">
                  <c:v>-3.4064492392204069</c:v>
                </c:pt>
                <c:pt idx="15">
                  <c:v>-3.7274988244333875</c:v>
                </c:pt>
                <c:pt idx="16">
                  <c:v>-0.28175045327130754</c:v>
                </c:pt>
                <c:pt idx="17">
                  <c:v>-0.30301691137796055</c:v>
                </c:pt>
                <c:pt idx="18">
                  <c:v>-0.28896496581944953</c:v>
                </c:pt>
                <c:pt idx="19">
                  <c:v>-0.28960307652740358</c:v>
                </c:pt>
                <c:pt idx="20">
                  <c:v>1.2648621185852864</c:v>
                </c:pt>
                <c:pt idx="21">
                  <c:v>0.98484353230351795</c:v>
                </c:pt>
                <c:pt idx="22">
                  <c:v>0.67162327793911936</c:v>
                </c:pt>
                <c:pt idx="23">
                  <c:v>0.80535042934986845</c:v>
                </c:pt>
                <c:pt idx="24">
                  <c:v>-1.1157153129014898</c:v>
                </c:pt>
                <c:pt idx="25">
                  <c:v>0.17907143112183976</c:v>
                </c:pt>
                <c:pt idx="26">
                  <c:v>1.0744182738510066</c:v>
                </c:pt>
                <c:pt idx="27">
                  <c:v>1.53622214933182</c:v>
                </c:pt>
                <c:pt idx="28">
                  <c:v>1.8080935668706999</c:v>
                </c:pt>
                <c:pt idx="29">
                  <c:v>2.1017280251013859</c:v>
                </c:pt>
                <c:pt idx="30">
                  <c:v>2.2990132682743791</c:v>
                </c:pt>
                <c:pt idx="31">
                  <c:v>2.5728103223744991</c:v>
                </c:pt>
                <c:pt idx="32">
                  <c:v>1.1568164555326064</c:v>
                </c:pt>
                <c:pt idx="33">
                  <c:v>1.225503234055209</c:v>
                </c:pt>
                <c:pt idx="34">
                  <c:v>1.139985083061116</c:v>
                </c:pt>
                <c:pt idx="35">
                  <c:v>1.8673621944103855</c:v>
                </c:pt>
                <c:pt idx="36">
                  <c:v>4.1425907964894382</c:v>
                </c:pt>
                <c:pt idx="37">
                  <c:v>4.8043137103630231</c:v>
                </c:pt>
                <c:pt idx="38">
                  <c:v>5.0481720700334378</c:v>
                </c:pt>
                <c:pt idx="39">
                  <c:v>4.0210199248583223</c:v>
                </c:pt>
                <c:pt idx="40">
                  <c:v>3.5409392978708656</c:v>
                </c:pt>
                <c:pt idx="41">
                  <c:v>2.5937034320673535</c:v>
                </c:pt>
                <c:pt idx="42">
                  <c:v>2.3651862876764698</c:v>
                </c:pt>
                <c:pt idx="43">
                  <c:v>3.4324574324034365</c:v>
                </c:pt>
                <c:pt idx="44">
                  <c:v>4.1449789731847879</c:v>
                </c:pt>
                <c:pt idx="45">
                  <c:v>3.7837809943192955</c:v>
                </c:pt>
                <c:pt idx="46">
                  <c:v>4.4184125213306533</c:v>
                </c:pt>
                <c:pt idx="47">
                  <c:v>4.4453278359456974</c:v>
                </c:pt>
                <c:pt idx="48">
                  <c:v>3.7817231669417093</c:v>
                </c:pt>
                <c:pt idx="49">
                  <c:v>4.2909951216935696</c:v>
                </c:pt>
                <c:pt idx="50">
                  <c:v>4.5970679519879898</c:v>
                </c:pt>
                <c:pt idx="51">
                  <c:v>4.7726499683738073</c:v>
                </c:pt>
                <c:pt idx="52">
                  <c:v>4.1511619743031591</c:v>
                </c:pt>
                <c:pt idx="53">
                  <c:v>4.3972024098053932</c:v>
                </c:pt>
                <c:pt idx="54">
                  <c:v>4.2184384107992043</c:v>
                </c:pt>
                <c:pt idx="55">
                  <c:v>4.1430345336778895</c:v>
                </c:pt>
                <c:pt idx="56">
                  <c:v>4.1104201425754665</c:v>
                </c:pt>
                <c:pt idx="57">
                  <c:v>4.3371315160399089</c:v>
                </c:pt>
              </c:numCache>
            </c:numRef>
          </c:val>
        </c:ser>
        <c:ser>
          <c:idx val="1"/>
          <c:order val="1"/>
          <c:tx>
            <c:strRef>
              <c:f>Seasonal!$A$118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Quarterly!$F$105:$BK$105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Seasonal!$F$118:$BK$118</c:f>
              <c:numCache>
                <c:formatCode>#,##0.00</c:formatCode>
                <c:ptCount val="58"/>
                <c:pt idx="0">
                  <c:v>2.863651617778312</c:v>
                </c:pt>
                <c:pt idx="1">
                  <c:v>3.5813945568231755</c:v>
                </c:pt>
                <c:pt idx="2">
                  <c:v>4.1518423917539415</c:v>
                </c:pt>
                <c:pt idx="3">
                  <c:v>4.5396919156588913</c:v>
                </c:pt>
                <c:pt idx="4">
                  <c:v>-1.2025817633187557</c:v>
                </c:pt>
                <c:pt idx="5">
                  <c:v>-2.115570170742417</c:v>
                </c:pt>
                <c:pt idx="6">
                  <c:v>-2.9027351205772023</c:v>
                </c:pt>
                <c:pt idx="7">
                  <c:v>-3.435294071921001</c:v>
                </c:pt>
                <c:pt idx="8">
                  <c:v>2.0916799739041143</c:v>
                </c:pt>
                <c:pt idx="9">
                  <c:v>1.9805216235125944</c:v>
                </c:pt>
                <c:pt idx="10">
                  <c:v>1.8398835932994806</c:v>
                </c:pt>
                <c:pt idx="11">
                  <c:v>1.7613713997868634</c:v>
                </c:pt>
                <c:pt idx="12">
                  <c:v>-3.4538832275252749</c:v>
                </c:pt>
                <c:pt idx="13">
                  <c:v>-3.3820503616379742</c:v>
                </c:pt>
                <c:pt idx="14">
                  <c:v>-3.4039514826673249</c:v>
                </c:pt>
                <c:pt idx="15">
                  <c:v>-3.6882371779480136</c:v>
                </c:pt>
                <c:pt idx="16">
                  <c:v>-0.31173204648693481</c:v>
                </c:pt>
                <c:pt idx="17">
                  <c:v>-0.31499544282533964</c:v>
                </c:pt>
                <c:pt idx="18">
                  <c:v>-0.29641343193131792</c:v>
                </c:pt>
                <c:pt idx="19">
                  <c:v>-0.23977100998265927</c:v>
                </c:pt>
                <c:pt idx="20">
                  <c:v>1.2286023364397103</c:v>
                </c:pt>
                <c:pt idx="21">
                  <c:v>0.97453686130288608</c:v>
                </c:pt>
                <c:pt idx="22">
                  <c:v>0.68264204085582547</c:v>
                </c:pt>
                <c:pt idx="23">
                  <c:v>0.83885242674163163</c:v>
                </c:pt>
                <c:pt idx="24">
                  <c:v>-0.85658146689105241</c:v>
                </c:pt>
                <c:pt idx="25">
                  <c:v>1.2338166986472235E-2</c:v>
                </c:pt>
                <c:pt idx="26">
                  <c:v>1.0134612483257417</c:v>
                </c:pt>
                <c:pt idx="27">
                  <c:v>1.5139462832006068</c:v>
                </c:pt>
                <c:pt idx="28">
                  <c:v>1.858198990710638</c:v>
                </c:pt>
                <c:pt idx="29">
                  <c:v>2.0317237612597672</c:v>
                </c:pt>
                <c:pt idx="30">
                  <c:v>2.2854269946730055</c:v>
                </c:pt>
                <c:pt idx="31">
                  <c:v>2.6103032563102748</c:v>
                </c:pt>
                <c:pt idx="32">
                  <c:v>1.1806502388151441</c:v>
                </c:pt>
                <c:pt idx="33">
                  <c:v>1.2697381796070364</c:v>
                </c:pt>
                <c:pt idx="34">
                  <c:v>1.1315440934439338</c:v>
                </c:pt>
                <c:pt idx="35">
                  <c:v>1.8108122312343247</c:v>
                </c:pt>
                <c:pt idx="36">
                  <c:v>4.4148377302324135</c:v>
                </c:pt>
                <c:pt idx="37">
                  <c:v>4.8969215879099268</c:v>
                </c:pt>
                <c:pt idx="38">
                  <c:v>4.9860279895347377</c:v>
                </c:pt>
                <c:pt idx="39">
                  <c:v>3.7280862735944034</c:v>
                </c:pt>
                <c:pt idx="40">
                  <c:v>3.0817550935894742</c:v>
                </c:pt>
                <c:pt idx="41">
                  <c:v>2.5571072026691235</c:v>
                </c:pt>
                <c:pt idx="42">
                  <c:v>2.4795948114966033</c:v>
                </c:pt>
                <c:pt idx="43">
                  <c:v>3.801195104346732</c:v>
                </c:pt>
                <c:pt idx="44">
                  <c:v>4.2959881815044376</c:v>
                </c:pt>
                <c:pt idx="45">
                  <c:v>3.7826520642163532</c:v>
                </c:pt>
                <c:pt idx="46">
                  <c:v>4.4377151278084987</c:v>
                </c:pt>
                <c:pt idx="47">
                  <c:v>4.2812368824332339</c:v>
                </c:pt>
                <c:pt idx="48">
                  <c:v>3.7060658403105364</c:v>
                </c:pt>
                <c:pt idx="49">
                  <c:v>4.1855061747572853</c:v>
                </c:pt>
                <c:pt idx="50">
                  <c:v>4.5887880597060775</c:v>
                </c:pt>
                <c:pt idx="51">
                  <c:v>4.9638880667308465</c:v>
                </c:pt>
                <c:pt idx="52">
                  <c:v>4.2386815123008468</c:v>
                </c:pt>
                <c:pt idx="53">
                  <c:v>4.3851208433024551</c:v>
                </c:pt>
                <c:pt idx="54">
                  <c:v>4.0425559165446332</c:v>
                </c:pt>
                <c:pt idx="55">
                  <c:v>4.2440887258901672</c:v>
                </c:pt>
                <c:pt idx="56">
                  <c:v>4.0822218131307517</c:v>
                </c:pt>
                <c:pt idx="57">
                  <c:v>4.362597895618741</c:v>
                </c:pt>
              </c:numCache>
            </c:numRef>
          </c:val>
        </c:ser>
        <c:marker val="1"/>
        <c:axId val="103701504"/>
        <c:axId val="103715584"/>
      </c:lineChart>
      <c:catAx>
        <c:axId val="103701504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03715584"/>
        <c:crosses val="autoZero"/>
        <c:auto val="1"/>
        <c:lblAlgn val="ctr"/>
        <c:lblOffset val="100"/>
        <c:tickMarkSkip val="4"/>
      </c:catAx>
      <c:valAx>
        <c:axId val="103715584"/>
        <c:scaling>
          <c:orientation val="minMax"/>
        </c:scaling>
        <c:axPos val="l"/>
        <c:numFmt formatCode="#,##0.00" sourceLinked="1"/>
        <c:tickLblPos val="nextTo"/>
        <c:crossAx val="10370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245327620955503"/>
          <c:y val="3.1718216197453276E-2"/>
          <c:w val="0.98357905818875713"/>
          <c:h val="0.2173549883990719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4.8872757829090133E-2"/>
          <c:y val="3.071236427396783E-2"/>
          <c:w val="0.94639564461385772"/>
          <c:h val="0.87943738360505752"/>
        </c:manualLayout>
      </c:layout>
      <c:lineChart>
        <c:grouping val="standard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Annual!$B$84:$P$84</c:f>
              <c:strCache>
                <c:ptCount val="15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Annual!$B$80:$P$80</c:f>
              <c:numCache>
                <c:formatCode>#,##0.00</c:formatCode>
                <c:ptCount val="15"/>
                <c:pt idx="1">
                  <c:v>3.9123993434302484</c:v>
                </c:pt>
                <c:pt idx="2">
                  <c:v>2.5526662387774546</c:v>
                </c:pt>
                <c:pt idx="3">
                  <c:v>0.50937774409582848</c:v>
                </c:pt>
                <c:pt idx="4">
                  <c:v>2.1994045585211341</c:v>
                </c:pt>
                <c:pt idx="5">
                  <c:v>3.9885874401055634</c:v>
                </c:pt>
                <c:pt idx="6">
                  <c:v>2.6803799834403623</c:v>
                </c:pt>
                <c:pt idx="7">
                  <c:v>3.5643285593301233</c:v>
                </c:pt>
                <c:pt idx="8">
                  <c:v>2.949075466902547</c:v>
                </c:pt>
                <c:pt idx="9">
                  <c:v>4.5545599068036751</c:v>
                </c:pt>
                <c:pt idx="10">
                  <c:v>5.2770653761895856</c:v>
                </c:pt>
                <c:pt idx="11">
                  <c:v>5.6037930143870032</c:v>
                </c:pt>
                <c:pt idx="12">
                  <c:v>5.4858922410462023</c:v>
                </c:pt>
                <c:pt idx="13">
                  <c:v>3.6786577666863209</c:v>
                </c:pt>
                <c:pt idx="14">
                  <c:v>-1.7889844038098464</c:v>
                </c:pt>
              </c:numCache>
            </c:numRef>
          </c:val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Annual!$B$84:$P$84</c:f>
              <c:strCache>
                <c:ptCount val="15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Annual!$B$100:$P$100</c:f>
              <c:numCache>
                <c:formatCode>#,##0.00</c:formatCode>
                <c:ptCount val="15"/>
                <c:pt idx="1">
                  <c:v>5.3602932241613468</c:v>
                </c:pt>
                <c:pt idx="2">
                  <c:v>2.2999804179755818</c:v>
                </c:pt>
                <c:pt idx="3">
                  <c:v>1.7737441300200596</c:v>
                </c:pt>
                <c:pt idx="4">
                  <c:v>1.58726406740563</c:v>
                </c:pt>
                <c:pt idx="5">
                  <c:v>5.3416311791844784</c:v>
                </c:pt>
                <c:pt idx="6">
                  <c:v>4.5809264053410983</c:v>
                </c:pt>
                <c:pt idx="7">
                  <c:v>3.6265821025394578</c:v>
                </c:pt>
                <c:pt idx="8">
                  <c:v>3.6023201901079016</c:v>
                </c:pt>
                <c:pt idx="9">
                  <c:v>6.1011024555540949</c:v>
                </c:pt>
                <c:pt idx="10">
                  <c:v>6.9038490659993093</c:v>
                </c:pt>
                <c:pt idx="11">
                  <c:v>6.3906090009618053</c:v>
                </c:pt>
                <c:pt idx="12">
                  <c:v>6.9345986420431354</c:v>
                </c:pt>
                <c:pt idx="13">
                  <c:v>3.9281188026324201</c:v>
                </c:pt>
                <c:pt idx="14">
                  <c:v>-2.238406827371294</c:v>
                </c:pt>
              </c:numCache>
            </c:numRef>
          </c:val>
        </c:ser>
        <c:marker val="1"/>
        <c:axId val="103789312"/>
        <c:axId val="103790848"/>
      </c:lineChart>
      <c:catAx>
        <c:axId val="103789312"/>
        <c:scaling>
          <c:orientation val="minMax"/>
        </c:scaling>
        <c:axPos val="b"/>
        <c:numFmt formatCode="General" sourceLinked="1"/>
        <c:tickLblPos val="nextTo"/>
        <c:crossAx val="103790848"/>
        <c:crosses val="autoZero"/>
        <c:auto val="1"/>
        <c:lblAlgn val="ctr"/>
        <c:lblOffset val="100"/>
      </c:catAx>
      <c:valAx>
        <c:axId val="103790848"/>
        <c:scaling>
          <c:orientation val="minMax"/>
        </c:scaling>
        <c:axPos val="l"/>
        <c:numFmt formatCode="#,##0.00" sourceLinked="1"/>
        <c:tickLblPos val="nextTo"/>
        <c:crossAx val="10378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6859976326488636"/>
          <c:y val="3.5040350246675601E-2"/>
          <c:w val="0.65537326951778085"/>
          <c:h val="0.1927363021531023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43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Quarterly!$C$61:$BK$61</c:f>
              <c:numCache>
                <c:formatCode>#,##0.00</c:formatCode>
                <c:ptCount val="61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-2.1728260451097636</c:v>
                </c:pt>
                <c:pt idx="40">
                  <c:v>3.8994979494542772</c:v>
                </c:pt>
                <c:pt idx="41">
                  <c:v>2.2301704724917935</c:v>
                </c:pt>
                <c:pt idx="42">
                  <c:v>1.0782382233630194</c:v>
                </c:pt>
                <c:pt idx="43">
                  <c:v>-2.1239683197929269</c:v>
                </c:pt>
                <c:pt idx="44">
                  <c:v>3.7549378878414377</c:v>
                </c:pt>
                <c:pt idx="45">
                  <c:v>2.5339822424557035</c:v>
                </c:pt>
                <c:pt idx="46">
                  <c:v>2.8478918553372647</c:v>
                </c:pt>
                <c:pt idx="47">
                  <c:v>-2.6412214329724408</c:v>
                </c:pt>
                <c:pt idx="48">
                  <c:v>2.7240293834930225</c:v>
                </c:pt>
                <c:pt idx="49">
                  <c:v>2.167641846286664</c:v>
                </c:pt>
                <c:pt idx="50">
                  <c:v>2.7051623194201531</c:v>
                </c:pt>
                <c:pt idx="51">
                  <c:v>-3.4158393185865061</c:v>
                </c:pt>
                <c:pt idx="52">
                  <c:v>3.66843790769716</c:v>
                </c:pt>
                <c:pt idx="53">
                  <c:v>0.90525231765181491</c:v>
                </c:pt>
                <c:pt idx="54">
                  <c:v>0.83113091390350624</c:v>
                </c:pt>
                <c:pt idx="55">
                  <c:v>-5.8761372260259082</c:v>
                </c:pt>
                <c:pt idx="56">
                  <c:v>1.557373530990632</c:v>
                </c:pt>
                <c:pt idx="57">
                  <c:v>1.455731456231824</c:v>
                </c:pt>
                <c:pt idx="58">
                  <c:v>1.6250345471242027</c:v>
                </c:pt>
                <c:pt idx="59">
                  <c:v>-3.0043940181346986</c:v>
                </c:pt>
                <c:pt idx="60">
                  <c:v>3.0495319980370827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Quarterly!$C$81:$BK$81</c:f>
              <c:numCache>
                <c:formatCode>#,##0.00</c:formatCode>
                <c:ptCount val="61"/>
                <c:pt idx="0">
                  <c:v>2.9719276817599347</c:v>
                </c:pt>
                <c:pt idx="1">
                  <c:v>4.369437935978616</c:v>
                </c:pt>
                <c:pt idx="2">
                  <c:v>0.44859799590895683</c:v>
                </c:pt>
                <c:pt idx="3">
                  <c:v>-2.7952567949496694</c:v>
                </c:pt>
                <c:pt idx="4">
                  <c:v>5.7012647201525191</c:v>
                </c:pt>
                <c:pt idx="5">
                  <c:v>1.2617943699389431</c:v>
                </c:pt>
                <c:pt idx="6">
                  <c:v>0.29702227731716163</c:v>
                </c:pt>
                <c:pt idx="7">
                  <c:v>-3.9754176848368106</c:v>
                </c:pt>
                <c:pt idx="8">
                  <c:v>5.4346016927929357</c:v>
                </c:pt>
                <c:pt idx="9">
                  <c:v>0.43407351358119312</c:v>
                </c:pt>
                <c:pt idx="10">
                  <c:v>-0.31144816398008152</c:v>
                </c:pt>
                <c:pt idx="11">
                  <c:v>-3.074541867263815</c:v>
                </c:pt>
                <c:pt idx="12">
                  <c:v>5.2073052929042216</c:v>
                </c:pt>
                <c:pt idx="13">
                  <c:v>-0.16409569833873799</c:v>
                </c:pt>
                <c:pt idx="14">
                  <c:v>-0.57162345385256397</c:v>
                </c:pt>
                <c:pt idx="15">
                  <c:v>-4.0072920072222438</c:v>
                </c:pt>
                <c:pt idx="16">
                  <c:v>5.9527170757723002</c:v>
                </c:pt>
                <c:pt idx="17">
                  <c:v>0.89806632275433207</c:v>
                </c:pt>
                <c:pt idx="18">
                  <c:v>0.42050827059529111</c:v>
                </c:pt>
                <c:pt idx="19">
                  <c:v>-2.7491851927667135</c:v>
                </c:pt>
                <c:pt idx="20">
                  <c:v>5.4797887302323831</c:v>
                </c:pt>
                <c:pt idx="21">
                  <c:v>3.9553033758902534</c:v>
                </c:pt>
                <c:pt idx="22">
                  <c:v>-0.72274075176525132</c:v>
                </c:pt>
                <c:pt idx="23">
                  <c:v>-2.4987459384004795</c:v>
                </c:pt>
                <c:pt idx="24">
                  <c:v>5.4523664077279852</c:v>
                </c:pt>
                <c:pt idx="25">
                  <c:v>0.60543527249368756</c:v>
                </c:pt>
                <c:pt idx="26">
                  <c:v>0.12452557904817138</c:v>
                </c:pt>
                <c:pt idx="27">
                  <c:v>-2.8552802285834784</c:v>
                </c:pt>
                <c:pt idx="28">
                  <c:v>6.1254037910739267</c:v>
                </c:pt>
                <c:pt idx="29">
                  <c:v>0.17673364131432295</c:v>
                </c:pt>
                <c:pt idx="30">
                  <c:v>0.73597942133106065</c:v>
                </c:pt>
                <c:pt idx="31">
                  <c:v>-2.9468014479089644</c:v>
                </c:pt>
                <c:pt idx="32">
                  <c:v>6.4797965977376428</c:v>
                </c:pt>
                <c:pt idx="33">
                  <c:v>-0.44598535625321328</c:v>
                </c:pt>
                <c:pt idx="34">
                  <c:v>-0.29893044499964455</c:v>
                </c:pt>
                <c:pt idx="35">
                  <c:v>-0.672344352558915</c:v>
                </c:pt>
                <c:pt idx="36">
                  <c:v>6.2708421734834552</c:v>
                </c:pt>
                <c:pt idx="37">
                  <c:v>1.4839468411863581</c:v>
                </c:pt>
                <c:pt idx="38">
                  <c:v>0.6326041511920516</c:v>
                </c:pt>
                <c:pt idx="39">
                  <c:v>-1.3140779426875839</c:v>
                </c:pt>
                <c:pt idx="40">
                  <c:v>5.4459038081016775</c:v>
                </c:pt>
                <c:pt idx="41">
                  <c:v>2.4673592502813224</c:v>
                </c:pt>
                <c:pt idx="42">
                  <c:v>0.29418084078097273</c:v>
                </c:pt>
                <c:pt idx="43">
                  <c:v>-1.9661218294359823</c:v>
                </c:pt>
                <c:pt idx="44">
                  <c:v>4.9361549728763121</c:v>
                </c:pt>
                <c:pt idx="45">
                  <c:v>2.6507418743458544</c:v>
                </c:pt>
                <c:pt idx="46">
                  <c:v>1.9549600244640739</c:v>
                </c:pt>
                <c:pt idx="47">
                  <c:v>-1.6473702757689261</c:v>
                </c:pt>
                <c:pt idx="48">
                  <c:v>3.9240438852632114</c:v>
                </c:pt>
                <c:pt idx="49">
                  <c:v>2.1002484083658137</c:v>
                </c:pt>
                <c:pt idx="50">
                  <c:v>1.9949678407034328</c:v>
                </c:pt>
                <c:pt idx="51">
                  <c:v>-3.3399042655080091</c:v>
                </c:pt>
                <c:pt idx="52">
                  <c:v>4.7675569646471763</c:v>
                </c:pt>
                <c:pt idx="53">
                  <c:v>0.79170947227116917</c:v>
                </c:pt>
                <c:pt idx="54">
                  <c:v>-0.40667074624069982</c:v>
                </c:pt>
                <c:pt idx="55">
                  <c:v>-6.0242885045637111</c:v>
                </c:pt>
                <c:pt idx="56">
                  <c:v>2.3141806170769215</c:v>
                </c:pt>
                <c:pt idx="57">
                  <c:v>1.5738932805255863</c:v>
                </c:pt>
                <c:pt idx="58">
                  <c:v>0.83580195042569394</c:v>
                </c:pt>
                <c:pt idx="59">
                  <c:v>-3.3096885054633747</c:v>
                </c:pt>
                <c:pt idx="60">
                  <c:v>4.4636116389814458</c:v>
                </c:pt>
              </c:numCache>
            </c:numRef>
          </c:val>
        </c:ser>
        <c:marker val="1"/>
        <c:axId val="105069184"/>
        <c:axId val="105546112"/>
      </c:lineChart>
      <c:catAx>
        <c:axId val="105069184"/>
        <c:scaling>
          <c:orientation val="minMax"/>
        </c:scaling>
        <c:axPos val="b"/>
        <c:numFmt formatCode="General" sourceLinked="1"/>
        <c:tickLblPos val="nextTo"/>
        <c:crossAx val="105546112"/>
        <c:crosses val="autoZero"/>
        <c:auto val="1"/>
        <c:lblAlgn val="ctr"/>
        <c:lblOffset val="100"/>
      </c:catAx>
      <c:valAx>
        <c:axId val="105546112"/>
        <c:scaling>
          <c:orientation val="minMax"/>
        </c:scaling>
        <c:axPos val="l"/>
        <c:numFmt formatCode="#,##0.00" sourceLinked="1"/>
        <c:tickLblPos val="nextTo"/>
        <c:crossAx val="1050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52"/>
          <c:y val="2.4074583613851244E-2"/>
          <c:w val="0.29273978468622303"/>
          <c:h val="0.1223179072876114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76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Quarterly!$F$101:$BK$101</c:f>
              <c:numCache>
                <c:formatCode>#,##0.00</c:formatCode>
                <c:ptCount val="58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5.4469835514074569</c:v>
                </c:pt>
                <c:pt idx="37">
                  <c:v>5.1888010674873692</c:v>
                </c:pt>
                <c:pt idx="38">
                  <c:v>5.4551714312850228</c:v>
                </c:pt>
                <c:pt idx="39">
                  <c:v>5.0291148458301729</c:v>
                </c:pt>
                <c:pt idx="40">
                  <c:v>5.0815694291116476</c:v>
                </c:pt>
                <c:pt idx="41">
                  <c:v>4.935364698089403</c:v>
                </c:pt>
                <c:pt idx="42">
                  <c:v>5.2472158740523094</c:v>
                </c:pt>
                <c:pt idx="43">
                  <c:v>7.0898589701371044</c:v>
                </c:pt>
                <c:pt idx="44">
                  <c:v>6.523912823860516</c:v>
                </c:pt>
                <c:pt idx="45">
                  <c:v>5.4654917994530026</c:v>
                </c:pt>
                <c:pt idx="46">
                  <c:v>5.0886775062500575</c:v>
                </c:pt>
                <c:pt idx="47">
                  <c:v>4.9428382683227738</c:v>
                </c:pt>
                <c:pt idx="48">
                  <c:v>4.1078791543505115</c:v>
                </c:pt>
                <c:pt idx="49">
                  <c:v>5.0650103056523132</c:v>
                </c:pt>
                <c:pt idx="50">
                  <c:v>3.7668207180398574</c:v>
                </c:pt>
                <c:pt idx="51">
                  <c:v>1.8734175386414254</c:v>
                </c:pt>
                <c:pt idx="52">
                  <c:v>-0.72161413348504277</c:v>
                </c:pt>
                <c:pt idx="53">
                  <c:v>-2.7432811712996781</c:v>
                </c:pt>
                <c:pt idx="54">
                  <c:v>-2.2127062649171738</c:v>
                </c:pt>
                <c:pt idx="55">
                  <c:v>-1.4427685772660193</c:v>
                </c:pt>
                <c:pt idx="56">
                  <c:v>1.5642378458177821</c:v>
                </c:pt>
                <c:pt idx="57">
                  <c:v>3.0564971686183124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Quarterly!$F$121:$BK$121</c:f>
              <c:numCache>
                <c:formatCode>#,##0.00</c:formatCode>
                <c:ptCount val="58"/>
                <c:pt idx="0">
                  <c:v>4.9357629448767648</c:v>
                </c:pt>
                <c:pt idx="1">
                  <c:v>7.7171526974565738</c:v>
                </c:pt>
                <c:pt idx="2">
                  <c:v>4.5098295274525242</c:v>
                </c:pt>
                <c:pt idx="3">
                  <c:v>4.3521254596349239</c:v>
                </c:pt>
                <c:pt idx="4">
                  <c:v>3.0851883413065369</c:v>
                </c:pt>
                <c:pt idx="5">
                  <c:v>2.8251251483844495</c:v>
                </c:pt>
                <c:pt idx="6">
                  <c:v>1.9846255189587647</c:v>
                </c:pt>
                <c:pt idx="7">
                  <c:v>1.365916920377678</c:v>
                </c:pt>
                <c:pt idx="8">
                  <c:v>2.3169036477134517</c:v>
                </c:pt>
                <c:pt idx="9">
                  <c:v>2.0963283956282956</c:v>
                </c:pt>
                <c:pt idx="10">
                  <c:v>1.4882590605925805</c:v>
                </c:pt>
                <c:pt idx="11">
                  <c:v>1.2233867484420635</c:v>
                </c:pt>
                <c:pt idx="12">
                  <c:v>0.24927602484480382</c:v>
                </c:pt>
                <c:pt idx="13">
                  <c:v>0.95955932090365426</c:v>
                </c:pt>
                <c:pt idx="14">
                  <c:v>2.0336759959320823</c:v>
                </c:pt>
                <c:pt idx="15">
                  <c:v>3.0518043254297864</c:v>
                </c:pt>
                <c:pt idx="16">
                  <c:v>4.4024295966067983</c:v>
                </c:pt>
                <c:pt idx="17">
                  <c:v>3.9364210820336378</c:v>
                </c:pt>
                <c:pt idx="18">
                  <c:v>7.0857210565830071</c:v>
                </c:pt>
                <c:pt idx="19">
                  <c:v>5.8665911396459061</c:v>
                </c:pt>
                <c:pt idx="20">
                  <c:v>6.1392176487385157</c:v>
                </c:pt>
                <c:pt idx="21">
                  <c:v>6.1116238898604802</c:v>
                </c:pt>
                <c:pt idx="22">
                  <c:v>2.6922702568576988</c:v>
                </c:pt>
                <c:pt idx="23">
                  <c:v>3.5686814680684402</c:v>
                </c:pt>
                <c:pt idx="24">
                  <c:v>3.1899603255785407</c:v>
                </c:pt>
                <c:pt idx="25">
                  <c:v>3.8485581669638176</c:v>
                </c:pt>
                <c:pt idx="26">
                  <c:v>3.4060368840806583</c:v>
                </c:pt>
                <c:pt idx="27">
                  <c:v>4.0375306984318566</c:v>
                </c:pt>
                <c:pt idx="28">
                  <c:v>3.939515678289355</c:v>
                </c:pt>
                <c:pt idx="29">
                  <c:v>4.2866089789378314</c:v>
                </c:pt>
                <c:pt idx="30">
                  <c:v>3.6383421584642694</c:v>
                </c:pt>
                <c:pt idx="31">
                  <c:v>2.5736149036534588</c:v>
                </c:pt>
                <c:pt idx="32">
                  <c:v>4.9774438314357843</c:v>
                </c:pt>
                <c:pt idx="33">
                  <c:v>4.7714376026829024</c:v>
                </c:pt>
                <c:pt idx="34">
                  <c:v>6.8025136122745415</c:v>
                </c:pt>
                <c:pt idx="35">
                  <c:v>7.8003989592836245</c:v>
                </c:pt>
                <c:pt idx="36">
                  <c:v>7.1039248847621028</c:v>
                </c:pt>
                <c:pt idx="37">
                  <c:v>6.2725196289707421</c:v>
                </c:pt>
                <c:pt idx="38">
                  <c:v>7.3023348638124332</c:v>
                </c:pt>
                <c:pt idx="39">
                  <c:v>6.941481523230177</c:v>
                </c:pt>
                <c:pt idx="40">
                  <c:v>6.2348909800872283</c:v>
                </c:pt>
                <c:pt idx="41">
                  <c:v>5.7213280062618521</c:v>
                </c:pt>
                <c:pt idx="42">
                  <c:v>5.9105341563102849</c:v>
                </c:pt>
                <c:pt idx="43">
                  <c:v>7.6643149737516625</c:v>
                </c:pt>
                <c:pt idx="44">
                  <c:v>8.014379342445455</c:v>
                </c:pt>
                <c:pt idx="45">
                  <c:v>6.9725787258477334</c:v>
                </c:pt>
                <c:pt idx="46">
                  <c:v>6.3989081945650801</c:v>
                </c:pt>
                <c:pt idx="47">
                  <c:v>6.4406598461384332</c:v>
                </c:pt>
                <c:pt idx="48">
                  <c:v>4.6089402959344721</c:v>
                </c:pt>
                <c:pt idx="49">
                  <c:v>5.4580124265141556</c:v>
                </c:pt>
                <c:pt idx="50">
                  <c:v>4.1064396582353702</c:v>
                </c:pt>
                <c:pt idx="51">
                  <c:v>1.6550830087280952</c:v>
                </c:pt>
                <c:pt idx="52">
                  <c:v>-1.1680189194769521</c:v>
                </c:pt>
                <c:pt idx="53">
                  <c:v>-3.4823999339000142</c:v>
                </c:pt>
                <c:pt idx="54">
                  <c:v>-2.7333849169055049</c:v>
                </c:pt>
                <c:pt idx="55">
                  <c:v>-1.5199390521731253</c:v>
                </c:pt>
                <c:pt idx="56">
                  <c:v>1.3247744286431851</c:v>
                </c:pt>
                <c:pt idx="57">
                  <c:v>3.453419863038163</c:v>
                </c:pt>
              </c:numCache>
            </c:numRef>
          </c:val>
        </c:ser>
        <c:marker val="1"/>
        <c:axId val="105140608"/>
        <c:axId val="105142144"/>
      </c:lineChart>
      <c:catAx>
        <c:axId val="105140608"/>
        <c:scaling>
          <c:orientation val="minMax"/>
        </c:scaling>
        <c:axPos val="b"/>
        <c:numFmt formatCode="General" sourceLinked="1"/>
        <c:tickLblPos val="nextTo"/>
        <c:crossAx val="105142144"/>
        <c:crosses val="autoZero"/>
        <c:auto val="1"/>
        <c:lblAlgn val="ctr"/>
        <c:lblOffset val="100"/>
      </c:catAx>
      <c:valAx>
        <c:axId val="105142144"/>
        <c:scaling>
          <c:orientation val="minMax"/>
        </c:scaling>
        <c:axPos val="l"/>
        <c:numFmt formatCode="#,##0.00" sourceLinked="1"/>
        <c:tickLblPos val="nextTo"/>
        <c:crossAx val="10514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8062233653"/>
          <c:y val="2.407463112054814E-2"/>
          <c:w val="0.29273973833118794"/>
          <c:h val="0.1223179686808812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498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Seasonal!$C$61:$BK$61</c:f>
              <c:numCache>
                <c:formatCode>#,##0.00</c:formatCode>
                <c:ptCount val="61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1.016522002679709</c:v>
                </c:pt>
                <c:pt idx="40">
                  <c:v>1.7945910743846896</c:v>
                </c:pt>
                <c:pt idx="41">
                  <c:v>1.3636261696934233</c:v>
                </c:pt>
                <c:pt idx="42">
                  <c:v>0.66940557727241845</c:v>
                </c:pt>
                <c:pt idx="43">
                  <c:v>1.520339959846601</c:v>
                </c:pt>
                <c:pt idx="44">
                  <c:v>1.6452167710942232</c:v>
                </c:pt>
                <c:pt idx="45">
                  <c:v>1.4251449085026768</c:v>
                </c:pt>
                <c:pt idx="46">
                  <c:v>1.5558767948979038</c:v>
                </c:pt>
                <c:pt idx="47">
                  <c:v>1.4905953135675365</c:v>
                </c:pt>
                <c:pt idx="48">
                  <c:v>0.82759440352411962</c:v>
                </c:pt>
                <c:pt idx="49">
                  <c:v>1.2630001433855069</c:v>
                </c:pt>
                <c:pt idx="50">
                  <c:v>1.4010167937802491</c:v>
                </c:pt>
                <c:pt idx="51">
                  <c:v>0.62152006341849764</c:v>
                </c:pt>
                <c:pt idx="52">
                  <c:v>1.3486341446730079</c:v>
                </c:pt>
                <c:pt idx="53">
                  <c:v>0.3270826497750598</c:v>
                </c:pt>
                <c:pt idx="54">
                  <c:v>-0.18214733128252431</c:v>
                </c:pt>
                <c:pt idx="55">
                  <c:v>-1.9127906132009167</c:v>
                </c:pt>
                <c:pt idx="56">
                  <c:v>-0.71967132922284871</c:v>
                </c:pt>
                <c:pt idx="57">
                  <c:v>0.22338758922179416</c:v>
                </c:pt>
                <c:pt idx="58">
                  <c:v>0.78801842706079395</c:v>
                </c:pt>
                <c:pt idx="59">
                  <c:v>1.1418758568722451</c:v>
                </c:pt>
                <c:pt idx="60">
                  <c:v>0.7928640578964623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Seasonal!$C$81:$BK$81</c:f>
              <c:numCache>
                <c:formatCode>#,##0.00</c:formatCode>
                <c:ptCount val="61"/>
                <c:pt idx="0">
                  <c:v>9.144649862467534E-2</c:v>
                </c:pt>
                <c:pt idx="1">
                  <c:v>0.46686924811014063</c:v>
                </c:pt>
                <c:pt idx="2">
                  <c:v>0.33882564724458342</c:v>
                </c:pt>
                <c:pt idx="3">
                  <c:v>2.6727158757068636</c:v>
                </c:pt>
                <c:pt idx="4">
                  <c:v>1.5051279318523478</c:v>
                </c:pt>
                <c:pt idx="5">
                  <c:v>1.3639456783233594</c:v>
                </c:pt>
                <c:pt idx="6">
                  <c:v>1.0720895700135189</c:v>
                </c:pt>
                <c:pt idx="7">
                  <c:v>-0.19177834341923647</c:v>
                </c:pt>
                <c:pt idx="8">
                  <c:v>0.75741127892600335</c:v>
                </c:pt>
                <c:pt idx="9">
                  <c:v>0.15408106823129555</c:v>
                </c:pt>
                <c:pt idx="10">
                  <c:v>-6.9609753483999115E-2</c:v>
                </c:pt>
                <c:pt idx="11">
                  <c:v>1.5192199450263644</c:v>
                </c:pt>
                <c:pt idx="12">
                  <c:v>0.16908128857161256</c:v>
                </c:pt>
                <c:pt idx="13">
                  <c:v>-0.25687664321943604</c:v>
                </c:pt>
                <c:pt idx="14">
                  <c:v>0.15776147251488551</c:v>
                </c:pt>
                <c:pt idx="15">
                  <c:v>-0.11242239838406953</c:v>
                </c:pt>
                <c:pt idx="16">
                  <c:v>0.94765978653202998</c:v>
                </c:pt>
                <c:pt idx="17">
                  <c:v>1.2459251025656028</c:v>
                </c:pt>
                <c:pt idx="18">
                  <c:v>1.2900870336056935</c:v>
                </c:pt>
                <c:pt idx="19">
                  <c:v>1.7900103543139891</c:v>
                </c:pt>
                <c:pt idx="20">
                  <c:v>1.0885090046394224</c:v>
                </c:pt>
                <c:pt idx="21">
                  <c:v>1.1611539850908985</c:v>
                </c:pt>
                <c:pt idx="22">
                  <c:v>0.90689164173199766</c:v>
                </c:pt>
                <c:pt idx="23">
                  <c:v>2.3369536502104657</c:v>
                </c:pt>
                <c:pt idx="24">
                  <c:v>0.43746325523043611</c:v>
                </c:pt>
                <c:pt idx="25">
                  <c:v>0.2228353052113955</c:v>
                </c:pt>
                <c:pt idx="26">
                  <c:v>0.84696183562674698</c:v>
                </c:pt>
                <c:pt idx="27">
                  <c:v>1.054682584376031</c:v>
                </c:pt>
                <c:pt idx="28">
                  <c:v>1.3767614194273157</c:v>
                </c:pt>
                <c:pt idx="29">
                  <c:v>0.90428555653560649</c:v>
                </c:pt>
                <c:pt idx="30">
                  <c:v>0.72216860256068471</c:v>
                </c:pt>
                <c:pt idx="31">
                  <c:v>1.6960140848779468</c:v>
                </c:pt>
                <c:pt idx="32">
                  <c:v>0.31851198617967186</c:v>
                </c:pt>
                <c:pt idx="33">
                  <c:v>0.33053263424856716</c:v>
                </c:pt>
                <c:pt idx="34">
                  <c:v>0.51057965786921145</c:v>
                </c:pt>
                <c:pt idx="35">
                  <c:v>3.0215885659206152</c:v>
                </c:pt>
                <c:pt idx="36">
                  <c:v>1.567776630721041</c:v>
                </c:pt>
                <c:pt idx="37">
                  <c:v>1.6663077871472733</c:v>
                </c:pt>
                <c:pt idx="38">
                  <c:v>1.2586377411794381</c:v>
                </c:pt>
                <c:pt idx="39">
                  <c:v>2.1289161163272463</c:v>
                </c:pt>
                <c:pt idx="40">
                  <c:v>2.00524838302649</c:v>
                </c:pt>
                <c:pt idx="41">
                  <c:v>1.5060415427100182</c:v>
                </c:pt>
                <c:pt idx="42">
                  <c:v>0.72597832023634246</c:v>
                </c:pt>
                <c:pt idx="43">
                  <c:v>2.217087089905132</c:v>
                </c:pt>
                <c:pt idx="44">
                  <c:v>1.5565986656444675</c:v>
                </c:pt>
                <c:pt idx="45">
                  <c:v>1.3643100583183585</c:v>
                </c:pt>
                <c:pt idx="46">
                  <c:v>1.5282309185523788</c:v>
                </c:pt>
                <c:pt idx="47">
                  <c:v>2.805788851373145</c:v>
                </c:pt>
                <c:pt idx="48">
                  <c:v>1.0036022118218872</c:v>
                </c:pt>
                <c:pt idx="49">
                  <c:v>1.2133269745866082</c:v>
                </c:pt>
                <c:pt idx="50">
                  <c:v>1.5638948322752861</c:v>
                </c:pt>
                <c:pt idx="51">
                  <c:v>0.75137875987795888</c:v>
                </c:pt>
                <c:pt idx="52">
                  <c:v>1.4021246711762816</c:v>
                </c:pt>
                <c:pt idx="53">
                  <c:v>0.34407227565476262</c:v>
                </c:pt>
                <c:pt idx="54">
                  <c:v>-0.4808048468516975</c:v>
                </c:pt>
                <c:pt idx="55">
                  <c:v>-1.9138323274056617</c:v>
                </c:pt>
                <c:pt idx="56">
                  <c:v>-1.0907573253668688</c:v>
                </c:pt>
                <c:pt idx="57">
                  <c:v>0.28305702820235074</c:v>
                </c:pt>
                <c:pt idx="58">
                  <c:v>0.77278601090374899</c:v>
                </c:pt>
                <c:pt idx="59">
                  <c:v>1.0909871583230419</c:v>
                </c:pt>
                <c:pt idx="60">
                  <c:v>1.1101259740618585</c:v>
                </c:pt>
              </c:numCache>
            </c:numRef>
          </c:val>
        </c:ser>
        <c:marker val="1"/>
        <c:axId val="105176448"/>
        <c:axId val="105926656"/>
      </c:lineChart>
      <c:catAx>
        <c:axId val="105176448"/>
        <c:scaling>
          <c:orientation val="minMax"/>
        </c:scaling>
        <c:axPos val="b"/>
        <c:numFmt formatCode="General" sourceLinked="1"/>
        <c:tickLblPos val="nextTo"/>
        <c:crossAx val="105926656"/>
        <c:crosses val="autoZero"/>
        <c:auto val="1"/>
        <c:lblAlgn val="ctr"/>
        <c:lblOffset val="100"/>
      </c:catAx>
      <c:valAx>
        <c:axId val="105926656"/>
        <c:scaling>
          <c:orientation val="minMax"/>
        </c:scaling>
        <c:axPos val="l"/>
        <c:numFmt formatCode="#,##0.00" sourceLinked="1"/>
        <c:tickLblPos val="nextTo"/>
        <c:crossAx val="10517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6581524826"/>
          <c:y val="2.4074720785424854E-2"/>
          <c:w val="0.28231761591837112"/>
          <c:h val="0.114385178840092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43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Seasonal!$F$101:$BK$101</c:f>
              <c:numCache>
                <c:formatCode>#,##0.00</c:formatCode>
                <c:ptCount val="58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5.2147464880712793</c:v>
                </c:pt>
                <c:pt idx="37">
                  <c:v>5.6268394814263818</c:v>
                </c:pt>
                <c:pt idx="38">
                  <c:v>5.3446847216296707</c:v>
                </c:pt>
                <c:pt idx="39">
                  <c:v>4.9292953910772574</c:v>
                </c:pt>
                <c:pt idx="40">
                  <c:v>5.4526282301299771</c:v>
                </c:pt>
                <c:pt idx="41">
                  <c:v>5.2978860900440292</c:v>
                </c:pt>
                <c:pt idx="42">
                  <c:v>5.3617925759928982</c:v>
                </c:pt>
                <c:pt idx="43">
                  <c:v>6.2895838549863123</c:v>
                </c:pt>
                <c:pt idx="44">
                  <c:v>6.2584418584547201</c:v>
                </c:pt>
                <c:pt idx="45">
                  <c:v>5.4037112418407318</c:v>
                </c:pt>
                <c:pt idx="46">
                  <c:v>5.2352060844933694</c:v>
                </c:pt>
                <c:pt idx="47">
                  <c:v>5.0747355667233922</c:v>
                </c:pt>
                <c:pt idx="48">
                  <c:v>4.1749689251458486</c:v>
                </c:pt>
                <c:pt idx="49">
                  <c:v>4.7133066606046476</c:v>
                </c:pt>
                <c:pt idx="50">
                  <c:v>3.7454999061268444</c:v>
                </c:pt>
                <c:pt idx="51">
                  <c:v>2.1257315962871952</c:v>
                </c:pt>
                <c:pt idx="52">
                  <c:v>-0.44646500518448284</c:v>
                </c:pt>
                <c:pt idx="53">
                  <c:v>-2.4781364047371564</c:v>
                </c:pt>
                <c:pt idx="54">
                  <c:v>-2.5789320750954707</c:v>
                </c:pt>
                <c:pt idx="55">
                  <c:v>-1.6320615332529949</c:v>
                </c:pt>
                <c:pt idx="56">
                  <c:v>1.4313475008410252</c:v>
                </c:pt>
                <c:pt idx="57">
                  <c:v>2.9766536507326928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Seasonal!$F$121:$BK$121</c:f>
              <c:numCache>
                <c:formatCode>#,##0.00</c:formatCode>
                <c:ptCount val="58"/>
                <c:pt idx="0">
                  <c:v>3.5962174188977465</c:v>
                </c:pt>
                <c:pt idx="1">
                  <c:v>5.0593998809448433</c:v>
                </c:pt>
                <c:pt idx="2">
                  <c:v>5.997483371660504</c:v>
                </c:pt>
                <c:pt idx="3">
                  <c:v>6.7721000762050547</c:v>
                </c:pt>
                <c:pt idx="4">
                  <c:v>3.7932360145735777</c:v>
                </c:pt>
                <c:pt idx="5">
                  <c:v>3.0286644839479049</c:v>
                </c:pt>
                <c:pt idx="6">
                  <c:v>1.7989300438566072</c:v>
                </c:pt>
                <c:pt idx="7">
                  <c:v>0.649020409472992</c:v>
                </c:pt>
                <c:pt idx="8">
                  <c:v>2.3744323925346111</c:v>
                </c:pt>
                <c:pt idx="9">
                  <c:v>1.776660496080245</c:v>
                </c:pt>
                <c:pt idx="10">
                  <c:v>1.3590449278432126</c:v>
                </c:pt>
                <c:pt idx="11">
                  <c:v>1.5896667662496051</c:v>
                </c:pt>
                <c:pt idx="12">
                  <c:v>-4.3107816125320018E-2</c:v>
                </c:pt>
                <c:pt idx="13">
                  <c:v>0.73382141169811199</c:v>
                </c:pt>
                <c:pt idx="14">
                  <c:v>2.2515497280212564</c:v>
                </c:pt>
                <c:pt idx="15">
                  <c:v>3.4075464447605683</c:v>
                </c:pt>
                <c:pt idx="16">
                  <c:v>5.3770196060506033</c:v>
                </c:pt>
                <c:pt idx="17">
                  <c:v>5.5240489760170357</c:v>
                </c:pt>
                <c:pt idx="18">
                  <c:v>5.4356958739727759</c:v>
                </c:pt>
                <c:pt idx="19">
                  <c:v>5.036817030236584</c:v>
                </c:pt>
                <c:pt idx="20">
                  <c:v>5.6012062340201565</c:v>
                </c:pt>
                <c:pt idx="21">
                  <c:v>4.9210971184730541</c:v>
                </c:pt>
                <c:pt idx="22">
                  <c:v>3.9479031456737306</c:v>
                </c:pt>
                <c:pt idx="23">
                  <c:v>3.8861672465769117</c:v>
                </c:pt>
                <c:pt idx="24">
                  <c:v>2.5844847003479368</c:v>
                </c:pt>
                <c:pt idx="25">
                  <c:v>3.5438619589039142</c:v>
                </c:pt>
                <c:pt idx="26">
                  <c:v>4.2478930366527745</c:v>
                </c:pt>
                <c:pt idx="27">
                  <c:v>4.1188913158714051</c:v>
                </c:pt>
                <c:pt idx="28">
                  <c:v>4.7796694519310563</c:v>
                </c:pt>
                <c:pt idx="29">
                  <c:v>3.6858978196471668</c:v>
                </c:pt>
                <c:pt idx="30">
                  <c:v>3.0963283425346582</c:v>
                </c:pt>
                <c:pt idx="31">
                  <c:v>2.8797519560428371</c:v>
                </c:pt>
                <c:pt idx="32">
                  <c:v>4.2207560753892279</c:v>
                </c:pt>
                <c:pt idx="33">
                  <c:v>5.5186152961309665</c:v>
                </c:pt>
                <c:pt idx="34">
                  <c:v>6.9234632599574342</c:v>
                </c:pt>
                <c:pt idx="35">
                  <c:v>7.7192497459114326</c:v>
                </c:pt>
                <c:pt idx="36">
                  <c:v>6.7858725006410019</c:v>
                </c:pt>
                <c:pt idx="37">
                  <c:v>7.2458195853760605</c:v>
                </c:pt>
                <c:pt idx="38">
                  <c:v>7.0767578272513436</c:v>
                </c:pt>
                <c:pt idx="39">
                  <c:v>6.5134928545730402</c:v>
                </c:pt>
                <c:pt idx="40">
                  <c:v>6.6054491654916028</c:v>
                </c:pt>
                <c:pt idx="41">
                  <c:v>6.1365663835009467</c:v>
                </c:pt>
                <c:pt idx="42">
                  <c:v>5.9883693612041204</c:v>
                </c:pt>
                <c:pt idx="43">
                  <c:v>6.8325353462787275</c:v>
                </c:pt>
                <c:pt idx="44">
                  <c:v>7.447818989463852</c:v>
                </c:pt>
                <c:pt idx="45">
                  <c:v>6.8627436358891707</c:v>
                </c:pt>
                <c:pt idx="46">
                  <c:v>6.7035705841424624</c:v>
                </c:pt>
                <c:pt idx="47">
                  <c:v>6.7410524441218005</c:v>
                </c:pt>
                <c:pt idx="48">
                  <c:v>4.608002372057773</c:v>
                </c:pt>
                <c:pt idx="49">
                  <c:v>5.0207464471258536</c:v>
                </c:pt>
                <c:pt idx="50">
                  <c:v>4.118792326425762</c:v>
                </c:pt>
                <c:pt idx="51">
                  <c:v>2.022657064849732</c:v>
                </c:pt>
                <c:pt idx="52">
                  <c:v>-0.67618358736033091</c:v>
                </c:pt>
                <c:pt idx="53">
                  <c:v>-3.1179722043734803</c:v>
                </c:pt>
                <c:pt idx="54">
                  <c:v>-3.1768823199944882</c:v>
                </c:pt>
                <c:pt idx="55">
                  <c:v>-1.9572525294174001</c:v>
                </c:pt>
                <c:pt idx="56">
                  <c:v>1.0462368006718801</c:v>
                </c:pt>
                <c:pt idx="57">
                  <c:v>3.2946715174989554</c:v>
                </c:pt>
              </c:numCache>
            </c:numRef>
          </c:val>
        </c:ser>
        <c:marker val="1"/>
        <c:axId val="105955328"/>
        <c:axId val="105956864"/>
      </c:lineChart>
      <c:catAx>
        <c:axId val="105955328"/>
        <c:scaling>
          <c:orientation val="minMax"/>
        </c:scaling>
        <c:axPos val="b"/>
        <c:numFmt formatCode="General" sourceLinked="1"/>
        <c:tickLblPos val="nextTo"/>
        <c:crossAx val="105956864"/>
        <c:crosses val="autoZero"/>
        <c:auto val="1"/>
        <c:lblAlgn val="ctr"/>
        <c:lblOffset val="100"/>
      </c:catAx>
      <c:valAx>
        <c:axId val="105956864"/>
        <c:scaling>
          <c:orientation val="minMax"/>
        </c:scaling>
        <c:axPos val="l"/>
        <c:numFmt formatCode="#,##0.00" sourceLinked="1"/>
        <c:tickLblPos val="nextTo"/>
        <c:crossAx val="10595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970539169891905"/>
          <c:y val="2.4074576884785967E-2"/>
          <c:w val="0.98979369633880576"/>
          <c:h val="0.14639243370440777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4462540716612767E-2"/>
          <c:y val="9.0301003344481628E-2"/>
          <c:w val="0.89902280130292911"/>
          <c:h val="0.85618729096989965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Annualised'!$B$3:$B$16</c:f>
              <c:numCache>
                <c:formatCode>0.00</c:formatCode>
                <c:ptCount val="14"/>
                <c:pt idx="0">
                  <c:v>24.327178822247081</c:v>
                </c:pt>
                <c:pt idx="1">
                  <c:v>0.21275362758618852</c:v>
                </c:pt>
                <c:pt idx="2">
                  <c:v>1.8089305926057522E-2</c:v>
                </c:pt>
                <c:pt idx="3">
                  <c:v>-12.301400422253449</c:v>
                </c:pt>
                <c:pt idx="4">
                  <c:v>1.7227066681637493</c:v>
                </c:pt>
                <c:pt idx="5">
                  <c:v>-1.8158586540644353</c:v>
                </c:pt>
                <c:pt idx="6">
                  <c:v>0.10661873370909471</c:v>
                </c:pt>
                <c:pt idx="7">
                  <c:v>5.3662048379077429</c:v>
                </c:pt>
                <c:pt idx="8">
                  <c:v>0.75567788508223666</c:v>
                </c:pt>
                <c:pt idx="9">
                  <c:v>-5.9574073835498673</c:v>
                </c:pt>
                <c:pt idx="10">
                  <c:v>-0.50635611208716658</c:v>
                </c:pt>
                <c:pt idx="11">
                  <c:v>4.1171412703712873</c:v>
                </c:pt>
                <c:pt idx="12">
                  <c:v>5.8294988475209779</c:v>
                </c:pt>
                <c:pt idx="13">
                  <c:v>-4.1116599935582459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Annualised'!$E$3:$E$16</c:f>
              <c:numCache>
                <c:formatCode>0.00</c:formatCode>
                <c:ptCount val="14"/>
                <c:pt idx="0">
                  <c:v>2.2634245211871051</c:v>
                </c:pt>
                <c:pt idx="1">
                  <c:v>2.9974216511283585</c:v>
                </c:pt>
                <c:pt idx="2">
                  <c:v>-1.9763677256198697</c:v>
                </c:pt>
                <c:pt idx="3">
                  <c:v>0.86303659176368785</c:v>
                </c:pt>
                <c:pt idx="4">
                  <c:v>7.9829223019315849</c:v>
                </c:pt>
                <c:pt idx="5">
                  <c:v>4.9791564011893703</c:v>
                </c:pt>
                <c:pt idx="6">
                  <c:v>1.0269937440988337</c:v>
                </c:pt>
                <c:pt idx="7">
                  <c:v>-1.4938695307479761</c:v>
                </c:pt>
                <c:pt idx="8">
                  <c:v>5.2864306206426095</c:v>
                </c:pt>
                <c:pt idx="9">
                  <c:v>6.7971079153581915</c:v>
                </c:pt>
                <c:pt idx="10">
                  <c:v>5.9365850043237858</c:v>
                </c:pt>
                <c:pt idx="11">
                  <c:v>5.6597575176138966</c:v>
                </c:pt>
                <c:pt idx="12">
                  <c:v>3.1298348595093546</c:v>
                </c:pt>
                <c:pt idx="13">
                  <c:v>-8.0354034203416642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Annualised'!$I$3:$I$16</c:f>
              <c:numCache>
                <c:formatCode>0.00</c:formatCode>
                <c:ptCount val="14"/>
                <c:pt idx="0">
                  <c:v>4.1991954303656254</c:v>
                </c:pt>
                <c:pt idx="1">
                  <c:v>1.5145199579551749</c:v>
                </c:pt>
                <c:pt idx="2">
                  <c:v>2.7470317028769098</c:v>
                </c:pt>
                <c:pt idx="3">
                  <c:v>3.205049508043869</c:v>
                </c:pt>
                <c:pt idx="4">
                  <c:v>3.6950185386219956</c:v>
                </c:pt>
                <c:pt idx="5">
                  <c:v>4.4785613796745904</c:v>
                </c:pt>
                <c:pt idx="6">
                  <c:v>4.0041102129596284</c:v>
                </c:pt>
                <c:pt idx="7">
                  <c:v>4.6851053389306321</c:v>
                </c:pt>
                <c:pt idx="8">
                  <c:v>4.5034154413494942</c:v>
                </c:pt>
                <c:pt idx="9">
                  <c:v>6.7740470832468134</c:v>
                </c:pt>
                <c:pt idx="10">
                  <c:v>5.7542002180562237</c:v>
                </c:pt>
                <c:pt idx="11">
                  <c:v>6.1920508623770187</c:v>
                </c:pt>
                <c:pt idx="12">
                  <c:v>4.4575179688685118</c:v>
                </c:pt>
                <c:pt idx="13">
                  <c:v>0.90036811504095038</c:v>
                </c:pt>
              </c:numCache>
            </c:numRef>
          </c:val>
        </c:ser>
        <c:marker val="1"/>
        <c:axId val="105994880"/>
        <c:axId val="106078592"/>
      </c:lineChart>
      <c:catAx>
        <c:axId val="10599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78592"/>
        <c:crosses val="autoZero"/>
        <c:auto val="1"/>
        <c:lblAlgn val="ctr"/>
        <c:lblOffset val="100"/>
        <c:tickLblSkip val="1"/>
        <c:tickMarkSkip val="1"/>
      </c:catAx>
      <c:valAx>
        <c:axId val="10607859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994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1.6722309711286108E-2"/>
          <c:w val="0.75407166123778535"/>
          <c:h val="0.107023299010700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146579804560303E-2"/>
          <c:y val="1.3377926421404658E-2"/>
          <c:w val="0.9136807817589544"/>
          <c:h val="0.86622073578595316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Annualised'!$B$17</c:f>
              <c:numCache>
                <c:formatCode>0.00</c:formatCode>
                <c:ptCount val="1"/>
                <c:pt idx="0">
                  <c:v>1.268799102357232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Annualised'!$E$17</c:f>
              <c:numCache>
                <c:formatCode>0.00</c:formatCode>
                <c:ptCount val="1"/>
                <c:pt idx="0">
                  <c:v>2.5297878894312333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Annualised'!$I$17</c:f>
              <c:numCache>
                <c:formatCode>0.00</c:formatCode>
                <c:ptCount val="1"/>
                <c:pt idx="0">
                  <c:v>4.0792994113119594</c:v>
                </c:pt>
              </c:numCache>
            </c:numRef>
          </c:val>
          <c:shape val="cylinder"/>
        </c:ser>
        <c:shape val="box"/>
        <c:axId val="106182144"/>
        <c:axId val="106183680"/>
        <c:axId val="0"/>
      </c:bar3DChart>
      <c:catAx>
        <c:axId val="1061821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83680"/>
        <c:crosses val="autoZero"/>
        <c:auto val="1"/>
        <c:lblAlgn val="ctr"/>
        <c:lblOffset val="100"/>
        <c:tickLblSkip val="1"/>
        <c:tickMarkSkip val="1"/>
      </c:catAx>
      <c:valAx>
        <c:axId val="10618368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8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288816503800224E-3"/>
          <c:y val="8.4665577793488038E-3"/>
          <c:w val="0.63463626492942471"/>
          <c:h val="0.10033430031772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3">
        <a:lumMod val="60000"/>
        <a:lumOff val="4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6178998632810325E-2"/>
          <c:y val="8.6666948785641476E-2"/>
          <c:w val="0.90731851390770057"/>
          <c:h val="0.86333614367234257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Annualised'!$C$3:$C$16</c:f>
              <c:numCache>
                <c:formatCode>0.00</c:formatCode>
                <c:ptCount val="14"/>
                <c:pt idx="0">
                  <c:v>16.333389661194087</c:v>
                </c:pt>
                <c:pt idx="1">
                  <c:v>-0.3577582931626867</c:v>
                </c:pt>
                <c:pt idx="2">
                  <c:v>0.90679689008445941</c:v>
                </c:pt>
                <c:pt idx="3">
                  <c:v>-2.6298178119234397</c:v>
                </c:pt>
                <c:pt idx="4">
                  <c:v>3.7541218973935253</c:v>
                </c:pt>
                <c:pt idx="5">
                  <c:v>-0.35508425423581069</c:v>
                </c:pt>
                <c:pt idx="6">
                  <c:v>4.653605468815817</c:v>
                </c:pt>
                <c:pt idx="7">
                  <c:v>5.1839550801445373</c:v>
                </c:pt>
                <c:pt idx="8">
                  <c:v>0.30325645999335371</c:v>
                </c:pt>
                <c:pt idx="9">
                  <c:v>-5.8467181986962764</c:v>
                </c:pt>
                <c:pt idx="10">
                  <c:v>0.53514512927117452</c:v>
                </c:pt>
                <c:pt idx="11">
                  <c:v>4.6918415973775565</c:v>
                </c:pt>
                <c:pt idx="12">
                  <c:v>9.9985981661473797</c:v>
                </c:pt>
                <c:pt idx="13">
                  <c:v>-3.2027100271002666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Annualised'!$D$3:$D$16</c:f>
              <c:numCache>
                <c:formatCode>0.00</c:formatCode>
                <c:ptCount val="14"/>
                <c:pt idx="0">
                  <c:v>39.29112934414519</c:v>
                </c:pt>
                <c:pt idx="1">
                  <c:v>1.1047009794468841</c:v>
                </c:pt>
                <c:pt idx="2">
                  <c:v>-1.351232499277359</c:v>
                </c:pt>
                <c:pt idx="3">
                  <c:v>-27.54448783377434</c:v>
                </c:pt>
                <c:pt idx="4">
                  <c:v>-2.5798703215106769</c:v>
                </c:pt>
                <c:pt idx="5">
                  <c:v>-5.1109673962744733</c:v>
                </c:pt>
                <c:pt idx="6">
                  <c:v>-10.664217301363346</c:v>
                </c:pt>
                <c:pt idx="7">
                  <c:v>5.8719380036837112</c:v>
                </c:pt>
                <c:pt idx="8">
                  <c:v>2.0029645322294609</c:v>
                </c:pt>
                <c:pt idx="9">
                  <c:v>-6.2574828832609484</c:v>
                </c:pt>
                <c:pt idx="10">
                  <c:v>-3.3422109236834716</c:v>
                </c:pt>
                <c:pt idx="11">
                  <c:v>2.4895449592479282</c:v>
                </c:pt>
                <c:pt idx="12">
                  <c:v>-6.2314303601105321</c:v>
                </c:pt>
                <c:pt idx="13">
                  <c:v>-7.1963275398111524</c:v>
                </c:pt>
              </c:numCache>
            </c:numRef>
          </c:val>
        </c:ser>
        <c:marker val="1"/>
        <c:axId val="106208256"/>
        <c:axId val="106218240"/>
      </c:lineChart>
      <c:catAx>
        <c:axId val="106208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18240"/>
        <c:crosses val="autoZero"/>
        <c:auto val="1"/>
        <c:lblAlgn val="ctr"/>
        <c:lblOffset val="100"/>
        <c:tickLblSkip val="1"/>
        <c:tickMarkSkip val="1"/>
      </c:catAx>
      <c:valAx>
        <c:axId val="1062182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08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032544213479043"/>
          <c:y val="1.6666588318251279E-2"/>
          <c:w val="0.8731722446314506"/>
          <c:h val="0.12333356837857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6039029239033726E-2"/>
          <c:y val="8.6378877665070963E-2"/>
          <c:w val="0.90746825178527957"/>
          <c:h val="0.86378877665071341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Annualised'!$F$3:$F$16</c:f>
              <c:numCache>
                <c:formatCode>0.00</c:formatCode>
                <c:ptCount val="14"/>
                <c:pt idx="0">
                  <c:v>1.7479865100412453</c:v>
                </c:pt>
                <c:pt idx="1">
                  <c:v>2.6509811171693163</c:v>
                </c:pt>
                <c:pt idx="2">
                  <c:v>-0.45016265487669321</c:v>
                </c:pt>
                <c:pt idx="3">
                  <c:v>1.6032162029260777</c:v>
                </c:pt>
                <c:pt idx="4">
                  <c:v>8.5899492696371755</c:v>
                </c:pt>
                <c:pt idx="5">
                  <c:v>2.9761256863385848</c:v>
                </c:pt>
                <c:pt idx="6">
                  <c:v>2.6356048186201808</c:v>
                </c:pt>
                <c:pt idx="7">
                  <c:v>-0.91605471872023903</c:v>
                </c:pt>
                <c:pt idx="8">
                  <c:v>4.7001760233958594</c:v>
                </c:pt>
                <c:pt idx="9">
                  <c:v>6.16865782426816</c:v>
                </c:pt>
                <c:pt idx="10">
                  <c:v>6.0361202543548877</c:v>
                </c:pt>
                <c:pt idx="11">
                  <c:v>5.0588251802640354</c:v>
                </c:pt>
                <c:pt idx="12">
                  <c:v>2.6399937703058396</c:v>
                </c:pt>
                <c:pt idx="13">
                  <c:v>-10.703232002524675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Annualised'!$G$3:$G$16</c:f>
              <c:numCache>
                <c:formatCode>0.00</c:formatCode>
                <c:ptCount val="14"/>
                <c:pt idx="0">
                  <c:v>11.074059626964919</c:v>
                </c:pt>
                <c:pt idx="1">
                  <c:v>3.4431570966822234</c:v>
                </c:pt>
                <c:pt idx="2">
                  <c:v>-6.1115588922262223</c:v>
                </c:pt>
                <c:pt idx="3">
                  <c:v>5.8738189568442158E-2</c:v>
                </c:pt>
                <c:pt idx="4">
                  <c:v>5.8676268172194277</c:v>
                </c:pt>
                <c:pt idx="5">
                  <c:v>-0.15546150218985691</c:v>
                </c:pt>
                <c:pt idx="6">
                  <c:v>9.7037840654843333</c:v>
                </c:pt>
                <c:pt idx="7">
                  <c:v>-11.509926472880784</c:v>
                </c:pt>
                <c:pt idx="8">
                  <c:v>7.3184307014032184</c:v>
                </c:pt>
                <c:pt idx="9">
                  <c:v>6.5088364735634601</c:v>
                </c:pt>
                <c:pt idx="10">
                  <c:v>3.303908443060303</c:v>
                </c:pt>
                <c:pt idx="11">
                  <c:v>3.1879263788259617</c:v>
                </c:pt>
                <c:pt idx="12">
                  <c:v>0.85240074999148319</c:v>
                </c:pt>
                <c:pt idx="13">
                  <c:v>-0.48798857928678907</c:v>
                </c:pt>
              </c:numCache>
            </c:numRef>
          </c:val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Annualised'!$H$3:$H$16</c:f>
              <c:numCache>
                <c:formatCode>0.00</c:formatCode>
                <c:ptCount val="14"/>
                <c:pt idx="0">
                  <c:v>-1.7304780763978587</c:v>
                </c:pt>
                <c:pt idx="1">
                  <c:v>5.7190779192565628</c:v>
                </c:pt>
                <c:pt idx="2">
                  <c:v>-11.254456509814501</c:v>
                </c:pt>
                <c:pt idx="3">
                  <c:v>-5.6966269183352605</c:v>
                </c:pt>
                <c:pt idx="4">
                  <c:v>3.941044202206661</c:v>
                </c:pt>
                <c:pt idx="5">
                  <c:v>34.108681314950161</c:v>
                </c:pt>
                <c:pt idx="6">
                  <c:v>-21.006937512957489</c:v>
                </c:pt>
                <c:pt idx="7">
                  <c:v>4.7497428617470439</c:v>
                </c:pt>
                <c:pt idx="8">
                  <c:v>9.3854882281274872</c:v>
                </c:pt>
                <c:pt idx="9">
                  <c:v>13.559290712423945</c:v>
                </c:pt>
                <c:pt idx="10">
                  <c:v>7.595951675398692</c:v>
                </c:pt>
                <c:pt idx="11">
                  <c:v>13.706077171319265</c:v>
                </c:pt>
                <c:pt idx="12">
                  <c:v>9.3855265563694754</c:v>
                </c:pt>
                <c:pt idx="13">
                  <c:v>7.8361715724972649</c:v>
                </c:pt>
              </c:numCache>
            </c:numRef>
          </c:val>
        </c:ser>
        <c:marker val="1"/>
        <c:axId val="106259968"/>
        <c:axId val="106261504"/>
      </c:lineChart>
      <c:catAx>
        <c:axId val="10625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61504"/>
        <c:crosses val="autoZero"/>
        <c:auto val="1"/>
        <c:lblAlgn val="ctr"/>
        <c:lblOffset val="100"/>
        <c:tickLblSkip val="1"/>
        <c:tickMarkSkip val="1"/>
      </c:catAx>
      <c:valAx>
        <c:axId val="10626150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5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012990192919834"/>
          <c:y val="1.6611292490877665E-2"/>
          <c:w val="0.87175380491513865"/>
          <c:h val="0.122923628448883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62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Quarterly!$F$101:$BK$101</c:f>
              <c:numCache>
                <c:formatCode>#,##0.00</c:formatCode>
                <c:ptCount val="58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5.4469835514074569</c:v>
                </c:pt>
                <c:pt idx="37">
                  <c:v>5.1888010674873692</c:v>
                </c:pt>
                <c:pt idx="38">
                  <c:v>5.4551714312850228</c:v>
                </c:pt>
                <c:pt idx="39">
                  <c:v>5.0291148458301729</c:v>
                </c:pt>
                <c:pt idx="40">
                  <c:v>5.0815694291116476</c:v>
                </c:pt>
                <c:pt idx="41">
                  <c:v>4.935364698089403</c:v>
                </c:pt>
                <c:pt idx="42">
                  <c:v>5.2472158740523094</c:v>
                </c:pt>
                <c:pt idx="43">
                  <c:v>7.0898589701371044</c:v>
                </c:pt>
                <c:pt idx="44">
                  <c:v>6.523912823860516</c:v>
                </c:pt>
                <c:pt idx="45">
                  <c:v>5.4654917994530026</c:v>
                </c:pt>
                <c:pt idx="46">
                  <c:v>5.0886775062500575</c:v>
                </c:pt>
                <c:pt idx="47">
                  <c:v>4.9428382683227738</c:v>
                </c:pt>
                <c:pt idx="48">
                  <c:v>4.1078791543505115</c:v>
                </c:pt>
                <c:pt idx="49">
                  <c:v>5.0650103056523132</c:v>
                </c:pt>
                <c:pt idx="50">
                  <c:v>3.7668207180398574</c:v>
                </c:pt>
                <c:pt idx="51">
                  <c:v>1.8734175386414254</c:v>
                </c:pt>
                <c:pt idx="52">
                  <c:v>-0.72161413348504277</c:v>
                </c:pt>
                <c:pt idx="53">
                  <c:v>-2.7432811712996781</c:v>
                </c:pt>
                <c:pt idx="54">
                  <c:v>-2.2127062649171738</c:v>
                </c:pt>
                <c:pt idx="55">
                  <c:v>-1.4427685772660193</c:v>
                </c:pt>
                <c:pt idx="56">
                  <c:v>1.5642378458177821</c:v>
                </c:pt>
                <c:pt idx="57">
                  <c:v>3.0564971686183124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Quarterly!$F$121:$BK$121</c:f>
              <c:numCache>
                <c:formatCode>#,##0.00</c:formatCode>
                <c:ptCount val="58"/>
                <c:pt idx="0">
                  <c:v>4.9357629448767648</c:v>
                </c:pt>
                <c:pt idx="1">
                  <c:v>7.7171526974565738</c:v>
                </c:pt>
                <c:pt idx="2">
                  <c:v>4.5098295274525242</c:v>
                </c:pt>
                <c:pt idx="3">
                  <c:v>4.3521254596349239</c:v>
                </c:pt>
                <c:pt idx="4">
                  <c:v>3.0851883413065369</c:v>
                </c:pt>
                <c:pt idx="5">
                  <c:v>2.8251251483844495</c:v>
                </c:pt>
                <c:pt idx="6">
                  <c:v>1.9846255189587647</c:v>
                </c:pt>
                <c:pt idx="7">
                  <c:v>1.365916920377678</c:v>
                </c:pt>
                <c:pt idx="8">
                  <c:v>2.3169036477134517</c:v>
                </c:pt>
                <c:pt idx="9">
                  <c:v>2.0963283956282956</c:v>
                </c:pt>
                <c:pt idx="10">
                  <c:v>1.4882590605925805</c:v>
                </c:pt>
                <c:pt idx="11">
                  <c:v>1.2233867484420635</c:v>
                </c:pt>
                <c:pt idx="12">
                  <c:v>0.24927602484480382</c:v>
                </c:pt>
                <c:pt idx="13">
                  <c:v>0.95955932090365426</c:v>
                </c:pt>
                <c:pt idx="14">
                  <c:v>2.0336759959320823</c:v>
                </c:pt>
                <c:pt idx="15">
                  <c:v>3.0518043254297864</c:v>
                </c:pt>
                <c:pt idx="16">
                  <c:v>4.4024295966067983</c:v>
                </c:pt>
                <c:pt idx="17">
                  <c:v>3.9364210820336378</c:v>
                </c:pt>
                <c:pt idx="18">
                  <c:v>7.0857210565830071</c:v>
                </c:pt>
                <c:pt idx="19">
                  <c:v>5.8665911396459061</c:v>
                </c:pt>
                <c:pt idx="20">
                  <c:v>6.1392176487385157</c:v>
                </c:pt>
                <c:pt idx="21">
                  <c:v>6.1116238898604802</c:v>
                </c:pt>
                <c:pt idx="22">
                  <c:v>2.6922702568576988</c:v>
                </c:pt>
                <c:pt idx="23">
                  <c:v>3.5686814680684402</c:v>
                </c:pt>
                <c:pt idx="24">
                  <c:v>3.1899603255785407</c:v>
                </c:pt>
                <c:pt idx="25">
                  <c:v>3.8485581669638176</c:v>
                </c:pt>
                <c:pt idx="26">
                  <c:v>3.4060368840806583</c:v>
                </c:pt>
                <c:pt idx="27">
                  <c:v>4.0375306984318566</c:v>
                </c:pt>
                <c:pt idx="28">
                  <c:v>3.939515678289355</c:v>
                </c:pt>
                <c:pt idx="29">
                  <c:v>4.2866089789378314</c:v>
                </c:pt>
                <c:pt idx="30">
                  <c:v>3.6383421584642694</c:v>
                </c:pt>
                <c:pt idx="31">
                  <c:v>2.5736149036534588</c:v>
                </c:pt>
                <c:pt idx="32">
                  <c:v>4.9774438314357843</c:v>
                </c:pt>
                <c:pt idx="33">
                  <c:v>4.7714376026829024</c:v>
                </c:pt>
                <c:pt idx="34">
                  <c:v>6.8025136122745415</c:v>
                </c:pt>
                <c:pt idx="35">
                  <c:v>7.8003989592836245</c:v>
                </c:pt>
                <c:pt idx="36">
                  <c:v>7.1039248847621028</c:v>
                </c:pt>
                <c:pt idx="37">
                  <c:v>6.2725196289707421</c:v>
                </c:pt>
                <c:pt idx="38">
                  <c:v>7.3023348638124332</c:v>
                </c:pt>
                <c:pt idx="39">
                  <c:v>6.941481523230177</c:v>
                </c:pt>
                <c:pt idx="40">
                  <c:v>6.2348909800872283</c:v>
                </c:pt>
                <c:pt idx="41">
                  <c:v>5.7213280062618521</c:v>
                </c:pt>
                <c:pt idx="42">
                  <c:v>5.9105341563102849</c:v>
                </c:pt>
                <c:pt idx="43">
                  <c:v>7.6643149737516625</c:v>
                </c:pt>
                <c:pt idx="44">
                  <c:v>8.014379342445455</c:v>
                </c:pt>
                <c:pt idx="45">
                  <c:v>6.9725787258477334</c:v>
                </c:pt>
                <c:pt idx="46">
                  <c:v>6.3989081945650801</c:v>
                </c:pt>
                <c:pt idx="47">
                  <c:v>6.4406598461384332</c:v>
                </c:pt>
                <c:pt idx="48">
                  <c:v>4.6089402959344721</c:v>
                </c:pt>
                <c:pt idx="49">
                  <c:v>5.4580124265141556</c:v>
                </c:pt>
                <c:pt idx="50">
                  <c:v>4.1064396582353702</c:v>
                </c:pt>
                <c:pt idx="51">
                  <c:v>1.6550830087280952</c:v>
                </c:pt>
                <c:pt idx="52">
                  <c:v>-1.1680189194769521</c:v>
                </c:pt>
                <c:pt idx="53">
                  <c:v>-3.4823999339000142</c:v>
                </c:pt>
                <c:pt idx="54">
                  <c:v>-2.7333849169055049</c:v>
                </c:pt>
                <c:pt idx="55">
                  <c:v>-1.5199390521731253</c:v>
                </c:pt>
                <c:pt idx="56">
                  <c:v>1.3247744286431851</c:v>
                </c:pt>
                <c:pt idx="57">
                  <c:v>3.453419863038163</c:v>
                </c:pt>
              </c:numCache>
            </c:numRef>
          </c:val>
        </c:ser>
        <c:marker val="1"/>
        <c:axId val="93902720"/>
        <c:axId val="93904256"/>
      </c:lineChart>
      <c:catAx>
        <c:axId val="93902720"/>
        <c:scaling>
          <c:orientation val="minMax"/>
        </c:scaling>
        <c:axPos val="b"/>
        <c:numFmt formatCode="General" sourceLinked="1"/>
        <c:tickLblPos val="nextTo"/>
        <c:crossAx val="93904256"/>
        <c:crosses val="autoZero"/>
        <c:auto val="1"/>
        <c:lblAlgn val="ctr"/>
        <c:lblOffset val="100"/>
      </c:catAx>
      <c:valAx>
        <c:axId val="93904256"/>
        <c:scaling>
          <c:orientation val="minMax"/>
        </c:scaling>
        <c:axPos val="l"/>
        <c:numFmt formatCode="#,##0.00" sourceLinked="1"/>
        <c:tickLblPos val="nextTo"/>
        <c:crossAx val="9390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52"/>
          <c:y val="2.407463112054814E-2"/>
          <c:w val="0.29273978468622291"/>
          <c:h val="0.12231796868088127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709E-2"/>
          <c:y val="8.4967591425370928E-2"/>
          <c:w val="0.91410048622366291"/>
          <c:h val="0.80065614996984136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Annualised'!$J$3:$J$16</c:f>
              <c:numCache>
                <c:formatCode>0.00</c:formatCode>
                <c:ptCount val="14"/>
                <c:pt idx="0">
                  <c:v>2.2470205122525559</c:v>
                </c:pt>
                <c:pt idx="1">
                  <c:v>0.55422679345200143</c:v>
                </c:pt>
                <c:pt idx="2">
                  <c:v>0.88094178663700917</c:v>
                </c:pt>
                <c:pt idx="3">
                  <c:v>7.153438110640173</c:v>
                </c:pt>
                <c:pt idx="4">
                  <c:v>8.2442430596969913</c:v>
                </c:pt>
                <c:pt idx="5">
                  <c:v>7.8119454402685991</c:v>
                </c:pt>
                <c:pt idx="6">
                  <c:v>2.4495846618694839</c:v>
                </c:pt>
                <c:pt idx="7">
                  <c:v>3.4685167303858582</c:v>
                </c:pt>
                <c:pt idx="8">
                  <c:v>5.4367045880185341</c:v>
                </c:pt>
                <c:pt idx="9">
                  <c:v>6.4683772653539018</c:v>
                </c:pt>
                <c:pt idx="10">
                  <c:v>6.4021635266201473</c:v>
                </c:pt>
                <c:pt idx="11">
                  <c:v>5.592159702286212</c:v>
                </c:pt>
                <c:pt idx="12">
                  <c:v>0.91222102411396455</c:v>
                </c:pt>
                <c:pt idx="13">
                  <c:v>-2.8794937729288121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Annualised'!$K$3:$K$16</c:f>
              <c:numCache>
                <c:formatCode>0.00</c:formatCode>
                <c:ptCount val="14"/>
                <c:pt idx="0">
                  <c:v>4.4671965229658666</c:v>
                </c:pt>
                <c:pt idx="1">
                  <c:v>5.5598837816904023</c:v>
                </c:pt>
                <c:pt idx="2">
                  <c:v>4.5286472045194284</c:v>
                </c:pt>
                <c:pt idx="3">
                  <c:v>3.5515228165262891</c:v>
                </c:pt>
                <c:pt idx="4">
                  <c:v>6.4544516753365295</c:v>
                </c:pt>
                <c:pt idx="5">
                  <c:v>4.3137983896882419</c:v>
                </c:pt>
                <c:pt idx="6">
                  <c:v>9.3551417802024215</c:v>
                </c:pt>
                <c:pt idx="7">
                  <c:v>6.9910452895023028</c:v>
                </c:pt>
                <c:pt idx="8">
                  <c:v>4.4789047295174438</c:v>
                </c:pt>
                <c:pt idx="9">
                  <c:v>5.9150981474114728</c:v>
                </c:pt>
                <c:pt idx="10">
                  <c:v>5.2007031701428827</c:v>
                </c:pt>
                <c:pt idx="11">
                  <c:v>6.7987741694724866</c:v>
                </c:pt>
                <c:pt idx="12">
                  <c:v>4.1985761511552813</c:v>
                </c:pt>
                <c:pt idx="13">
                  <c:v>0.5317753388353671</c:v>
                </c:pt>
              </c:numCache>
            </c:numRef>
          </c:val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Annualised'!$L$3:$L$16</c:f>
              <c:numCache>
                <c:formatCode>0.00</c:formatCode>
                <c:ptCount val="14"/>
                <c:pt idx="0">
                  <c:v>6.8454417881424288</c:v>
                </c:pt>
                <c:pt idx="1">
                  <c:v>4.2397690664207577</c:v>
                </c:pt>
                <c:pt idx="2">
                  <c:v>2.4268725064224799</c:v>
                </c:pt>
                <c:pt idx="3">
                  <c:v>6.0813331708891418</c:v>
                </c:pt>
                <c:pt idx="4">
                  <c:v>1.1933287562376913</c:v>
                </c:pt>
                <c:pt idx="5">
                  <c:v>5.7000743655677866</c:v>
                </c:pt>
                <c:pt idx="6">
                  <c:v>5.0547872389770401</c:v>
                </c:pt>
                <c:pt idx="7">
                  <c:v>5.5892222881982878</c:v>
                </c:pt>
                <c:pt idx="8">
                  <c:v>7.2253292354286875</c:v>
                </c:pt>
                <c:pt idx="9">
                  <c:v>10.576443377180968</c:v>
                </c:pt>
                <c:pt idx="10">
                  <c:v>7.6942579697232771</c:v>
                </c:pt>
                <c:pt idx="11">
                  <c:v>7.7742812000081152</c:v>
                </c:pt>
                <c:pt idx="12">
                  <c:v>7.7922149005678856</c:v>
                </c:pt>
                <c:pt idx="13">
                  <c:v>1.2659201663841331</c:v>
                </c:pt>
              </c:numCache>
            </c:numRef>
          </c:val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Annualised'!$M$3:$M$16</c:f>
              <c:numCache>
                <c:formatCode>0.00</c:formatCode>
                <c:ptCount val="14"/>
                <c:pt idx="0">
                  <c:v>2.5993756666897951</c:v>
                </c:pt>
                <c:pt idx="1">
                  <c:v>-0.10203571415376578</c:v>
                </c:pt>
                <c:pt idx="2">
                  <c:v>6.2204660235137315</c:v>
                </c:pt>
                <c:pt idx="3">
                  <c:v>3.6957968062409501</c:v>
                </c:pt>
                <c:pt idx="4">
                  <c:v>4.7073160157575709</c:v>
                </c:pt>
                <c:pt idx="5">
                  <c:v>2.3313694955157054</c:v>
                </c:pt>
                <c:pt idx="6">
                  <c:v>2.411459265991736</c:v>
                </c:pt>
                <c:pt idx="7">
                  <c:v>5.5714173598928376</c:v>
                </c:pt>
                <c:pt idx="8">
                  <c:v>1.7682853612014979</c:v>
                </c:pt>
                <c:pt idx="9">
                  <c:v>3.3779430972473352</c:v>
                </c:pt>
                <c:pt idx="10">
                  <c:v>5.3045956951620603</c:v>
                </c:pt>
                <c:pt idx="11">
                  <c:v>5.4967323876356371</c:v>
                </c:pt>
                <c:pt idx="12">
                  <c:v>3.335732450161216</c:v>
                </c:pt>
                <c:pt idx="13">
                  <c:v>2.6714172158572236</c:v>
                </c:pt>
              </c:numCache>
            </c:numRef>
          </c:val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Annualised'!$A$3:$A$16</c:f>
              <c:numCache>
                <c:formatCode>General</c:formatCode>
                <c:ptCount val="1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</c:numCache>
            </c:numRef>
          </c:cat>
          <c:val>
            <c:numRef>
              <c:f>'Growth Rates Annualised'!$N$3:$N$16</c:f>
              <c:numCache>
                <c:formatCode>0.00</c:formatCode>
                <c:ptCount val="14"/>
                <c:pt idx="0">
                  <c:v>3.784687181258374</c:v>
                </c:pt>
                <c:pt idx="1">
                  <c:v>-2.419891015264688</c:v>
                </c:pt>
                <c:pt idx="2">
                  <c:v>1.9185776304905107</c:v>
                </c:pt>
                <c:pt idx="3">
                  <c:v>-3.4818138516285417</c:v>
                </c:pt>
                <c:pt idx="4">
                  <c:v>-0.29083884431686502</c:v>
                </c:pt>
                <c:pt idx="5">
                  <c:v>0.93167194546765941</c:v>
                </c:pt>
                <c:pt idx="6">
                  <c:v>0.41607279782576079</c:v>
                </c:pt>
                <c:pt idx="7">
                  <c:v>2.1974951064812722</c:v>
                </c:pt>
                <c:pt idx="8">
                  <c:v>1.3494582078885304</c:v>
                </c:pt>
                <c:pt idx="9">
                  <c:v>4.5038842802488963</c:v>
                </c:pt>
                <c:pt idx="10">
                  <c:v>2.9800977844017367</c:v>
                </c:pt>
                <c:pt idx="11">
                  <c:v>4.1999069356885483</c:v>
                </c:pt>
                <c:pt idx="12">
                  <c:v>4.3653835162105672</c:v>
                </c:pt>
                <c:pt idx="13">
                  <c:v>4.2270204848906365</c:v>
                </c:pt>
              </c:numCache>
            </c:numRef>
          </c:val>
        </c:ser>
        <c:marker val="1"/>
        <c:axId val="107365888"/>
        <c:axId val="107367424"/>
      </c:lineChart>
      <c:catAx>
        <c:axId val="10736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67424"/>
        <c:crosses val="autoZero"/>
        <c:auto val="1"/>
        <c:lblAlgn val="ctr"/>
        <c:lblOffset val="100"/>
        <c:tickLblSkip val="1"/>
        <c:tickMarkSkip val="1"/>
      </c:catAx>
      <c:valAx>
        <c:axId val="10736742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6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922204213938426"/>
          <c:y val="1.6340023970992063E-2"/>
          <c:w val="0.96920583468395494"/>
          <c:h val="0.238562954197199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305358171692784E-2"/>
          <c:y val="2.5555555555555581E-2"/>
          <c:w val="0.91219657043408664"/>
          <c:h val="0.870002832040473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Annualised'!$C$17</c:f>
              <c:numCache>
                <c:formatCode>0.00</c:formatCode>
                <c:ptCount val="1"/>
                <c:pt idx="0">
                  <c:v>2.4263301260931009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Annualised'!$D$17</c:f>
              <c:numCache>
                <c:formatCode>0.00</c:formatCode>
                <c:ptCount val="1"/>
                <c:pt idx="0">
                  <c:v>-1.3941392314509378</c:v>
                </c:pt>
              </c:numCache>
            </c:numRef>
          </c:val>
          <c:shape val="cylinder"/>
        </c:ser>
        <c:shape val="box"/>
        <c:axId val="107401216"/>
        <c:axId val="107402752"/>
        <c:axId val="0"/>
      </c:bar3DChart>
      <c:catAx>
        <c:axId val="1074012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02752"/>
        <c:crosses val="autoZero"/>
        <c:auto val="1"/>
        <c:lblAlgn val="ctr"/>
        <c:lblOffset val="100"/>
        <c:tickLblSkip val="1"/>
        <c:tickMarkSkip val="1"/>
      </c:catAx>
      <c:valAx>
        <c:axId val="10740275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01216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538629786661286E-2"/>
          <c:y val="1.6666823832649665E-2"/>
          <c:w val="0.6737246786459391"/>
          <c:h val="0.116667138164615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140046518575421E-2"/>
          <c:y val="2.5555555555555581E-2"/>
          <c:w val="0.90731851390770057"/>
          <c:h val="0.870002832040473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Annualised'!$F$17</c:f>
              <c:numCache>
                <c:formatCode>0.00</c:formatCode>
                <c:ptCount val="1"/>
                <c:pt idx="0">
                  <c:v>2.3384419486571253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Annualised'!$G$17</c:f>
              <c:numCache>
                <c:formatCode>0.00</c:formatCode>
                <c:ptCount val="1"/>
                <c:pt idx="0">
                  <c:v>2.3609952211557226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Annualised'!$H$17</c:f>
              <c:numCache>
                <c:formatCode>0.00</c:formatCode>
                <c:ptCount val="1"/>
                <c:pt idx="0">
                  <c:v>5.0213252283422474</c:v>
                </c:pt>
              </c:numCache>
            </c:numRef>
          </c:val>
          <c:shape val="cylinder"/>
        </c:ser>
        <c:shape val="box"/>
        <c:axId val="106125952"/>
        <c:axId val="106135936"/>
        <c:axId val="0"/>
      </c:bar3DChart>
      <c:catAx>
        <c:axId val="106125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35936"/>
        <c:crosses val="autoZero"/>
        <c:auto val="1"/>
        <c:lblAlgn val="ctr"/>
        <c:lblOffset val="100"/>
        <c:tickLblSkip val="1"/>
        <c:tickMarkSkip val="1"/>
      </c:catAx>
      <c:valAx>
        <c:axId val="10613593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2595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554827657851337E-2"/>
          <c:y val="1.260162601626017E-2"/>
          <c:w val="0.66055554848858822"/>
          <c:h val="0.112601946098201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628455533967339E-2"/>
          <c:y val="2.5470653377630131E-2"/>
          <c:w val="0.91883189715647651"/>
          <c:h val="0.8704333057018653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Annualised'!$A$17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Annualised'!$J$17</c:f>
              <c:numCache>
                <c:formatCode>0.00</c:formatCode>
                <c:ptCount val="1"/>
                <c:pt idx="0">
                  <c:v>3.9101463877619014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Annualised'!$K$17</c:f>
              <c:numCache>
                <c:formatCode>0.00</c:formatCode>
                <c:ptCount val="1"/>
                <c:pt idx="0">
                  <c:v>5.1675370833547438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Annualised'!$L$17</c:f>
              <c:numCache>
                <c:formatCode>0.00</c:formatCode>
                <c:ptCount val="1"/>
                <c:pt idx="0">
                  <c:v>5.6756625735820476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Annualised'!$M$17</c:f>
              <c:numCache>
                <c:formatCode>0.00</c:formatCode>
                <c:ptCount val="1"/>
                <c:pt idx="0">
                  <c:v>3.5278479376223948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Annualised'!$N$17</c:f>
              <c:numCache>
                <c:formatCode>0.00</c:formatCode>
                <c:ptCount val="1"/>
                <c:pt idx="0">
                  <c:v>1.7629794399744569</c:v>
                </c:pt>
              </c:numCache>
            </c:numRef>
          </c:val>
          <c:shape val="cylinder"/>
        </c:ser>
        <c:shape val="box"/>
        <c:axId val="107428864"/>
        <c:axId val="107438848"/>
        <c:axId val="0"/>
      </c:bar3DChart>
      <c:catAx>
        <c:axId val="107428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38848"/>
        <c:crosses val="autoZero"/>
        <c:auto val="1"/>
        <c:lblAlgn val="ctr"/>
        <c:lblOffset val="100"/>
        <c:tickLblSkip val="1"/>
        <c:tickMarkSkip val="1"/>
      </c:catAx>
      <c:valAx>
        <c:axId val="10743884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2886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974060060674264"/>
          <c:y val="1.6611290640693041E-2"/>
          <c:w val="0.97240327913556268"/>
          <c:h val="0.255814482727231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6092824791849423E-2"/>
          <c:y val="3.054382908018851E-2"/>
          <c:w val="0.91739244419935451"/>
          <c:h val="0.94582324268290063"/>
        </c:manualLayout>
      </c:layout>
      <c:lineChart>
        <c:grouping val="standard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SeaAdj'!$B$3:$B$60</c:f>
              <c:numCache>
                <c:formatCode>0.00</c:formatCode>
                <c:ptCount val="58"/>
                <c:pt idx="0">
                  <c:v>1.6810536209994911</c:v>
                </c:pt>
                <c:pt idx="1">
                  <c:v>24.113371788301436</c:v>
                </c:pt>
                <c:pt idx="2">
                  <c:v>37.341781011913483</c:v>
                </c:pt>
                <c:pt idx="3">
                  <c:v>38.73385065423858</c:v>
                </c:pt>
                <c:pt idx="4">
                  <c:v>8.4077422063460521</c:v>
                </c:pt>
                <c:pt idx="5">
                  <c:v>0.49503604777323001</c:v>
                </c:pt>
                <c:pt idx="6">
                  <c:v>-2.9307154736889771</c:v>
                </c:pt>
                <c:pt idx="7">
                  <c:v>-4.1581844875718739</c:v>
                </c:pt>
                <c:pt idx="8">
                  <c:v>1.8178226733009526</c:v>
                </c:pt>
                <c:pt idx="9">
                  <c:v>-0.69891838959663555</c:v>
                </c:pt>
                <c:pt idx="10">
                  <c:v>-1.3581312879735437</c:v>
                </c:pt>
                <c:pt idx="11">
                  <c:v>0.32670059406483631</c:v>
                </c:pt>
                <c:pt idx="12">
                  <c:v>-14.784698906620939</c:v>
                </c:pt>
                <c:pt idx="13">
                  <c:v>-12.650211601139095</c:v>
                </c:pt>
                <c:pt idx="14">
                  <c:v>-11.138538576063404</c:v>
                </c:pt>
                <c:pt idx="15">
                  <c:v>-10.592551512041464</c:v>
                </c:pt>
                <c:pt idx="16">
                  <c:v>3.3244780316509481</c:v>
                </c:pt>
                <c:pt idx="17">
                  <c:v>3.0596366912019404</c:v>
                </c:pt>
                <c:pt idx="18">
                  <c:v>1.6702615219276633</c:v>
                </c:pt>
                <c:pt idx="19">
                  <c:v>-1.0664285566033425</c:v>
                </c:pt>
                <c:pt idx="20">
                  <c:v>-1.3554771282574243</c:v>
                </c:pt>
                <c:pt idx="21">
                  <c:v>-2.0252522872036374</c:v>
                </c:pt>
                <c:pt idx="22">
                  <c:v>-2.2431434926247338</c:v>
                </c:pt>
                <c:pt idx="23">
                  <c:v>-1.6366376912233089</c:v>
                </c:pt>
                <c:pt idx="24">
                  <c:v>-3.4457188965940819</c:v>
                </c:pt>
                <c:pt idx="25">
                  <c:v>-0.63052659913236742</c:v>
                </c:pt>
                <c:pt idx="26">
                  <c:v>1.5465018394911851</c:v>
                </c:pt>
                <c:pt idx="27">
                  <c:v>2.9907489243245831</c:v>
                </c:pt>
                <c:pt idx="28">
                  <c:v>10.075088553082107</c:v>
                </c:pt>
                <c:pt idx="29">
                  <c:v>6.8854526722178093</c:v>
                </c:pt>
                <c:pt idx="30">
                  <c:v>3.1486678539754487</c:v>
                </c:pt>
                <c:pt idx="31">
                  <c:v>1.6267735562242598</c:v>
                </c:pt>
                <c:pt idx="32">
                  <c:v>-2.1812097582624608</c:v>
                </c:pt>
                <c:pt idx="33">
                  <c:v>-1.4937339011109243</c:v>
                </c:pt>
                <c:pt idx="34">
                  <c:v>2.6010024129667659</c:v>
                </c:pt>
                <c:pt idx="35">
                  <c:v>4.2120338929917223</c:v>
                </c:pt>
                <c:pt idx="36">
                  <c:v>-4.0897003742481397</c:v>
                </c:pt>
                <c:pt idx="37">
                  <c:v>-4.7487054571678158</c:v>
                </c:pt>
                <c:pt idx="38">
                  <c:v>-6.9320788935838191</c:v>
                </c:pt>
                <c:pt idx="39">
                  <c:v>-7.9617217393133668</c:v>
                </c:pt>
                <c:pt idx="40">
                  <c:v>1.2215916312363149</c:v>
                </c:pt>
                <c:pt idx="41">
                  <c:v>-0.5536211072183711</c:v>
                </c:pt>
                <c:pt idx="42">
                  <c:v>-1.4353008539373941</c:v>
                </c:pt>
                <c:pt idx="43">
                  <c:v>-1.2601878871440351</c:v>
                </c:pt>
                <c:pt idx="44">
                  <c:v>0.23012954984258571</c:v>
                </c:pt>
                <c:pt idx="45">
                  <c:v>3.5255043226277274</c:v>
                </c:pt>
                <c:pt idx="46">
                  <c:v>5.411856944886698</c:v>
                </c:pt>
                <c:pt idx="47">
                  <c:v>7.4166073275643587</c:v>
                </c:pt>
                <c:pt idx="48">
                  <c:v>4.7355307958313544</c:v>
                </c:pt>
                <c:pt idx="49">
                  <c:v>5.3765741095215933</c:v>
                </c:pt>
                <c:pt idx="50">
                  <c:v>7.1784955406716673</c:v>
                </c:pt>
                <c:pt idx="51">
                  <c:v>5.9979076376126486</c:v>
                </c:pt>
                <c:pt idx="52">
                  <c:v>2.3175992718290783</c:v>
                </c:pt>
                <c:pt idx="53">
                  <c:v>-2.0074444865479495</c:v>
                </c:pt>
                <c:pt idx="54">
                  <c:v>-7.1144512006452425</c:v>
                </c:pt>
                <c:pt idx="55">
                  <c:v>-9.2620243850804442</c:v>
                </c:pt>
                <c:pt idx="56">
                  <c:v>-5.0913923435530339</c:v>
                </c:pt>
                <c:pt idx="57">
                  <c:v>-2.6279026539990951</c:v>
                </c:pt>
              </c:numCache>
            </c:numRef>
          </c:val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SeaAdj'!$E$3:$E$60</c:f>
              <c:numCache>
                <c:formatCode>0.00</c:formatCode>
                <c:ptCount val="58"/>
                <c:pt idx="0">
                  <c:v>2.1738484148827002</c:v>
                </c:pt>
                <c:pt idx="1">
                  <c:v>1.395423153673031</c:v>
                </c:pt>
                <c:pt idx="2">
                  <c:v>1.8336047966829496</c:v>
                </c:pt>
                <c:pt idx="3">
                  <c:v>3.6527069028592161</c:v>
                </c:pt>
                <c:pt idx="4">
                  <c:v>3.0350310496318884</c:v>
                </c:pt>
                <c:pt idx="5">
                  <c:v>4.441185397560651</c:v>
                </c:pt>
                <c:pt idx="6">
                  <c:v>3.0295974039614393</c:v>
                </c:pt>
                <c:pt idx="7">
                  <c:v>1.5167137608464041</c:v>
                </c:pt>
                <c:pt idx="8">
                  <c:v>3.0960188975579405E-2</c:v>
                </c:pt>
                <c:pt idx="9">
                  <c:v>-1.9692826029961961</c:v>
                </c:pt>
                <c:pt idx="10">
                  <c:v>-2.9703466721946872</c:v>
                </c:pt>
                <c:pt idx="11">
                  <c:v>-2.9729067979582262</c:v>
                </c:pt>
                <c:pt idx="12">
                  <c:v>-1.8346806971687242</c:v>
                </c:pt>
                <c:pt idx="13">
                  <c:v>-0.77476007068744412</c:v>
                </c:pt>
                <c:pt idx="14">
                  <c:v>1.9040088730246669</c:v>
                </c:pt>
                <c:pt idx="15">
                  <c:v>4.236568794988222</c:v>
                </c:pt>
                <c:pt idx="16">
                  <c:v>6.9857682446368017</c:v>
                </c:pt>
                <c:pt idx="17">
                  <c:v>7.9463867520862443</c:v>
                </c:pt>
                <c:pt idx="18">
                  <c:v>8.5881530310165068</c:v>
                </c:pt>
                <c:pt idx="19">
                  <c:v>8.3827593285572828</c:v>
                </c:pt>
                <c:pt idx="20">
                  <c:v>8.0761810441768631</c:v>
                </c:pt>
                <c:pt idx="21">
                  <c:v>6.3305649770433154</c:v>
                </c:pt>
                <c:pt idx="22">
                  <c:v>3.3433682058817151</c:v>
                </c:pt>
                <c:pt idx="23">
                  <c:v>2.3464452272321532</c:v>
                </c:pt>
                <c:pt idx="24">
                  <c:v>-1.2987384828870272</c:v>
                </c:pt>
                <c:pt idx="25">
                  <c:v>0.50641762022812487</c:v>
                </c:pt>
                <c:pt idx="26">
                  <c:v>2.6285298847865648</c:v>
                </c:pt>
                <c:pt idx="27">
                  <c:v>2.288449449140884</c:v>
                </c:pt>
                <c:pt idx="28">
                  <c:v>1.6756294599175239</c:v>
                </c:pt>
                <c:pt idx="29">
                  <c:v>-1.0652940115137417</c:v>
                </c:pt>
                <c:pt idx="30">
                  <c:v>-2.9432855837444949</c:v>
                </c:pt>
                <c:pt idx="31">
                  <c:v>-3.5359538838076974</c:v>
                </c:pt>
                <c:pt idx="32">
                  <c:v>0.80310607222523045</c:v>
                </c:pt>
                <c:pt idx="33">
                  <c:v>4.2385882272253221</c:v>
                </c:pt>
                <c:pt idx="34">
                  <c:v>7.5917130739020999</c:v>
                </c:pt>
                <c:pt idx="35">
                  <c:v>8.6019621111462605</c:v>
                </c:pt>
                <c:pt idx="36">
                  <c:v>6.157316437686462</c:v>
                </c:pt>
                <c:pt idx="37">
                  <c:v>7.3193871804501658</c:v>
                </c:pt>
                <c:pt idx="38">
                  <c:v>7.0406414813624991</c:v>
                </c:pt>
                <c:pt idx="39">
                  <c:v>6.6541034601959561</c:v>
                </c:pt>
                <c:pt idx="40">
                  <c:v>7.0659108418393055</c:v>
                </c:pt>
                <c:pt idx="41">
                  <c:v>5.3118042253800031</c:v>
                </c:pt>
                <c:pt idx="42">
                  <c:v>4.9386124205190951</c:v>
                </c:pt>
                <c:pt idx="43">
                  <c:v>6.4768061761754465</c:v>
                </c:pt>
                <c:pt idx="44">
                  <c:v>7.416116636662708</c:v>
                </c:pt>
                <c:pt idx="45">
                  <c:v>6.186468396186827</c:v>
                </c:pt>
                <c:pt idx="46">
                  <c:v>4.355599314138705</c:v>
                </c:pt>
                <c:pt idx="47">
                  <c:v>4.770710488991015</c:v>
                </c:pt>
                <c:pt idx="48">
                  <c:v>2.9805846357336869</c:v>
                </c:pt>
                <c:pt idx="49">
                  <c:v>5.8640379428055018</c:v>
                </c:pt>
                <c:pt idx="50">
                  <c:v>4.9169623053026053</c:v>
                </c:pt>
                <c:pt idx="51">
                  <c:v>-1.1450650300934637</c:v>
                </c:pt>
                <c:pt idx="52">
                  <c:v>-6.7098965584293762</c:v>
                </c:pt>
                <c:pt idx="53">
                  <c:v>-11.694859056731222</c:v>
                </c:pt>
                <c:pt idx="54">
                  <c:v>-9.4643048452347269</c:v>
                </c:pt>
                <c:pt idx="55">
                  <c:v>-4.0629221127137605</c:v>
                </c:pt>
                <c:pt idx="56">
                  <c:v>3.5339854274436089</c:v>
                </c:pt>
                <c:pt idx="57">
                  <c:v>7.0700533046222436</c:v>
                </c:pt>
              </c:numCache>
            </c:numRef>
          </c:val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SeaAdj'!$I$3:$I$60</c:f>
              <c:numCache>
                <c:formatCode>0.00</c:formatCode>
                <c:ptCount val="58"/>
                <c:pt idx="0">
                  <c:v>4.3505746455630607</c:v>
                </c:pt>
                <c:pt idx="1">
                  <c:v>4.1108238190082416</c:v>
                </c:pt>
                <c:pt idx="2">
                  <c:v>4.0770110086038711</c:v>
                </c:pt>
                <c:pt idx="3">
                  <c:v>4.2603779761080247</c:v>
                </c:pt>
                <c:pt idx="4">
                  <c:v>2.647357909575442</c:v>
                </c:pt>
                <c:pt idx="5">
                  <c:v>2.0100783021212059</c:v>
                </c:pt>
                <c:pt idx="6">
                  <c:v>1.2026967670105837</c:v>
                </c:pt>
                <c:pt idx="7">
                  <c:v>0.2421538984794295</c:v>
                </c:pt>
                <c:pt idx="8">
                  <c:v>2.3762183005932265</c:v>
                </c:pt>
                <c:pt idx="9">
                  <c:v>2.8644344220326503</c:v>
                </c:pt>
                <c:pt idx="10">
                  <c:v>2.7959428861484583</c:v>
                </c:pt>
                <c:pt idx="11">
                  <c:v>2.948206862815113</c:v>
                </c:pt>
                <c:pt idx="12">
                  <c:v>2.2424337015572413</c:v>
                </c:pt>
                <c:pt idx="13">
                  <c:v>2.6210454456167454</c:v>
                </c:pt>
                <c:pt idx="14">
                  <c:v>3.5935366859945876</c:v>
                </c:pt>
                <c:pt idx="15">
                  <c:v>4.3476051695117857</c:v>
                </c:pt>
                <c:pt idx="16">
                  <c:v>4.0471877469770172</c:v>
                </c:pt>
                <c:pt idx="17">
                  <c:v>3.8541637226569945</c:v>
                </c:pt>
                <c:pt idx="18">
                  <c:v>3.5674150785927088</c:v>
                </c:pt>
                <c:pt idx="19">
                  <c:v>3.3256169219221734</c:v>
                </c:pt>
                <c:pt idx="20">
                  <c:v>4.6719118153144503</c:v>
                </c:pt>
                <c:pt idx="21">
                  <c:v>4.4282125310346272</c:v>
                </c:pt>
                <c:pt idx="22">
                  <c:v>4.2647607372580074</c:v>
                </c:pt>
                <c:pt idx="23">
                  <c:v>4.5519257445017649</c:v>
                </c:pt>
                <c:pt idx="24">
                  <c:v>3.8640161804479134</c:v>
                </c:pt>
                <c:pt idx="25">
                  <c:v>4.247601410131626</c:v>
                </c:pt>
                <c:pt idx="26">
                  <c:v>4.003634362696487</c:v>
                </c:pt>
                <c:pt idx="27">
                  <c:v>3.9019882484085251</c:v>
                </c:pt>
                <c:pt idx="28">
                  <c:v>4.6258366115946883</c:v>
                </c:pt>
                <c:pt idx="29">
                  <c:v>4.4272877069753198</c:v>
                </c:pt>
                <c:pt idx="30">
                  <c:v>4.8854344478841769</c:v>
                </c:pt>
                <c:pt idx="31">
                  <c:v>4.7983329807771131</c:v>
                </c:pt>
                <c:pt idx="32">
                  <c:v>4.0178348167667837</c:v>
                </c:pt>
                <c:pt idx="33">
                  <c:v>4.3107956504605767</c:v>
                </c:pt>
                <c:pt idx="34">
                  <c:v>4.4940079399605413</c:v>
                </c:pt>
                <c:pt idx="35">
                  <c:v>5.1738583217684857</c:v>
                </c:pt>
                <c:pt idx="36">
                  <c:v>6.6047440547610403</c:v>
                </c:pt>
                <c:pt idx="37">
                  <c:v>6.9041554788248822</c:v>
                </c:pt>
                <c:pt idx="38">
                  <c:v>7.072566265472167</c:v>
                </c:pt>
                <c:pt idx="39">
                  <c:v>6.5162042110730525</c:v>
                </c:pt>
                <c:pt idx="40">
                  <c:v>5.6339992810588999</c:v>
                </c:pt>
                <c:pt idx="41">
                  <c:v>5.6521670685513374</c:v>
                </c:pt>
                <c:pt idx="42">
                  <c:v>5.7505114789512115</c:v>
                </c:pt>
                <c:pt idx="43">
                  <c:v>5.9731077066936651</c:v>
                </c:pt>
                <c:pt idx="44">
                  <c:v>6.1672062303684418</c:v>
                </c:pt>
                <c:pt idx="45">
                  <c:v>5.9534210574573665</c:v>
                </c:pt>
                <c:pt idx="46">
                  <c:v>6.2610658595297188</c:v>
                </c:pt>
                <c:pt idx="47">
                  <c:v>6.3801366357038178</c:v>
                </c:pt>
                <c:pt idx="48">
                  <c:v>5.6312459857606711</c:v>
                </c:pt>
                <c:pt idx="49">
                  <c:v>4.8306069060643173</c:v>
                </c:pt>
                <c:pt idx="50">
                  <c:v>3.9087883195589015</c:v>
                </c:pt>
                <c:pt idx="51">
                  <c:v>3.513608157781162</c:v>
                </c:pt>
                <c:pt idx="52">
                  <c:v>2.1111591032386352</c:v>
                </c:pt>
                <c:pt idx="53">
                  <c:v>1.0670225170977865</c:v>
                </c:pt>
                <c:pt idx="54">
                  <c:v>0.42163819112559403</c:v>
                </c:pt>
                <c:pt idx="55">
                  <c:v>2.8413488525250309E-2</c:v>
                </c:pt>
                <c:pt idx="56">
                  <c:v>0.96401626315215549</c:v>
                </c:pt>
                <c:pt idx="57">
                  <c:v>2.4470852708508661</c:v>
                </c:pt>
              </c:numCache>
            </c:numRef>
          </c:val>
        </c:ser>
        <c:marker val="1"/>
        <c:axId val="107501440"/>
        <c:axId val="107502976"/>
      </c:lineChart>
      <c:catAx>
        <c:axId val="10750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02976"/>
        <c:crosses val="autoZero"/>
        <c:auto val="1"/>
        <c:lblAlgn val="ctr"/>
        <c:lblOffset val="100"/>
        <c:tickLblSkip val="4"/>
        <c:tickMarkSkip val="1"/>
      </c:catAx>
      <c:valAx>
        <c:axId val="1075029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0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34713772144724"/>
          <c:y val="4.6600994024683103E-2"/>
          <c:w val="0.25043600893171925"/>
          <c:h val="0.144371698218573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00083784315235E-2"/>
          <c:y val="2.2612285823822652E-2"/>
          <c:w val="0.91368078175895417"/>
          <c:h val="0.86622073578595316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SeaAdj'!$A$61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SeaAdj'!$B$61</c:f>
              <c:numCache>
                <c:formatCode>0.00</c:formatCode>
                <c:ptCount val="1"/>
                <c:pt idx="0">
                  <c:v>1.2068136508701652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SeaAdj'!$E$61</c:f>
              <c:numCache>
                <c:formatCode>0.00</c:formatCode>
                <c:ptCount val="1"/>
                <c:pt idx="0">
                  <c:v>2.6413875123383579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SeaAdj'!$I$61</c:f>
              <c:numCache>
                <c:formatCode>0.00</c:formatCode>
                <c:ptCount val="1"/>
                <c:pt idx="0">
                  <c:v>3.9990550053184584</c:v>
                </c:pt>
              </c:numCache>
            </c:numRef>
          </c:val>
          <c:shape val="cylinder"/>
        </c:ser>
        <c:shape val="box"/>
        <c:axId val="107557632"/>
        <c:axId val="107559168"/>
        <c:axId val="0"/>
      </c:bar3DChart>
      <c:catAx>
        <c:axId val="1075576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59168"/>
        <c:crosses val="autoZero"/>
        <c:auto val="1"/>
        <c:lblAlgn val="ctr"/>
        <c:lblOffset val="100"/>
        <c:tickLblSkip val="1"/>
        <c:tickMarkSkip val="1"/>
      </c:catAx>
      <c:valAx>
        <c:axId val="10755916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57632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400969738595777E-2"/>
          <c:y val="1.6722434008645336E-2"/>
          <c:w val="0.83876223415998263"/>
          <c:h val="0.100334382092301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7408519811312512E-2"/>
          <c:y val="2.9351670407715018E-2"/>
          <c:w val="0.92259148018868775"/>
          <c:h val="0.93573425493759199"/>
        </c:manualLayout>
      </c:layout>
      <c:lineChart>
        <c:grouping val="standard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SeaAdj'!$C$3:$C$60</c:f>
              <c:numCache>
                <c:formatCode>0.00</c:formatCode>
                <c:ptCount val="58"/>
                <c:pt idx="0">
                  <c:v>-15.24009696826325</c:v>
                </c:pt>
                <c:pt idx="1">
                  <c:v>16.323205778134479</c:v>
                </c:pt>
                <c:pt idx="2">
                  <c:v>36.231203102792968</c:v>
                </c:pt>
                <c:pt idx="3">
                  <c:v>37.721669379215093</c:v>
                </c:pt>
                <c:pt idx="4">
                  <c:v>15.524432056550017</c:v>
                </c:pt>
                <c:pt idx="5">
                  <c:v>-0.12582156057442728</c:v>
                </c:pt>
                <c:pt idx="6">
                  <c:v>-5.958152793098062</c:v>
                </c:pt>
                <c:pt idx="7">
                  <c:v>-7.8120748070598323</c:v>
                </c:pt>
                <c:pt idx="8">
                  <c:v>2.1951160715534472</c:v>
                </c:pt>
                <c:pt idx="9">
                  <c:v>-0.52112923967120883</c:v>
                </c:pt>
                <c:pt idx="10">
                  <c:v>-0.54302441251054945</c:v>
                </c:pt>
                <c:pt idx="11">
                  <c:v>2.514232118754959</c:v>
                </c:pt>
                <c:pt idx="12">
                  <c:v>-6.3373898266557482</c:v>
                </c:pt>
                <c:pt idx="13">
                  <c:v>-2.8205479005211584</c:v>
                </c:pt>
                <c:pt idx="14">
                  <c:v>-0.83634365877357253</c:v>
                </c:pt>
                <c:pt idx="15">
                  <c:v>-0.4720683278054979</c:v>
                </c:pt>
                <c:pt idx="16">
                  <c:v>6.1368989488115391</c:v>
                </c:pt>
                <c:pt idx="17">
                  <c:v>5.5011440039015387</c:v>
                </c:pt>
                <c:pt idx="18">
                  <c:v>3.8251074419645223</c:v>
                </c:pt>
                <c:pt idx="19">
                  <c:v>-0.24184009585693661</c:v>
                </c:pt>
                <c:pt idx="20">
                  <c:v>0.48941068601601007</c:v>
                </c:pt>
                <c:pt idx="21">
                  <c:v>-0.83050959887292275</c:v>
                </c:pt>
                <c:pt idx="22">
                  <c:v>-1.2262093066183677</c:v>
                </c:pt>
                <c:pt idx="23">
                  <c:v>0.16078147758392974</c:v>
                </c:pt>
                <c:pt idx="24">
                  <c:v>9.8627836445915121E-2</c:v>
                </c:pt>
                <c:pt idx="25">
                  <c:v>4.0507633575532562</c:v>
                </c:pt>
                <c:pt idx="26">
                  <c:v>6.529702249837217</c:v>
                </c:pt>
                <c:pt idx="27">
                  <c:v>7.9788109391888016</c:v>
                </c:pt>
                <c:pt idx="28">
                  <c:v>11.77811029882403</c:v>
                </c:pt>
                <c:pt idx="29">
                  <c:v>7.2553262849491773</c:v>
                </c:pt>
                <c:pt idx="30">
                  <c:v>2.0558274828104772</c:v>
                </c:pt>
                <c:pt idx="31">
                  <c:v>9.9324893371056655E-2</c:v>
                </c:pt>
                <c:pt idx="32">
                  <c:v>-4.2991327472792875</c:v>
                </c:pt>
                <c:pt idx="33">
                  <c:v>-2.5531434990351349</c:v>
                </c:pt>
                <c:pt idx="34">
                  <c:v>2.4913283579370011</c:v>
                </c:pt>
                <c:pt idx="35">
                  <c:v>5.868680982508951</c:v>
                </c:pt>
                <c:pt idx="36">
                  <c:v>-3.5743692708962889</c:v>
                </c:pt>
                <c:pt idx="37">
                  <c:v>-4.6420572287847159</c:v>
                </c:pt>
                <c:pt idx="38">
                  <c:v>-6.461457964918413</c:v>
                </c:pt>
                <c:pt idx="39">
                  <c:v>-8.5464948112589418</c:v>
                </c:pt>
                <c:pt idx="40">
                  <c:v>4.1483373088949413</c:v>
                </c:pt>
                <c:pt idx="41">
                  <c:v>0.85224800703551007</c:v>
                </c:pt>
                <c:pt idx="42">
                  <c:v>-1.1393013258987374</c:v>
                </c:pt>
                <c:pt idx="43">
                  <c:v>-1.7053693775705541</c:v>
                </c:pt>
                <c:pt idx="44">
                  <c:v>-2.1924082356995616</c:v>
                </c:pt>
                <c:pt idx="45">
                  <c:v>3.6893432731986961</c:v>
                </c:pt>
                <c:pt idx="46">
                  <c:v>6.8586873366211512</c:v>
                </c:pt>
                <c:pt idx="47">
                  <c:v>10.806617038601313</c:v>
                </c:pt>
                <c:pt idx="48">
                  <c:v>9.7795470199006793</c:v>
                </c:pt>
                <c:pt idx="49">
                  <c:v>8.7417820453380468</c:v>
                </c:pt>
                <c:pt idx="50">
                  <c:v>11.866157766257732</c:v>
                </c:pt>
                <c:pt idx="51">
                  <c:v>9.5971815981292057</c:v>
                </c:pt>
                <c:pt idx="52">
                  <c:v>5.6668793873643857</c:v>
                </c:pt>
                <c:pt idx="53">
                  <c:v>-0.2816405562400951</c:v>
                </c:pt>
                <c:pt idx="54">
                  <c:v>-7.2272968667020807</c:v>
                </c:pt>
                <c:pt idx="55">
                  <c:v>-10.273290150504847</c:v>
                </c:pt>
                <c:pt idx="56">
                  <c:v>-8.2981036357047824</c:v>
                </c:pt>
                <c:pt idx="57">
                  <c:v>-2.3945327340391351</c:v>
                </c:pt>
              </c:numCache>
            </c:numRef>
          </c:val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SeaAdj'!$D$3:$D$60</c:f>
              <c:numCache>
                <c:formatCode>0.00</c:formatCode>
                <c:ptCount val="58"/>
                <c:pt idx="0">
                  <c:v>38.746645020284532</c:v>
                </c:pt>
                <c:pt idx="1">
                  <c:v>38.736056867754527</c:v>
                </c:pt>
                <c:pt idx="2">
                  <c:v>39.231146501603249</c:v>
                </c:pt>
                <c:pt idx="3">
                  <c:v>40.467724261560257</c:v>
                </c:pt>
                <c:pt idx="4">
                  <c:v>-1.1155485411398409</c:v>
                </c:pt>
                <c:pt idx="5">
                  <c:v>1.4721595009168054</c:v>
                </c:pt>
                <c:pt idx="6">
                  <c:v>2.1087247814922558</c:v>
                </c:pt>
                <c:pt idx="7">
                  <c:v>1.9785929900486481</c:v>
                </c:pt>
                <c:pt idx="8">
                  <c:v>1.2279829139364347</c:v>
                </c:pt>
                <c:pt idx="9">
                  <c:v>-0.97432160099281384</c:v>
                </c:pt>
                <c:pt idx="10">
                  <c:v>-2.6077571243309294</c:v>
                </c:pt>
                <c:pt idx="11">
                  <c:v>-2.9945696495937333</c:v>
                </c:pt>
                <c:pt idx="12">
                  <c:v>-28.116928397793995</c:v>
                </c:pt>
                <c:pt idx="13">
                  <c:v>-27.946477582547306</c:v>
                </c:pt>
                <c:pt idx="14">
                  <c:v>-27.267488103793681</c:v>
                </c:pt>
                <c:pt idx="15">
                  <c:v>-26.830802805786519</c:v>
                </c:pt>
                <c:pt idx="16">
                  <c:v>-2.4592031504493983</c:v>
                </c:pt>
                <c:pt idx="17">
                  <c:v>-2.0645391670750515</c:v>
                </c:pt>
                <c:pt idx="18">
                  <c:v>-2.9293005826502747</c:v>
                </c:pt>
                <c:pt idx="19">
                  <c:v>-2.8660947242119379</c:v>
                </c:pt>
                <c:pt idx="20">
                  <c:v>-5.483804065285895</c:v>
                </c:pt>
                <c:pt idx="21">
                  <c:v>-4.7264574785914526</c:v>
                </c:pt>
                <c:pt idx="22">
                  <c:v>-4.5648501295591091</c:v>
                </c:pt>
                <c:pt idx="23">
                  <c:v>-5.6654927917507703</c:v>
                </c:pt>
                <c:pt idx="24">
                  <c:v>-11.878180793963297</c:v>
                </c:pt>
                <c:pt idx="25">
                  <c:v>-11.647302216369599</c:v>
                </c:pt>
                <c:pt idx="26">
                  <c:v>-10.228370593247194</c:v>
                </c:pt>
                <c:pt idx="27">
                  <c:v>-8.8803587081443833</c:v>
                </c:pt>
                <c:pt idx="28">
                  <c:v>5.4727024483946147</c:v>
                </c:pt>
                <c:pt idx="29">
                  <c:v>5.8603490520374066</c:v>
                </c:pt>
                <c:pt idx="30">
                  <c:v>6.2130025072068129</c:v>
                </c:pt>
                <c:pt idx="31">
                  <c:v>5.9345440808215235</c:v>
                </c:pt>
                <c:pt idx="32">
                  <c:v>3.8846129172053061</c:v>
                </c:pt>
                <c:pt idx="33">
                  <c:v>1.4811078488541347</c:v>
                </c:pt>
                <c:pt idx="34">
                  <c:v>2.896492887780481</c:v>
                </c:pt>
                <c:pt idx="35">
                  <c:v>-0.20275037377760846</c:v>
                </c:pt>
                <c:pt idx="36">
                  <c:v>-5.4493610872028775</c:v>
                </c:pt>
                <c:pt idx="37">
                  <c:v>-5.0362706016272201</c:v>
                </c:pt>
                <c:pt idx="38">
                  <c:v>-8.1950615029604936</c:v>
                </c:pt>
                <c:pt idx="39">
                  <c:v>-6.308558346586846</c:v>
                </c:pt>
                <c:pt idx="40">
                  <c:v>-6.6535287168026551</c:v>
                </c:pt>
                <c:pt idx="41">
                  <c:v>-4.3601278221041415</c:v>
                </c:pt>
                <c:pt idx="42">
                  <c:v>-2.2446607944538135</c:v>
                </c:pt>
                <c:pt idx="43">
                  <c:v>-3.171394968408716E-2</c:v>
                </c:pt>
                <c:pt idx="44">
                  <c:v>7.5028552715073609</c:v>
                </c:pt>
                <c:pt idx="45">
                  <c:v>3.0577202141076869</c:v>
                </c:pt>
                <c:pt idx="46">
                  <c:v>1.4110140511520466</c:v>
                </c:pt>
                <c:pt idx="47">
                  <c:v>-1.7814759894785634</c:v>
                </c:pt>
                <c:pt idx="48">
                  <c:v>-9.0415019561266128</c:v>
                </c:pt>
                <c:pt idx="49">
                  <c:v>-4.2904723016664335</c:v>
                </c:pt>
                <c:pt idx="50">
                  <c:v>-6.4803783397171122</c:v>
                </c:pt>
                <c:pt idx="51">
                  <c:v>-5.0196059246995572</c:v>
                </c:pt>
                <c:pt idx="52">
                  <c:v>-8.7234116915914086</c:v>
                </c:pt>
                <c:pt idx="53">
                  <c:v>-7.6401186064495326</c:v>
                </c:pt>
                <c:pt idx="54">
                  <c:v>-6.721137160969298</c:v>
                </c:pt>
                <c:pt idx="55">
                  <c:v>-5.6901233845234449</c:v>
                </c:pt>
                <c:pt idx="56">
                  <c:v>7.1462206298027571</c:v>
                </c:pt>
                <c:pt idx="57">
                  <c:v>-3.4502585446059699</c:v>
                </c:pt>
              </c:numCache>
            </c:numRef>
          </c:val>
        </c:ser>
        <c:marker val="1"/>
        <c:axId val="107591936"/>
        <c:axId val="107593728"/>
      </c:lineChart>
      <c:catAx>
        <c:axId val="10759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93728"/>
        <c:crosses val="autoZero"/>
        <c:auto val="1"/>
        <c:lblAlgn val="ctr"/>
        <c:lblOffset val="100"/>
        <c:tickLblSkip val="4"/>
        <c:tickMarkSkip val="4"/>
      </c:catAx>
      <c:valAx>
        <c:axId val="1075937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9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5241827589418"/>
          <c:y val="0.10113142509546817"/>
          <c:w val="0.32520256273807735"/>
          <c:h val="0.106667117254120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9219461099472704E-2"/>
          <c:y val="2.6677411592207802E-2"/>
          <c:w val="0.92887500300994563"/>
          <c:h val="0.923490309979907"/>
        </c:manualLayout>
      </c:layout>
      <c:lineChart>
        <c:grouping val="standard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SeaAdj'!$F$3:$F$60</c:f>
              <c:numCache>
                <c:formatCode>0.00</c:formatCode>
                <c:ptCount val="58"/>
                <c:pt idx="0">
                  <c:v>2.6338516659577529</c:v>
                </c:pt>
                <c:pt idx="1">
                  <c:v>1.1091427408161472</c:v>
                </c:pt>
                <c:pt idx="2">
                  <c:v>0.89480796285481157</c:v>
                </c:pt>
                <c:pt idx="3">
                  <c:v>2.3716946484584538</c:v>
                </c:pt>
                <c:pt idx="4">
                  <c:v>1.6911079731994767</c:v>
                </c:pt>
                <c:pt idx="5">
                  <c:v>3.831086999216434</c:v>
                </c:pt>
                <c:pt idx="6">
                  <c:v>3.0420426869268695</c:v>
                </c:pt>
                <c:pt idx="7">
                  <c:v>2.0476538334383623</c:v>
                </c:pt>
                <c:pt idx="8">
                  <c:v>1.6447863069678732</c:v>
                </c:pt>
                <c:pt idx="9">
                  <c:v>-0.29516366393212634</c:v>
                </c:pt>
                <c:pt idx="10">
                  <c:v>-1.4158352222429942</c:v>
                </c:pt>
                <c:pt idx="11">
                  <c:v>-1.7025569862095407</c:v>
                </c:pt>
                <c:pt idx="12">
                  <c:v>-1.0986989435826171</c:v>
                </c:pt>
                <c:pt idx="13">
                  <c:v>-0.29787590155715127</c:v>
                </c:pt>
                <c:pt idx="14">
                  <c:v>2.611474256444247</c:v>
                </c:pt>
                <c:pt idx="15">
                  <c:v>5.2792865485500391</c:v>
                </c:pt>
                <c:pt idx="16">
                  <c:v>7.6122972424611826</c:v>
                </c:pt>
                <c:pt idx="17">
                  <c:v>8.5790516085085482</c:v>
                </c:pt>
                <c:pt idx="18">
                  <c:v>9.1018480875806489</c:v>
                </c:pt>
                <c:pt idx="19">
                  <c:v>9.034893090359752</c:v>
                </c:pt>
                <c:pt idx="20">
                  <c:v>6.2132618599846019</c:v>
                </c:pt>
                <c:pt idx="21">
                  <c:v>4.5041908601688201</c:v>
                </c:pt>
                <c:pt idx="22">
                  <c:v>1.2699279050233272</c:v>
                </c:pt>
                <c:pt idx="23">
                  <c:v>0.12258718175018565</c:v>
                </c:pt>
                <c:pt idx="24">
                  <c:v>0.40406167746144206</c:v>
                </c:pt>
                <c:pt idx="25">
                  <c:v>2.1578483758843712</c:v>
                </c:pt>
                <c:pt idx="26">
                  <c:v>4.4209218043085547</c:v>
                </c:pt>
                <c:pt idx="27">
                  <c:v>3.5809371005003836</c:v>
                </c:pt>
                <c:pt idx="28">
                  <c:v>2.5651221223253851</c:v>
                </c:pt>
                <c:pt idx="29">
                  <c:v>-0.4685036448704939</c:v>
                </c:pt>
                <c:pt idx="30">
                  <c:v>-2.5431609098826646</c:v>
                </c:pt>
                <c:pt idx="31">
                  <c:v>-3.1143782804171098</c:v>
                </c:pt>
                <c:pt idx="32">
                  <c:v>-8.5527900668807111E-2</c:v>
                </c:pt>
                <c:pt idx="33">
                  <c:v>3.6497810943110895</c:v>
                </c:pt>
                <c:pt idx="34">
                  <c:v>7.1811901126199489</c:v>
                </c:pt>
                <c:pt idx="35">
                  <c:v>8.1947038816393132</c:v>
                </c:pt>
                <c:pt idx="36">
                  <c:v>5.2198141244848353</c:v>
                </c:pt>
                <c:pt idx="37">
                  <c:v>6.7051354248435198</c:v>
                </c:pt>
                <c:pt idx="38">
                  <c:v>6.6041055857083375</c:v>
                </c:pt>
                <c:pt idx="39">
                  <c:v>6.1141837051983332</c:v>
                </c:pt>
                <c:pt idx="40">
                  <c:v>7.2290787121804962</c:v>
                </c:pt>
                <c:pt idx="41">
                  <c:v>5.2014735463099804</c:v>
                </c:pt>
                <c:pt idx="42">
                  <c:v>4.8563973898751636</c:v>
                </c:pt>
                <c:pt idx="43">
                  <c:v>6.9091837423974027</c:v>
                </c:pt>
                <c:pt idx="44">
                  <c:v>7.3919069473671621</c:v>
                </c:pt>
                <c:pt idx="45">
                  <c:v>5.7316043549835358</c:v>
                </c:pt>
                <c:pt idx="46">
                  <c:v>3.5010696582378258</c:v>
                </c:pt>
                <c:pt idx="47">
                  <c:v>3.7366791640055346</c:v>
                </c:pt>
                <c:pt idx="48">
                  <c:v>2.1265923962593383</c:v>
                </c:pt>
                <c:pt idx="49">
                  <c:v>5.9572499061324997</c:v>
                </c:pt>
                <c:pt idx="50">
                  <c:v>4.7581411807656044</c:v>
                </c:pt>
                <c:pt idx="51">
                  <c:v>-2.1875488454790015</c:v>
                </c:pt>
                <c:pt idx="52">
                  <c:v>-9.0323053146351295</c:v>
                </c:pt>
                <c:pt idx="53">
                  <c:v>-15.141865084956398</c:v>
                </c:pt>
                <c:pt idx="54">
                  <c:v>-12.419400610274193</c:v>
                </c:pt>
                <c:pt idx="55">
                  <c:v>-5.8910902512538135</c:v>
                </c:pt>
                <c:pt idx="56">
                  <c:v>3.3743059869090626</c:v>
                </c:pt>
                <c:pt idx="57">
                  <c:v>8.1576671614603065</c:v>
                </c:pt>
              </c:numCache>
            </c:numRef>
          </c:val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SeaAdj'!$G$3:$G$60</c:f>
              <c:numCache>
                <c:formatCode>0.00</c:formatCode>
                <c:ptCount val="58"/>
                <c:pt idx="0">
                  <c:v>2.5721150832951438</c:v>
                </c:pt>
                <c:pt idx="1">
                  <c:v>6.8311995803866834</c:v>
                </c:pt>
                <c:pt idx="2">
                  <c:v>13.964142654239703</c:v>
                </c:pt>
                <c:pt idx="3">
                  <c:v>21.133198569721223</c:v>
                </c:pt>
                <c:pt idx="4">
                  <c:v>12.953736651598152</c:v>
                </c:pt>
                <c:pt idx="5">
                  <c:v>8.6922054414295946</c:v>
                </c:pt>
                <c:pt idx="6">
                  <c:v>0.44178766780612999</c:v>
                </c:pt>
                <c:pt idx="7">
                  <c:v>-6.6198956436506347</c:v>
                </c:pt>
                <c:pt idx="8">
                  <c:v>-5.8006401571799246</c:v>
                </c:pt>
                <c:pt idx="9">
                  <c:v>-7.3076388528749163</c:v>
                </c:pt>
                <c:pt idx="10">
                  <c:v>-6.7753460123941123</c:v>
                </c:pt>
                <c:pt idx="11">
                  <c:v>-4.504051017802067</c:v>
                </c:pt>
                <c:pt idx="12">
                  <c:v>-3.0619469059432953</c:v>
                </c:pt>
                <c:pt idx="13">
                  <c:v>-0.75201480876123372</c:v>
                </c:pt>
                <c:pt idx="14">
                  <c:v>1.2127688813559652</c:v>
                </c:pt>
                <c:pt idx="15">
                  <c:v>2.9396586064421757</c:v>
                </c:pt>
                <c:pt idx="16">
                  <c:v>7.0046780862299274</c:v>
                </c:pt>
                <c:pt idx="17">
                  <c:v>6.7053085873517677</c:v>
                </c:pt>
                <c:pt idx="18">
                  <c:v>6.5937743195949432</c:v>
                </c:pt>
                <c:pt idx="19">
                  <c:v>3.2306263313683838</c:v>
                </c:pt>
                <c:pt idx="20">
                  <c:v>1.486240450566122</c:v>
                </c:pt>
                <c:pt idx="21">
                  <c:v>-0.65745784897426884</c:v>
                </c:pt>
                <c:pt idx="22">
                  <c:v>-1.2153482924207295</c:v>
                </c:pt>
                <c:pt idx="23">
                  <c:v>-0.22012567540689409</c:v>
                </c:pt>
                <c:pt idx="24">
                  <c:v>5.3261602921868567</c:v>
                </c:pt>
                <c:pt idx="25">
                  <c:v>9.3078431490081464</c:v>
                </c:pt>
                <c:pt idx="26">
                  <c:v>10.870268024566849</c:v>
                </c:pt>
                <c:pt idx="27">
                  <c:v>13.40340631444557</c:v>
                </c:pt>
                <c:pt idx="28">
                  <c:v>-9.4919071702715652</c:v>
                </c:pt>
                <c:pt idx="29">
                  <c:v>-11.522698851614949</c:v>
                </c:pt>
                <c:pt idx="30">
                  <c:v>-12.224310528667825</c:v>
                </c:pt>
                <c:pt idx="31">
                  <c:v>-12.710518150532286</c:v>
                </c:pt>
                <c:pt idx="32">
                  <c:v>4.0388517281189094</c:v>
                </c:pt>
                <c:pt idx="33">
                  <c:v>6.0237265881246884</c:v>
                </c:pt>
                <c:pt idx="34">
                  <c:v>9.1346031828523682</c:v>
                </c:pt>
                <c:pt idx="35">
                  <c:v>10.024899543717769</c:v>
                </c:pt>
                <c:pt idx="36">
                  <c:v>8.6732951901958213</c:v>
                </c:pt>
                <c:pt idx="37">
                  <c:v>7.6037257619783709</c:v>
                </c:pt>
                <c:pt idx="38">
                  <c:v>4.8819868475229287</c:v>
                </c:pt>
                <c:pt idx="39">
                  <c:v>5.0489845414188412</c:v>
                </c:pt>
                <c:pt idx="40">
                  <c:v>4.496883326915933</c:v>
                </c:pt>
                <c:pt idx="41">
                  <c:v>3.8204095477388629</c:v>
                </c:pt>
                <c:pt idx="42">
                  <c:v>3.2162572541127652</c:v>
                </c:pt>
                <c:pt idx="43">
                  <c:v>1.7416926514673752</c:v>
                </c:pt>
                <c:pt idx="44">
                  <c:v>2.4633192943238775</c:v>
                </c:pt>
                <c:pt idx="45">
                  <c:v>3.0799631859284813</c:v>
                </c:pt>
                <c:pt idx="46">
                  <c:v>3.8954953846717362</c:v>
                </c:pt>
                <c:pt idx="47">
                  <c:v>3.3085207581608609</c:v>
                </c:pt>
                <c:pt idx="48">
                  <c:v>1.3138779114248422</c:v>
                </c:pt>
                <c:pt idx="49">
                  <c:v>0.4070481515622128</c:v>
                </c:pt>
                <c:pt idx="50">
                  <c:v>0.90444291129195953</c:v>
                </c:pt>
                <c:pt idx="51">
                  <c:v>0.78845677096744649</c:v>
                </c:pt>
                <c:pt idx="52">
                  <c:v>-0.69281120162764365</c:v>
                </c:pt>
                <c:pt idx="53">
                  <c:v>-0.21014733022581494</c:v>
                </c:pt>
                <c:pt idx="54">
                  <c:v>-0.65345662484642464</c:v>
                </c:pt>
                <c:pt idx="55">
                  <c:v>-0.39440614167768051</c:v>
                </c:pt>
                <c:pt idx="56">
                  <c:v>2.9596498006569849</c:v>
                </c:pt>
                <c:pt idx="57">
                  <c:v>2.2491139372201334</c:v>
                </c:pt>
              </c:numCache>
            </c:numRef>
          </c:val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SeaAdj'!$H$3:$H$60</c:f>
              <c:numCache>
                <c:formatCode>0.00</c:formatCode>
                <c:ptCount val="58"/>
                <c:pt idx="0">
                  <c:v>-2.3155435350606122</c:v>
                </c:pt>
                <c:pt idx="1">
                  <c:v>-1.3968746275614372</c:v>
                </c:pt>
                <c:pt idx="2">
                  <c:v>-1.5289420483019143</c:v>
                </c:pt>
                <c:pt idx="3">
                  <c:v>-1.683148344763723</c:v>
                </c:pt>
                <c:pt idx="4">
                  <c:v>5.3096861715359198</c:v>
                </c:pt>
                <c:pt idx="5">
                  <c:v>5.5254657065617598</c:v>
                </c:pt>
                <c:pt idx="6">
                  <c:v>5.8345957487020188</c:v>
                </c:pt>
                <c:pt idx="7">
                  <c:v>6.1975558364900287</c:v>
                </c:pt>
                <c:pt idx="8">
                  <c:v>-8.0534062361277599</c:v>
                </c:pt>
                <c:pt idx="9">
                  <c:v>-11.297483652730385</c:v>
                </c:pt>
                <c:pt idx="10">
                  <c:v>-12.877309901199677</c:v>
                </c:pt>
                <c:pt idx="11">
                  <c:v>-12.71405624881408</c:v>
                </c:pt>
                <c:pt idx="12">
                  <c:v>-7.7840893512446634</c:v>
                </c:pt>
                <c:pt idx="13">
                  <c:v>-5.6725077373617525</c:v>
                </c:pt>
                <c:pt idx="14">
                  <c:v>-4.5041082047488326</c:v>
                </c:pt>
                <c:pt idx="15">
                  <c:v>-4.7640604401518551</c:v>
                </c:pt>
                <c:pt idx="16">
                  <c:v>0.25303170643387501</c:v>
                </c:pt>
                <c:pt idx="17">
                  <c:v>2.6198769134627842</c:v>
                </c:pt>
                <c:pt idx="18">
                  <c:v>5.3925894812907185</c:v>
                </c:pt>
                <c:pt idx="19">
                  <c:v>7.4682447038700346</c:v>
                </c:pt>
                <c:pt idx="20">
                  <c:v>37.927416397155966</c:v>
                </c:pt>
                <c:pt idx="21">
                  <c:v>36.005079436725332</c:v>
                </c:pt>
                <c:pt idx="22">
                  <c:v>32.415539740505579</c:v>
                </c:pt>
                <c:pt idx="23">
                  <c:v>30.428382238772798</c:v>
                </c:pt>
                <c:pt idx="24">
                  <c:v>-22.612519882129266</c:v>
                </c:pt>
                <c:pt idx="25">
                  <c:v>-22.094758153379917</c:v>
                </c:pt>
                <c:pt idx="26">
                  <c:v>-20.442041630228079</c:v>
                </c:pt>
                <c:pt idx="27">
                  <c:v>-18.919880323903264</c:v>
                </c:pt>
                <c:pt idx="28">
                  <c:v>5.773851823378533</c:v>
                </c:pt>
                <c:pt idx="29">
                  <c:v>5.5755506240143342</c:v>
                </c:pt>
                <c:pt idx="30">
                  <c:v>4.3615897020367704</c:v>
                </c:pt>
                <c:pt idx="31">
                  <c:v>3.3862038095547118</c:v>
                </c:pt>
                <c:pt idx="32">
                  <c:v>7.1510679074424059</c:v>
                </c:pt>
                <c:pt idx="33">
                  <c:v>8.6955826126607771</c:v>
                </c:pt>
                <c:pt idx="34">
                  <c:v>10.290972917649665</c:v>
                </c:pt>
                <c:pt idx="35">
                  <c:v>11.302253415590457</c:v>
                </c:pt>
                <c:pt idx="36">
                  <c:v>13.213979234639044</c:v>
                </c:pt>
                <c:pt idx="37">
                  <c:v>13.375589108844096</c:v>
                </c:pt>
                <c:pt idx="38">
                  <c:v>13.836621396831786</c:v>
                </c:pt>
                <c:pt idx="39">
                  <c:v>13.779119398991604</c:v>
                </c:pt>
                <c:pt idx="40">
                  <c:v>8.1172226010921271</c:v>
                </c:pt>
                <c:pt idx="41">
                  <c:v>7.8812628195025134</c:v>
                </c:pt>
                <c:pt idx="42">
                  <c:v>7.4190847271087668</c:v>
                </c:pt>
                <c:pt idx="43">
                  <c:v>7.0236065745547265</c:v>
                </c:pt>
                <c:pt idx="44">
                  <c:v>12.541306529486423</c:v>
                </c:pt>
                <c:pt idx="45">
                  <c:v>13.503156047436688</c:v>
                </c:pt>
                <c:pt idx="46">
                  <c:v>12.844130756692055</c:v>
                </c:pt>
                <c:pt idx="47">
                  <c:v>15.818395352346052</c:v>
                </c:pt>
                <c:pt idx="48">
                  <c:v>12.280673944239151</c:v>
                </c:pt>
                <c:pt idx="49">
                  <c:v>9.8198663682218132</c:v>
                </c:pt>
                <c:pt idx="50">
                  <c:v>9.7660676409743665</c:v>
                </c:pt>
                <c:pt idx="51">
                  <c:v>6.0156010306233476</c:v>
                </c:pt>
                <c:pt idx="52">
                  <c:v>7.7017868145409594</c:v>
                </c:pt>
                <c:pt idx="53">
                  <c:v>8.5304904699465851</c:v>
                </c:pt>
                <c:pt idx="54">
                  <c:v>7.9048292810068297</c:v>
                </c:pt>
                <c:pt idx="55">
                  <c:v>7.2265517557531851</c:v>
                </c:pt>
                <c:pt idx="56">
                  <c:v>5.0843821510297564</c:v>
                </c:pt>
                <c:pt idx="57">
                  <c:v>3.3614061532313686</c:v>
                </c:pt>
              </c:numCache>
            </c:numRef>
          </c:val>
        </c:ser>
        <c:marker val="1"/>
        <c:axId val="108561152"/>
        <c:axId val="108562688"/>
      </c:lineChart>
      <c:catAx>
        <c:axId val="108561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62688"/>
        <c:crosses val="autoZero"/>
        <c:auto val="1"/>
        <c:lblAlgn val="ctr"/>
        <c:lblOffset val="100"/>
        <c:tickLblSkip val="4"/>
        <c:tickMarkSkip val="1"/>
      </c:catAx>
      <c:valAx>
        <c:axId val="10856268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6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961713501408673E-2"/>
          <c:y val="5.6412426058683005E-2"/>
          <c:w val="0.26997254930289694"/>
          <c:h val="0.117684244693293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037877618239022E-2"/>
          <c:y val="2.3693067778292446E-2"/>
          <c:w val="0.92947921302224767"/>
          <c:h val="0.9379110699397869"/>
        </c:manualLayout>
      </c:layout>
      <c:lineChart>
        <c:grouping val="standard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SeaAdj'!$J$3:$J$60</c:f>
              <c:numCache>
                <c:formatCode>0.00</c:formatCode>
                <c:ptCount val="58"/>
                <c:pt idx="0">
                  <c:v>4.0136291623092708</c:v>
                </c:pt>
                <c:pt idx="1">
                  <c:v>2.685497862181867</c:v>
                </c:pt>
                <c:pt idx="2">
                  <c:v>1.4196205024547073</c:v>
                </c:pt>
                <c:pt idx="3">
                  <c:v>0.96694213184586664</c:v>
                </c:pt>
                <c:pt idx="4">
                  <c:v>3.0153909422570084</c:v>
                </c:pt>
                <c:pt idx="5">
                  <c:v>1.7069189559284974</c:v>
                </c:pt>
                <c:pt idx="6">
                  <c:v>0.26192355797885158</c:v>
                </c:pt>
                <c:pt idx="7">
                  <c:v>-2.6871429029622513</c:v>
                </c:pt>
                <c:pt idx="8">
                  <c:v>-1.2127399806832351</c:v>
                </c:pt>
                <c:pt idx="9">
                  <c:v>0.28663841990180755</c:v>
                </c:pt>
                <c:pt idx="10">
                  <c:v>1.2730978815884761</c:v>
                </c:pt>
                <c:pt idx="11">
                  <c:v>3.2515896356970253</c:v>
                </c:pt>
                <c:pt idx="12">
                  <c:v>4.2131160203339251</c:v>
                </c:pt>
                <c:pt idx="13">
                  <c:v>5.7284114799258568</c:v>
                </c:pt>
                <c:pt idx="14">
                  <c:v>8.0563146838060629</c:v>
                </c:pt>
                <c:pt idx="15">
                  <c:v>10.573637514085746</c:v>
                </c:pt>
                <c:pt idx="16">
                  <c:v>9.7718946815869447</c:v>
                </c:pt>
                <c:pt idx="17">
                  <c:v>9.3166382025822649</c:v>
                </c:pt>
                <c:pt idx="18">
                  <c:v>7.9382811473948598</c:v>
                </c:pt>
                <c:pt idx="19">
                  <c:v>6.1001255865009494</c:v>
                </c:pt>
                <c:pt idx="20">
                  <c:v>10.082996016803632</c:v>
                </c:pt>
                <c:pt idx="21">
                  <c:v>8.146371497449767</c:v>
                </c:pt>
                <c:pt idx="22">
                  <c:v>6.7499890111763774</c:v>
                </c:pt>
                <c:pt idx="23">
                  <c:v>6.3524642234359527</c:v>
                </c:pt>
                <c:pt idx="24">
                  <c:v>1.2354164283028648</c:v>
                </c:pt>
                <c:pt idx="25">
                  <c:v>1.9662168620551832</c:v>
                </c:pt>
                <c:pt idx="26">
                  <c:v>2.5878617013152425</c:v>
                </c:pt>
                <c:pt idx="27">
                  <c:v>4.0040414180332666</c:v>
                </c:pt>
                <c:pt idx="28">
                  <c:v>4.021166952429085</c:v>
                </c:pt>
                <c:pt idx="29">
                  <c:v>3.599620536067266</c:v>
                </c:pt>
                <c:pt idx="30">
                  <c:v>3.6695563460729987</c:v>
                </c:pt>
                <c:pt idx="31">
                  <c:v>2.6063049935741276</c:v>
                </c:pt>
                <c:pt idx="32">
                  <c:v>3.0850254926766874</c:v>
                </c:pt>
                <c:pt idx="33">
                  <c:v>4.5856508147856756</c:v>
                </c:pt>
                <c:pt idx="34">
                  <c:v>6.0583664518031339</c:v>
                </c:pt>
                <c:pt idx="35">
                  <c:v>7.9721246281918967</c:v>
                </c:pt>
                <c:pt idx="36">
                  <c:v>7.2249076545850253</c:v>
                </c:pt>
                <c:pt idx="37">
                  <c:v>6.8407909408873326</c:v>
                </c:pt>
                <c:pt idx="38">
                  <c:v>6.1570962332306358</c:v>
                </c:pt>
                <c:pt idx="39">
                  <c:v>5.7080293672845279</c:v>
                </c:pt>
                <c:pt idx="40">
                  <c:v>6.5778139362910961</c:v>
                </c:pt>
                <c:pt idx="41">
                  <c:v>6.534044230680677</c:v>
                </c:pt>
                <c:pt idx="42">
                  <c:v>6.5446523643261161</c:v>
                </c:pt>
                <c:pt idx="43">
                  <c:v>5.9652551972912118</c:v>
                </c:pt>
                <c:pt idx="44">
                  <c:v>6.0720695495119719</c:v>
                </c:pt>
                <c:pt idx="45">
                  <c:v>5.7986473251812285</c:v>
                </c:pt>
                <c:pt idx="46">
                  <c:v>5.4937498423988638</c:v>
                </c:pt>
                <c:pt idx="47">
                  <c:v>5.0287229223834213</c:v>
                </c:pt>
                <c:pt idx="48">
                  <c:v>4.0957951740932375</c:v>
                </c:pt>
                <c:pt idx="49">
                  <c:v>1.9144118688615108</c:v>
                </c:pt>
                <c:pt idx="50">
                  <c:v>-0.61863220966448507</c:v>
                </c:pt>
                <c:pt idx="51">
                  <c:v>-1.6330341155146719</c:v>
                </c:pt>
                <c:pt idx="52">
                  <c:v>-2.9332316044068656</c:v>
                </c:pt>
                <c:pt idx="53">
                  <c:v>-3.524835214253947</c:v>
                </c:pt>
                <c:pt idx="54">
                  <c:v>-2.4680086203454277</c:v>
                </c:pt>
                <c:pt idx="55">
                  <c:v>-2.5815092775120574</c:v>
                </c:pt>
                <c:pt idx="56">
                  <c:v>-1.1749215594920006</c:v>
                </c:pt>
                <c:pt idx="57">
                  <c:v>1.6146647681853623</c:v>
                </c:pt>
              </c:numCache>
            </c:numRef>
          </c:val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SeaAdj'!$K$3:$K$60</c:f>
              <c:numCache>
                <c:formatCode>0.00</c:formatCode>
                <c:ptCount val="58"/>
                <c:pt idx="0">
                  <c:v>6.4226933786107026</c:v>
                </c:pt>
                <c:pt idx="1">
                  <c:v>5.0032108411928871</c:v>
                </c:pt>
                <c:pt idx="2">
                  <c:v>4.0650422339725027</c:v>
                </c:pt>
                <c:pt idx="3">
                  <c:v>2.5300567073849209</c:v>
                </c:pt>
                <c:pt idx="4">
                  <c:v>4.1697344131497829</c:v>
                </c:pt>
                <c:pt idx="5">
                  <c:v>4.9432222409855795</c:v>
                </c:pt>
                <c:pt idx="6">
                  <c:v>5.63510007524118</c:v>
                </c:pt>
                <c:pt idx="7">
                  <c:v>7.4305457255782263</c:v>
                </c:pt>
                <c:pt idx="8">
                  <c:v>7.3450960648329673</c:v>
                </c:pt>
                <c:pt idx="9">
                  <c:v>6.0270761020216712</c:v>
                </c:pt>
                <c:pt idx="10">
                  <c:v>3.1993070243544288</c:v>
                </c:pt>
                <c:pt idx="11">
                  <c:v>1.7591280937842531</c:v>
                </c:pt>
                <c:pt idx="12">
                  <c:v>0.85957928668972094</c:v>
                </c:pt>
                <c:pt idx="13">
                  <c:v>2.2848333341154095</c:v>
                </c:pt>
                <c:pt idx="14">
                  <c:v>4.9849755483042637</c:v>
                </c:pt>
                <c:pt idx="15">
                  <c:v>6.0505614449827672</c:v>
                </c:pt>
                <c:pt idx="16">
                  <c:v>7.1337443515158983</c:v>
                </c:pt>
                <c:pt idx="17">
                  <c:v>7.1020641285487685</c:v>
                </c:pt>
                <c:pt idx="18">
                  <c:v>6.3854929702743535</c:v>
                </c:pt>
                <c:pt idx="19">
                  <c:v>5.2621610187397234</c:v>
                </c:pt>
                <c:pt idx="20">
                  <c:v>4.0943794160606304</c:v>
                </c:pt>
                <c:pt idx="21">
                  <c:v>3.3589718440367546</c:v>
                </c:pt>
                <c:pt idx="22">
                  <c:v>4.0177237373764694</c:v>
                </c:pt>
                <c:pt idx="23">
                  <c:v>5.7501374333342241</c:v>
                </c:pt>
                <c:pt idx="24">
                  <c:v>9.2162041894395443</c:v>
                </c:pt>
                <c:pt idx="25">
                  <c:v>10.052761303528564</c:v>
                </c:pt>
                <c:pt idx="26">
                  <c:v>9.6128183781196554</c:v>
                </c:pt>
                <c:pt idx="27">
                  <c:v>8.5682839775900526</c:v>
                </c:pt>
                <c:pt idx="28">
                  <c:v>8.1990943302394381</c:v>
                </c:pt>
                <c:pt idx="29">
                  <c:v>7.0067729360710613</c:v>
                </c:pt>
                <c:pt idx="30">
                  <c:v>6.3205291550184519</c:v>
                </c:pt>
                <c:pt idx="31">
                  <c:v>6.4926190764689089</c:v>
                </c:pt>
                <c:pt idx="32">
                  <c:v>4.5500570669267795</c:v>
                </c:pt>
                <c:pt idx="33">
                  <c:v>4.3586304746224531</c:v>
                </c:pt>
                <c:pt idx="34">
                  <c:v>4.7151436517591474</c:v>
                </c:pt>
                <c:pt idx="35">
                  <c:v>4.295231762487143</c:v>
                </c:pt>
                <c:pt idx="36">
                  <c:v>5.5523543842340226</c:v>
                </c:pt>
                <c:pt idx="37">
                  <c:v>6.0779601323592631</c:v>
                </c:pt>
                <c:pt idx="38">
                  <c:v>6.0246141494220966</c:v>
                </c:pt>
                <c:pt idx="39">
                  <c:v>5.9960845959460265</c:v>
                </c:pt>
                <c:pt idx="40">
                  <c:v>5.7141499006791614</c:v>
                </c:pt>
                <c:pt idx="41">
                  <c:v>5.4814375602482324</c:v>
                </c:pt>
                <c:pt idx="42">
                  <c:v>5.0986917047883749</c:v>
                </c:pt>
                <c:pt idx="43">
                  <c:v>4.5370954816467712</c:v>
                </c:pt>
                <c:pt idx="44">
                  <c:v>5.7819278662192852</c:v>
                </c:pt>
                <c:pt idx="45">
                  <c:v>6.7649738687200953</c:v>
                </c:pt>
                <c:pt idx="46">
                  <c:v>7.1816924000079077</c:v>
                </c:pt>
                <c:pt idx="47">
                  <c:v>7.4390788300808666</c:v>
                </c:pt>
                <c:pt idx="48">
                  <c:v>5.6208844508369822</c:v>
                </c:pt>
                <c:pt idx="49">
                  <c:v>4.2457490441628778</c:v>
                </c:pt>
                <c:pt idx="50">
                  <c:v>3.7929209097224539</c:v>
                </c:pt>
                <c:pt idx="51">
                  <c:v>3.1946871278528994</c:v>
                </c:pt>
                <c:pt idx="52">
                  <c:v>1.6833177100296675</c:v>
                </c:pt>
                <c:pt idx="53">
                  <c:v>0.56867924754282972</c:v>
                </c:pt>
                <c:pt idx="54">
                  <c:v>-8.1099069951639707E-2</c:v>
                </c:pt>
                <c:pt idx="55">
                  <c:v>-2.0795742989060794E-2</c:v>
                </c:pt>
                <c:pt idx="56">
                  <c:v>1.1055501400427838</c:v>
                </c:pt>
                <c:pt idx="57">
                  <c:v>2.7318567951962347</c:v>
                </c:pt>
              </c:numCache>
            </c:numRef>
          </c:val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4AC3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SeaAdj'!$L$3:$L$60</c:f>
              <c:numCache>
                <c:formatCode>0.00</c:formatCode>
                <c:ptCount val="58"/>
                <c:pt idx="0">
                  <c:v>4.1772510384525567</c:v>
                </c:pt>
                <c:pt idx="1">
                  <c:v>5.9920540567566487</c:v>
                </c:pt>
                <c:pt idx="2">
                  <c:v>7.6378897026715906</c:v>
                </c:pt>
                <c:pt idx="3">
                  <c:v>9.5149679572817938</c:v>
                </c:pt>
                <c:pt idx="4">
                  <c:v>7.2826547489898141</c:v>
                </c:pt>
                <c:pt idx="5">
                  <c:v>5.3677570345373127</c:v>
                </c:pt>
                <c:pt idx="6">
                  <c:v>3.2301139440960664</c:v>
                </c:pt>
                <c:pt idx="7">
                  <c:v>1.3120277921369705</c:v>
                </c:pt>
                <c:pt idx="8">
                  <c:v>1.6438879242184106</c:v>
                </c:pt>
                <c:pt idx="9">
                  <c:v>2.5219470449725745</c:v>
                </c:pt>
                <c:pt idx="10">
                  <c:v>2.9549893119993795</c:v>
                </c:pt>
                <c:pt idx="11">
                  <c:v>2.579728788582214</c:v>
                </c:pt>
                <c:pt idx="12">
                  <c:v>5.9623025584856144</c:v>
                </c:pt>
                <c:pt idx="13">
                  <c:v>5.6435210681497274</c:v>
                </c:pt>
                <c:pt idx="14">
                  <c:v>6.036961467767477</c:v>
                </c:pt>
                <c:pt idx="15">
                  <c:v>6.676618931499914</c:v>
                </c:pt>
                <c:pt idx="16">
                  <c:v>1.4219370041053967</c:v>
                </c:pt>
                <c:pt idx="17">
                  <c:v>0.69067800171667615</c:v>
                </c:pt>
                <c:pt idx="18">
                  <c:v>0.79126425415202928</c:v>
                </c:pt>
                <c:pt idx="19">
                  <c:v>1.8645807797332461</c:v>
                </c:pt>
                <c:pt idx="20">
                  <c:v>3.7679010116899905</c:v>
                </c:pt>
                <c:pt idx="21">
                  <c:v>5.7064645240746623</c:v>
                </c:pt>
                <c:pt idx="22">
                  <c:v>6.4996444517495355</c:v>
                </c:pt>
                <c:pt idx="23">
                  <c:v>6.7776767752468654</c:v>
                </c:pt>
                <c:pt idx="24">
                  <c:v>7.493339542260034</c:v>
                </c:pt>
                <c:pt idx="25">
                  <c:v>6.5034813349465868</c:v>
                </c:pt>
                <c:pt idx="26">
                  <c:v>4.0685775106248236</c:v>
                </c:pt>
                <c:pt idx="27">
                  <c:v>2.3352760893983211</c:v>
                </c:pt>
                <c:pt idx="28">
                  <c:v>4.4124884423122106</c:v>
                </c:pt>
                <c:pt idx="29">
                  <c:v>4.4618632094805264</c:v>
                </c:pt>
                <c:pt idx="30">
                  <c:v>6.4238037322640702</c:v>
                </c:pt>
                <c:pt idx="31">
                  <c:v>7.0477558344097107</c:v>
                </c:pt>
                <c:pt idx="32">
                  <c:v>6.8830425890996052</c:v>
                </c:pt>
                <c:pt idx="33">
                  <c:v>7.4883102521167091</c:v>
                </c:pt>
                <c:pt idx="34">
                  <c:v>6.95458535028716</c:v>
                </c:pt>
                <c:pt idx="35">
                  <c:v>7.5667193276094755</c:v>
                </c:pt>
                <c:pt idx="36">
                  <c:v>10.353478495014656</c:v>
                </c:pt>
                <c:pt idx="37">
                  <c:v>10.331763023947278</c:v>
                </c:pt>
                <c:pt idx="38">
                  <c:v>11.236978791303356</c:v>
                </c:pt>
                <c:pt idx="39">
                  <c:v>10.377597300707311</c:v>
                </c:pt>
                <c:pt idx="40">
                  <c:v>6.5724781709966793</c:v>
                </c:pt>
                <c:pt idx="41">
                  <c:v>7.2868282426237565</c:v>
                </c:pt>
                <c:pt idx="42">
                  <c:v>8.0017937418605669</c:v>
                </c:pt>
                <c:pt idx="43">
                  <c:v>8.860019969918282</c:v>
                </c:pt>
                <c:pt idx="44">
                  <c:v>8.32610630406867</c:v>
                </c:pt>
                <c:pt idx="45">
                  <c:v>7.2644563561833149</c:v>
                </c:pt>
                <c:pt idx="46">
                  <c:v>7.6026755698026767</c:v>
                </c:pt>
                <c:pt idx="47">
                  <c:v>7.9164430961885577</c:v>
                </c:pt>
                <c:pt idx="48">
                  <c:v>8.2233529802430567</c:v>
                </c:pt>
                <c:pt idx="49">
                  <c:v>8.2435653572391221</c:v>
                </c:pt>
                <c:pt idx="50">
                  <c:v>7.3372952924883563</c:v>
                </c:pt>
                <c:pt idx="51">
                  <c:v>7.4023876387673493</c:v>
                </c:pt>
                <c:pt idx="52">
                  <c:v>4.874959482023657</c:v>
                </c:pt>
                <c:pt idx="53">
                  <c:v>2.2108734116133193</c:v>
                </c:pt>
                <c:pt idx="54">
                  <c:v>-0.14958528858921163</c:v>
                </c:pt>
                <c:pt idx="55">
                  <c:v>-1.674885750432465</c:v>
                </c:pt>
                <c:pt idx="56">
                  <c:v>-0.20986031821889944</c:v>
                </c:pt>
                <c:pt idx="57">
                  <c:v>1.4450096070289824</c:v>
                </c:pt>
              </c:numCache>
            </c:numRef>
          </c:val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SeaAdj'!$M$3:$M$60</c:f>
              <c:numCache>
                <c:formatCode>0.00</c:formatCode>
                <c:ptCount val="58"/>
                <c:pt idx="0">
                  <c:v>5.8180109172862187</c:v>
                </c:pt>
                <c:pt idx="1">
                  <c:v>2.4675980816256611</c:v>
                </c:pt>
                <c:pt idx="2">
                  <c:v>1.077962936672114</c:v>
                </c:pt>
                <c:pt idx="3">
                  <c:v>1.1187966383924379</c:v>
                </c:pt>
                <c:pt idx="4">
                  <c:v>-1.8231322919902122</c:v>
                </c:pt>
                <c:pt idx="5">
                  <c:v>-9.9578266641414722E-3</c:v>
                </c:pt>
                <c:pt idx="6">
                  <c:v>0.92932300887911601</c:v>
                </c:pt>
                <c:pt idx="7">
                  <c:v>0.53656335953612511</c:v>
                </c:pt>
                <c:pt idx="8">
                  <c:v>3.7319282889539687</c:v>
                </c:pt>
                <c:pt idx="9">
                  <c:v>5.612943071228484</c:v>
                </c:pt>
                <c:pt idx="10">
                  <c:v>7.1213464282969987</c:v>
                </c:pt>
                <c:pt idx="11">
                  <c:v>8.3857556027853803</c:v>
                </c:pt>
                <c:pt idx="12">
                  <c:v>5.52280887467355</c:v>
                </c:pt>
                <c:pt idx="13">
                  <c:v>4.0134777688093708</c:v>
                </c:pt>
                <c:pt idx="14">
                  <c:v>2.9364407639351926</c:v>
                </c:pt>
                <c:pt idx="15">
                  <c:v>2.4024369934948004</c:v>
                </c:pt>
                <c:pt idx="16">
                  <c:v>3.7702506573250423</c:v>
                </c:pt>
                <c:pt idx="17">
                  <c:v>4.4190588999147691</c:v>
                </c:pt>
                <c:pt idx="18">
                  <c:v>5.1191795304787391</c:v>
                </c:pt>
                <c:pt idx="19">
                  <c:v>5.5010830793111811</c:v>
                </c:pt>
                <c:pt idx="20">
                  <c:v>4.0761827411078135</c:v>
                </c:pt>
                <c:pt idx="21">
                  <c:v>2.8247175198615153</c:v>
                </c:pt>
                <c:pt idx="22">
                  <c:v>1.6062731211648702</c:v>
                </c:pt>
                <c:pt idx="23">
                  <c:v>0.8864690743584549</c:v>
                </c:pt>
                <c:pt idx="24">
                  <c:v>1.1339420321807272</c:v>
                </c:pt>
                <c:pt idx="25">
                  <c:v>1.9545538033202932</c:v>
                </c:pt>
                <c:pt idx="26">
                  <c:v>2.755481764804331</c:v>
                </c:pt>
                <c:pt idx="27">
                  <c:v>3.7913116649487226</c:v>
                </c:pt>
                <c:pt idx="28">
                  <c:v>5.2828837447081698</c:v>
                </c:pt>
                <c:pt idx="29">
                  <c:v>5.9960231588719406</c:v>
                </c:pt>
                <c:pt idx="30">
                  <c:v>6.05535191809353</c:v>
                </c:pt>
                <c:pt idx="31">
                  <c:v>4.959092128139007</c:v>
                </c:pt>
                <c:pt idx="32">
                  <c:v>3.2806074436813661</c:v>
                </c:pt>
                <c:pt idx="33">
                  <c:v>1.486756854183136</c:v>
                </c:pt>
                <c:pt idx="34">
                  <c:v>0.98167574373778466</c:v>
                </c:pt>
                <c:pt idx="35">
                  <c:v>1.3616187057174247</c:v>
                </c:pt>
                <c:pt idx="36">
                  <c:v>1.704876254340373</c:v>
                </c:pt>
                <c:pt idx="37">
                  <c:v>3.3877000145448566</c:v>
                </c:pt>
                <c:pt idx="38">
                  <c:v>4.0497045757182573</c:v>
                </c:pt>
                <c:pt idx="39">
                  <c:v>4.3561080636274463</c:v>
                </c:pt>
                <c:pt idx="40">
                  <c:v>5.7028110375418226</c:v>
                </c:pt>
                <c:pt idx="41">
                  <c:v>5.4271577828531594</c:v>
                </c:pt>
                <c:pt idx="42">
                  <c:v>5.2155392251176043</c:v>
                </c:pt>
                <c:pt idx="43">
                  <c:v>4.889117130807656</c:v>
                </c:pt>
                <c:pt idx="44">
                  <c:v>4.5744893401183155</c:v>
                </c:pt>
                <c:pt idx="45">
                  <c:v>4.9680260282719031</c:v>
                </c:pt>
                <c:pt idx="46">
                  <c:v>5.6327310638174941</c:v>
                </c:pt>
                <c:pt idx="47">
                  <c:v>6.776965103924586</c:v>
                </c:pt>
                <c:pt idx="48">
                  <c:v>5.1944620387972211</c:v>
                </c:pt>
                <c:pt idx="49">
                  <c:v>3.8487297894352133</c:v>
                </c:pt>
                <c:pt idx="50">
                  <c:v>2.9371818659473448</c:v>
                </c:pt>
                <c:pt idx="51">
                  <c:v>1.4635152517422554</c:v>
                </c:pt>
                <c:pt idx="52">
                  <c:v>2.0766029401871036</c:v>
                </c:pt>
                <c:pt idx="53">
                  <c:v>2.6714583718426597</c:v>
                </c:pt>
                <c:pt idx="54">
                  <c:v>2.7616168794954441</c:v>
                </c:pt>
                <c:pt idx="55">
                  <c:v>3.1702997487789943</c:v>
                </c:pt>
                <c:pt idx="56">
                  <c:v>3.0010967641634618</c:v>
                </c:pt>
                <c:pt idx="57">
                  <c:v>3.0250688799255521</c:v>
                </c:pt>
              </c:numCache>
            </c:numRef>
          </c:val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SeaAdj'!$A$3:$A$60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'Growth Rates SeaAdj'!$N$3:$N$60</c:f>
              <c:numCache>
                <c:formatCode>0.00</c:formatCode>
                <c:ptCount val="58"/>
                <c:pt idx="0">
                  <c:v>2.863651617778312</c:v>
                </c:pt>
                <c:pt idx="1">
                  <c:v>3.5813945568231755</c:v>
                </c:pt>
                <c:pt idx="2">
                  <c:v>4.1518423917539415</c:v>
                </c:pt>
                <c:pt idx="3">
                  <c:v>4.5396919156588913</c:v>
                </c:pt>
                <c:pt idx="4">
                  <c:v>-1.2025817633187557</c:v>
                </c:pt>
                <c:pt idx="5">
                  <c:v>-2.115570170742417</c:v>
                </c:pt>
                <c:pt idx="6">
                  <c:v>-2.9027351205772023</c:v>
                </c:pt>
                <c:pt idx="7">
                  <c:v>-3.435294071921001</c:v>
                </c:pt>
                <c:pt idx="8">
                  <c:v>2.0916799739041143</c:v>
                </c:pt>
                <c:pt idx="9">
                  <c:v>1.9805216235125944</c:v>
                </c:pt>
                <c:pt idx="10">
                  <c:v>1.8398835932994806</c:v>
                </c:pt>
                <c:pt idx="11">
                  <c:v>1.7613713997868634</c:v>
                </c:pt>
                <c:pt idx="12">
                  <c:v>-3.4538832275252749</c:v>
                </c:pt>
                <c:pt idx="13">
                  <c:v>-3.3820503616379742</c:v>
                </c:pt>
                <c:pt idx="14">
                  <c:v>-3.4039514826673249</c:v>
                </c:pt>
                <c:pt idx="15">
                  <c:v>-3.6882371779480136</c:v>
                </c:pt>
                <c:pt idx="16">
                  <c:v>-0.31173204648693481</c:v>
                </c:pt>
                <c:pt idx="17">
                  <c:v>-0.31499544282533964</c:v>
                </c:pt>
                <c:pt idx="18">
                  <c:v>-0.29641343193131792</c:v>
                </c:pt>
                <c:pt idx="19">
                  <c:v>-0.23977100998265927</c:v>
                </c:pt>
                <c:pt idx="20">
                  <c:v>1.2286023364397103</c:v>
                </c:pt>
                <c:pt idx="21">
                  <c:v>0.97453686130288608</c:v>
                </c:pt>
                <c:pt idx="22">
                  <c:v>0.68264204085582547</c:v>
                </c:pt>
                <c:pt idx="23">
                  <c:v>0.83885242674163163</c:v>
                </c:pt>
                <c:pt idx="24">
                  <c:v>-0.85658146689105241</c:v>
                </c:pt>
                <c:pt idx="25">
                  <c:v>1.2338166986472235E-2</c:v>
                </c:pt>
                <c:pt idx="26">
                  <c:v>1.0134612483257417</c:v>
                </c:pt>
                <c:pt idx="27">
                  <c:v>1.5139462832006068</c:v>
                </c:pt>
                <c:pt idx="28">
                  <c:v>1.858198990710638</c:v>
                </c:pt>
                <c:pt idx="29">
                  <c:v>2.0317237612597672</c:v>
                </c:pt>
                <c:pt idx="30">
                  <c:v>2.2854269946730055</c:v>
                </c:pt>
                <c:pt idx="31">
                  <c:v>2.6103032563102748</c:v>
                </c:pt>
                <c:pt idx="32">
                  <c:v>1.1806502388151441</c:v>
                </c:pt>
                <c:pt idx="33">
                  <c:v>1.2697381796070364</c:v>
                </c:pt>
                <c:pt idx="34">
                  <c:v>1.1315440934439338</c:v>
                </c:pt>
                <c:pt idx="35">
                  <c:v>1.8108122312343247</c:v>
                </c:pt>
                <c:pt idx="36">
                  <c:v>4.4148377302324135</c:v>
                </c:pt>
                <c:pt idx="37">
                  <c:v>4.8969215879099268</c:v>
                </c:pt>
                <c:pt idx="38">
                  <c:v>4.9860279895347377</c:v>
                </c:pt>
                <c:pt idx="39">
                  <c:v>3.7280862735944034</c:v>
                </c:pt>
                <c:pt idx="40">
                  <c:v>3.0817550935894742</c:v>
                </c:pt>
                <c:pt idx="41">
                  <c:v>2.5571072026691235</c:v>
                </c:pt>
                <c:pt idx="42">
                  <c:v>2.4795948114966033</c:v>
                </c:pt>
                <c:pt idx="43">
                  <c:v>3.801195104346732</c:v>
                </c:pt>
                <c:pt idx="44">
                  <c:v>4.2959881815044376</c:v>
                </c:pt>
                <c:pt idx="45">
                  <c:v>3.7826520642163532</c:v>
                </c:pt>
                <c:pt idx="46">
                  <c:v>4.4377151278084987</c:v>
                </c:pt>
                <c:pt idx="47">
                  <c:v>4.2812368824332339</c:v>
                </c:pt>
                <c:pt idx="48">
                  <c:v>3.7060658403105364</c:v>
                </c:pt>
                <c:pt idx="49">
                  <c:v>4.1855061747572853</c:v>
                </c:pt>
                <c:pt idx="50">
                  <c:v>4.5887880597060775</c:v>
                </c:pt>
                <c:pt idx="51">
                  <c:v>4.9638880667308465</c:v>
                </c:pt>
                <c:pt idx="52">
                  <c:v>4.2386815123008468</c:v>
                </c:pt>
                <c:pt idx="53">
                  <c:v>4.3851208433024551</c:v>
                </c:pt>
                <c:pt idx="54">
                  <c:v>4.0425559165446332</c:v>
                </c:pt>
                <c:pt idx="55">
                  <c:v>4.2440887258901672</c:v>
                </c:pt>
                <c:pt idx="56">
                  <c:v>4.0822218131307517</c:v>
                </c:pt>
                <c:pt idx="57">
                  <c:v>4.362597895618741</c:v>
                </c:pt>
              </c:numCache>
            </c:numRef>
          </c:val>
        </c:ser>
        <c:marker val="1"/>
        <c:axId val="108610304"/>
        <c:axId val="108611840"/>
      </c:lineChart>
      <c:catAx>
        <c:axId val="108610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11840"/>
        <c:crosses val="autoZero"/>
        <c:auto val="1"/>
        <c:lblAlgn val="ctr"/>
        <c:lblOffset val="100"/>
        <c:tickLblSkip val="4"/>
        <c:tickMarkSkip val="1"/>
      </c:catAx>
      <c:valAx>
        <c:axId val="1086118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1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29656976268956"/>
          <c:y val="2.1241894395553507E-2"/>
          <c:w val="0.34236365782996864"/>
          <c:h val="0.22222286552416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804003158141865E-2"/>
          <c:y val="2.5555555555555581E-2"/>
          <c:w val="0.91219657043408664"/>
          <c:h val="0.8700028320404737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SeaAdj'!$A$61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SeaAdj'!$C$61</c:f>
              <c:numCache>
                <c:formatCode>0.00</c:formatCode>
                <c:ptCount val="1"/>
                <c:pt idx="0">
                  <c:v>2.4186668556764128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SeaAdj'!$D$61</c:f>
              <c:numCache>
                <c:formatCode>0.00</c:formatCode>
                <c:ptCount val="1"/>
                <c:pt idx="0">
                  <c:v>-1.2713570785489317</c:v>
                </c:pt>
              </c:numCache>
            </c:numRef>
          </c:val>
          <c:shape val="cylinder"/>
        </c:ser>
        <c:shape val="box"/>
        <c:axId val="108649472"/>
        <c:axId val="108655360"/>
        <c:axId val="0"/>
      </c:bar3DChart>
      <c:catAx>
        <c:axId val="108649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55360"/>
        <c:crosses val="autoZero"/>
        <c:auto val="1"/>
        <c:lblAlgn val="ctr"/>
        <c:lblOffset val="100"/>
        <c:tickLblSkip val="1"/>
        <c:tickMarkSkip val="1"/>
      </c:catAx>
      <c:valAx>
        <c:axId val="10865536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4947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137540155847548E-2"/>
          <c:y val="1.6666723111224E-2"/>
          <c:w val="0.83739965630268276"/>
          <c:h val="0.100000338667343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43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Seasonal!$C$61:$BK$61</c:f>
              <c:numCache>
                <c:formatCode>#,##0.00</c:formatCode>
                <c:ptCount val="61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1.016522002679709</c:v>
                </c:pt>
                <c:pt idx="40">
                  <c:v>1.7945910743846896</c:v>
                </c:pt>
                <c:pt idx="41">
                  <c:v>1.3636261696934233</c:v>
                </c:pt>
                <c:pt idx="42">
                  <c:v>0.66940557727241845</c:v>
                </c:pt>
                <c:pt idx="43">
                  <c:v>1.520339959846601</c:v>
                </c:pt>
                <c:pt idx="44">
                  <c:v>1.6452167710942232</c:v>
                </c:pt>
                <c:pt idx="45">
                  <c:v>1.4251449085026768</c:v>
                </c:pt>
                <c:pt idx="46">
                  <c:v>1.5558767948979038</c:v>
                </c:pt>
                <c:pt idx="47">
                  <c:v>1.4905953135675365</c:v>
                </c:pt>
                <c:pt idx="48">
                  <c:v>0.82759440352411962</c:v>
                </c:pt>
                <c:pt idx="49">
                  <c:v>1.2630001433855069</c:v>
                </c:pt>
                <c:pt idx="50">
                  <c:v>1.4010167937802491</c:v>
                </c:pt>
                <c:pt idx="51">
                  <c:v>0.62152006341849764</c:v>
                </c:pt>
                <c:pt idx="52">
                  <c:v>1.3486341446730079</c:v>
                </c:pt>
                <c:pt idx="53">
                  <c:v>0.3270826497750598</c:v>
                </c:pt>
                <c:pt idx="54">
                  <c:v>-0.18214733128252431</c:v>
                </c:pt>
                <c:pt idx="55">
                  <c:v>-1.9127906132009167</c:v>
                </c:pt>
                <c:pt idx="56">
                  <c:v>-0.71967132922284871</c:v>
                </c:pt>
                <c:pt idx="57">
                  <c:v>0.22338758922179416</c:v>
                </c:pt>
                <c:pt idx="58">
                  <c:v>0.78801842706079395</c:v>
                </c:pt>
                <c:pt idx="59">
                  <c:v>1.1418758568722451</c:v>
                </c:pt>
                <c:pt idx="60">
                  <c:v>0.7928640578964623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Seasonal!$C$65:$BK$65</c:f>
              <c:strCache>
                <c:ptCount val="61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</c:strCache>
            </c:strRef>
          </c:cat>
          <c:val>
            <c:numRef>
              <c:f>Seasonal!$C$81:$BK$81</c:f>
              <c:numCache>
                <c:formatCode>#,##0.00</c:formatCode>
                <c:ptCount val="61"/>
                <c:pt idx="0">
                  <c:v>9.144649862467534E-2</c:v>
                </c:pt>
                <c:pt idx="1">
                  <c:v>0.46686924811014063</c:v>
                </c:pt>
                <c:pt idx="2">
                  <c:v>0.33882564724458342</c:v>
                </c:pt>
                <c:pt idx="3">
                  <c:v>2.6727158757068636</c:v>
                </c:pt>
                <c:pt idx="4">
                  <c:v>1.5051279318523478</c:v>
                </c:pt>
                <c:pt idx="5">
                  <c:v>1.3639456783233594</c:v>
                </c:pt>
                <c:pt idx="6">
                  <c:v>1.0720895700135189</c:v>
                </c:pt>
                <c:pt idx="7">
                  <c:v>-0.19177834341923647</c:v>
                </c:pt>
                <c:pt idx="8">
                  <c:v>0.75741127892600335</c:v>
                </c:pt>
                <c:pt idx="9">
                  <c:v>0.15408106823129555</c:v>
                </c:pt>
                <c:pt idx="10">
                  <c:v>-6.9609753483999115E-2</c:v>
                </c:pt>
                <c:pt idx="11">
                  <c:v>1.5192199450263644</c:v>
                </c:pt>
                <c:pt idx="12">
                  <c:v>0.16908128857161256</c:v>
                </c:pt>
                <c:pt idx="13">
                  <c:v>-0.25687664321943604</c:v>
                </c:pt>
                <c:pt idx="14">
                  <c:v>0.15776147251488551</c:v>
                </c:pt>
                <c:pt idx="15">
                  <c:v>-0.11242239838406953</c:v>
                </c:pt>
                <c:pt idx="16">
                  <c:v>0.94765978653202998</c:v>
                </c:pt>
                <c:pt idx="17">
                  <c:v>1.2459251025656028</c:v>
                </c:pt>
                <c:pt idx="18">
                  <c:v>1.2900870336056935</c:v>
                </c:pt>
                <c:pt idx="19">
                  <c:v>1.7900103543139891</c:v>
                </c:pt>
                <c:pt idx="20">
                  <c:v>1.0885090046394224</c:v>
                </c:pt>
                <c:pt idx="21">
                  <c:v>1.1611539850908985</c:v>
                </c:pt>
                <c:pt idx="22">
                  <c:v>0.90689164173199766</c:v>
                </c:pt>
                <c:pt idx="23">
                  <c:v>2.3369536502104657</c:v>
                </c:pt>
                <c:pt idx="24">
                  <c:v>0.43746325523043611</c:v>
                </c:pt>
                <c:pt idx="25">
                  <c:v>0.2228353052113955</c:v>
                </c:pt>
                <c:pt idx="26">
                  <c:v>0.84696183562674698</c:v>
                </c:pt>
                <c:pt idx="27">
                  <c:v>1.054682584376031</c:v>
                </c:pt>
                <c:pt idx="28">
                  <c:v>1.3767614194273157</c:v>
                </c:pt>
                <c:pt idx="29">
                  <c:v>0.90428555653560649</c:v>
                </c:pt>
                <c:pt idx="30">
                  <c:v>0.72216860256068471</c:v>
                </c:pt>
                <c:pt idx="31">
                  <c:v>1.6960140848779468</c:v>
                </c:pt>
                <c:pt idx="32">
                  <c:v>0.31851198617967186</c:v>
                </c:pt>
                <c:pt idx="33">
                  <c:v>0.33053263424856716</c:v>
                </c:pt>
                <c:pt idx="34">
                  <c:v>0.51057965786921145</c:v>
                </c:pt>
                <c:pt idx="35">
                  <c:v>3.0215885659206152</c:v>
                </c:pt>
                <c:pt idx="36">
                  <c:v>1.567776630721041</c:v>
                </c:pt>
                <c:pt idx="37">
                  <c:v>1.6663077871472733</c:v>
                </c:pt>
                <c:pt idx="38">
                  <c:v>1.2586377411794381</c:v>
                </c:pt>
                <c:pt idx="39">
                  <c:v>2.1289161163272463</c:v>
                </c:pt>
                <c:pt idx="40">
                  <c:v>2.00524838302649</c:v>
                </c:pt>
                <c:pt idx="41">
                  <c:v>1.5060415427100182</c:v>
                </c:pt>
                <c:pt idx="42">
                  <c:v>0.72597832023634246</c:v>
                </c:pt>
                <c:pt idx="43">
                  <c:v>2.217087089905132</c:v>
                </c:pt>
                <c:pt idx="44">
                  <c:v>1.5565986656444675</c:v>
                </c:pt>
                <c:pt idx="45">
                  <c:v>1.3643100583183585</c:v>
                </c:pt>
                <c:pt idx="46">
                  <c:v>1.5282309185523788</c:v>
                </c:pt>
                <c:pt idx="47">
                  <c:v>2.805788851373145</c:v>
                </c:pt>
                <c:pt idx="48">
                  <c:v>1.0036022118218872</c:v>
                </c:pt>
                <c:pt idx="49">
                  <c:v>1.2133269745866082</c:v>
                </c:pt>
                <c:pt idx="50">
                  <c:v>1.5638948322752861</c:v>
                </c:pt>
                <c:pt idx="51">
                  <c:v>0.75137875987795888</c:v>
                </c:pt>
                <c:pt idx="52">
                  <c:v>1.4021246711762816</c:v>
                </c:pt>
                <c:pt idx="53">
                  <c:v>0.34407227565476262</c:v>
                </c:pt>
                <c:pt idx="54">
                  <c:v>-0.4808048468516975</c:v>
                </c:pt>
                <c:pt idx="55">
                  <c:v>-1.9138323274056617</c:v>
                </c:pt>
                <c:pt idx="56">
                  <c:v>-1.0907573253668688</c:v>
                </c:pt>
                <c:pt idx="57">
                  <c:v>0.28305702820235074</c:v>
                </c:pt>
                <c:pt idx="58">
                  <c:v>0.77278601090374899</c:v>
                </c:pt>
                <c:pt idx="59">
                  <c:v>1.0909871583230419</c:v>
                </c:pt>
                <c:pt idx="60">
                  <c:v>1.1101259740618585</c:v>
                </c:pt>
              </c:numCache>
            </c:numRef>
          </c:val>
        </c:ser>
        <c:marker val="1"/>
        <c:axId val="94932352"/>
        <c:axId val="94942336"/>
      </c:lineChart>
      <c:catAx>
        <c:axId val="94932352"/>
        <c:scaling>
          <c:orientation val="minMax"/>
        </c:scaling>
        <c:axPos val="b"/>
        <c:numFmt formatCode="General" sourceLinked="1"/>
        <c:tickLblPos val="nextTo"/>
        <c:crossAx val="94942336"/>
        <c:crosses val="autoZero"/>
        <c:auto val="1"/>
        <c:lblAlgn val="ctr"/>
        <c:lblOffset val="100"/>
      </c:catAx>
      <c:valAx>
        <c:axId val="94942336"/>
        <c:scaling>
          <c:orientation val="minMax"/>
        </c:scaling>
        <c:axPos val="l"/>
        <c:numFmt formatCode="#,##0.00" sourceLinked="1"/>
        <c:tickLblPos val="nextTo"/>
        <c:crossAx val="9493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"/>
          <c:y val="2.4074720785424854E-2"/>
          <c:w val="0.28231760808105361"/>
          <c:h val="0.114385178840092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093976057870827E-2"/>
          <c:y val="2.5555555555555581E-2"/>
          <c:w val="0.90731851390770057"/>
          <c:h val="0.8700028320404737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SeaAdj'!$A$61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SeaAdj'!$F$61</c:f>
              <c:numCache>
                <c:formatCode>0.00</c:formatCode>
                <c:ptCount val="1"/>
                <c:pt idx="0">
                  <c:v>2.4763833974978429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SeaAdj'!$G$61</c:f>
              <c:numCache>
                <c:formatCode>0.00</c:formatCode>
                <c:ptCount val="1"/>
                <c:pt idx="0">
                  <c:v>2.4125793404671421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SeaAdj'!$H$61</c:f>
              <c:numCache>
                <c:formatCode>0.00</c:formatCode>
                <c:ptCount val="1"/>
                <c:pt idx="0">
                  <c:v>5.0051540816072491</c:v>
                </c:pt>
              </c:numCache>
            </c:numRef>
          </c:val>
          <c:shape val="cylinder"/>
        </c:ser>
        <c:shape val="box"/>
        <c:axId val="108492672"/>
        <c:axId val="108494208"/>
        <c:axId val="0"/>
      </c:bar3DChart>
      <c:catAx>
        <c:axId val="108492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4208"/>
        <c:crosses val="autoZero"/>
        <c:auto val="1"/>
        <c:lblAlgn val="ctr"/>
        <c:lblOffset val="100"/>
        <c:tickLblSkip val="1"/>
        <c:tickMarkSkip val="1"/>
      </c:catAx>
      <c:valAx>
        <c:axId val="1084942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267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009004139693161E-2"/>
          <c:y val="1.6666666666666677E-2"/>
          <c:w val="0.83739973220976116"/>
          <c:h val="0.10000022433093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121962027474417E-2"/>
          <c:y val="2.5470653377630131E-2"/>
          <c:w val="0.91883189715647684"/>
          <c:h val="0.875399150525183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SeaAdj'!$A$61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SeaAdj'!$J$61</c:f>
              <c:numCache>
                <c:formatCode>0.00</c:formatCode>
                <c:ptCount val="1"/>
                <c:pt idx="0">
                  <c:v>3.793783407463629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SeaAdj'!$K$61</c:f>
              <c:numCache>
                <c:formatCode>0.00</c:formatCode>
                <c:ptCount val="1"/>
                <c:pt idx="0">
                  <c:v>5.0637033655889221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SeaAdj'!$L$61</c:f>
              <c:numCache>
                <c:formatCode>0.00</c:formatCode>
                <c:ptCount val="1"/>
                <c:pt idx="0">
                  <c:v>5.5090999114250696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SeaAdj'!$M$61</c:f>
              <c:numCache>
                <c:formatCode>0.00</c:formatCode>
                <c:ptCount val="1"/>
                <c:pt idx="0">
                  <c:v>3.5158633509107347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SeaAdj'!$N$61</c:f>
              <c:numCache>
                <c:formatCode>0.00</c:formatCode>
                <c:ptCount val="1"/>
                <c:pt idx="0">
                  <c:v>1.8481319018206441</c:v>
                </c:pt>
              </c:numCache>
            </c:numRef>
          </c:val>
          <c:shape val="cylinder"/>
        </c:ser>
        <c:shape val="box"/>
        <c:axId val="109803776"/>
        <c:axId val="109817856"/>
        <c:axId val="0"/>
      </c:bar3DChart>
      <c:catAx>
        <c:axId val="109803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17856"/>
        <c:crosses val="autoZero"/>
        <c:auto val="1"/>
        <c:lblAlgn val="ctr"/>
        <c:lblOffset val="100"/>
        <c:tickLblSkip val="1"/>
        <c:tickMarkSkip val="1"/>
      </c:catAx>
      <c:valAx>
        <c:axId val="10981785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03776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007638364089955E-3"/>
          <c:y val="4.1967379775852045E-3"/>
          <c:w val="0.98897849069175969"/>
          <c:h val="0.162232290796052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74923264296413E-2"/>
          <c:y val="8.6666948785641476E-2"/>
          <c:w val="0.91382258927621207"/>
          <c:h val="0.79666925999108074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Contributions'!$B$3:$B$17</c:f>
              <c:numCache>
                <c:formatCode>0.00</c:formatCode>
                <c:ptCount val="15"/>
                <c:pt idx="0">
                  <c:v>7.7724673308435372</c:v>
                </c:pt>
                <c:pt idx="1">
                  <c:v>9.1886717557884108</c:v>
                </c:pt>
                <c:pt idx="2">
                  <c:v>9.0417928820174964</c:v>
                </c:pt>
                <c:pt idx="3">
                  <c:v>8.9481891870026953</c:v>
                </c:pt>
                <c:pt idx="4">
                  <c:v>7.7599864469306858</c:v>
                </c:pt>
                <c:pt idx="5">
                  <c:v>7.5319106197010504</c:v>
                </c:pt>
                <c:pt idx="6">
                  <c:v>7.1000523390671946</c:v>
                </c:pt>
                <c:pt idx="7">
                  <c:v>6.9128089527089527</c:v>
                </c:pt>
                <c:pt idx="8">
                  <c:v>7.080005159504033</c:v>
                </c:pt>
                <c:pt idx="9">
                  <c:v>6.8287363571546136</c:v>
                </c:pt>
                <c:pt idx="10">
                  <c:v>6.0634880439892251</c:v>
                </c:pt>
                <c:pt idx="11">
                  <c:v>5.7221930030919994</c:v>
                </c:pt>
                <c:pt idx="12">
                  <c:v>5.6249483257274386</c:v>
                </c:pt>
                <c:pt idx="13">
                  <c:v>5.7158715049374758</c:v>
                </c:pt>
                <c:pt idx="14">
                  <c:v>5.5913536802772708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Contributions'!$E$3:$E$17</c:f>
              <c:numCache>
                <c:formatCode>0.00</c:formatCode>
                <c:ptCount val="15"/>
                <c:pt idx="0">
                  <c:v>30.912194182801102</c:v>
                </c:pt>
                <c:pt idx="1">
                  <c:v>30.059234620984775</c:v>
                </c:pt>
                <c:pt idx="2">
                  <c:v>30.400665614143652</c:v>
                </c:pt>
                <c:pt idx="3">
                  <c:v>29.486004878766597</c:v>
                </c:pt>
                <c:pt idx="4">
                  <c:v>29.409058333740866</c:v>
                </c:pt>
                <c:pt idx="5">
                  <c:v>30.301385222311726</c:v>
                </c:pt>
                <c:pt idx="6">
                  <c:v>30.54081394505862</c:v>
                </c:pt>
                <c:pt idx="7">
                  <c:v>30.008773733732795</c:v>
                </c:pt>
                <c:pt idx="8">
                  <c:v>28.733543677462446</c:v>
                </c:pt>
                <c:pt idx="9">
                  <c:v>28.960018530291983</c:v>
                </c:pt>
                <c:pt idx="10">
                  <c:v>29.202223041806896</c:v>
                </c:pt>
                <c:pt idx="11">
                  <c:v>29.343135697906821</c:v>
                </c:pt>
                <c:pt idx="12">
                  <c:v>29.271833864139673</c:v>
                </c:pt>
                <c:pt idx="13">
                  <c:v>28.986210007768232</c:v>
                </c:pt>
                <c:pt idx="14">
                  <c:v>27.194483290216194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Contributions'!$I$3:$I$17</c:f>
              <c:numCache>
                <c:formatCode>0.00</c:formatCode>
                <c:ptCount val="15"/>
                <c:pt idx="0">
                  <c:v>61.315338486355351</c:v>
                </c:pt>
                <c:pt idx="1">
                  <c:v>60.752093623226813</c:v>
                </c:pt>
                <c:pt idx="2">
                  <c:v>60.557541503838863</c:v>
                </c:pt>
                <c:pt idx="3">
                  <c:v>61.56580593423071</c:v>
                </c:pt>
                <c:pt idx="4">
                  <c:v>62.830955219328445</c:v>
                </c:pt>
                <c:pt idx="5">
                  <c:v>62.166704157987219</c:v>
                </c:pt>
                <c:pt idx="6">
                  <c:v>62.359133715874194</c:v>
                </c:pt>
                <c:pt idx="7">
                  <c:v>63.078417313558241</c:v>
                </c:pt>
                <c:pt idx="8">
                  <c:v>64.186451163033524</c:v>
                </c:pt>
                <c:pt idx="9">
                  <c:v>64.211245112553399</c:v>
                </c:pt>
                <c:pt idx="10">
                  <c:v>64.734288914203873</c:v>
                </c:pt>
                <c:pt idx="11">
                  <c:v>64.934671299001195</c:v>
                </c:pt>
                <c:pt idx="12">
                  <c:v>65.10321781013289</c:v>
                </c:pt>
                <c:pt idx="13">
                  <c:v>65.297918487294311</c:v>
                </c:pt>
                <c:pt idx="14">
                  <c:v>67.214163029506523</c:v>
                </c:pt>
              </c:numCache>
            </c:numRef>
          </c:val>
        </c:ser>
        <c:marker val="1"/>
        <c:axId val="109905024"/>
        <c:axId val="109906560"/>
      </c:lineChart>
      <c:catAx>
        <c:axId val="109905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06560"/>
        <c:crosses val="autoZero"/>
        <c:auto val="1"/>
        <c:lblAlgn val="ctr"/>
        <c:lblOffset val="100"/>
        <c:tickLblSkip val="1"/>
        <c:tickMarkSkip val="1"/>
      </c:catAx>
      <c:valAx>
        <c:axId val="10990656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05024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18855304377"/>
          <c:y val="1.6666583343748712E-2"/>
          <c:w val="0.75284666836000391"/>
          <c:h val="0.106666999958338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tx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3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Contributions'!$B$18</c:f>
              <c:numCache>
                <c:formatCode>0.00</c:formatCode>
                <c:ptCount val="1"/>
                <c:pt idx="0">
                  <c:v>7.1254983725828067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Contributions'!$E$18</c:f>
              <c:numCache>
                <c:formatCode>0.00</c:formatCode>
                <c:ptCount val="1"/>
                <c:pt idx="0">
                  <c:v>29.520638576075491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Contributions'!$I$18</c:f>
              <c:numCache>
                <c:formatCode>0.00</c:formatCode>
                <c:ptCount val="1"/>
                <c:pt idx="0">
                  <c:v>63.353863051341712</c:v>
                </c:pt>
              </c:numCache>
            </c:numRef>
          </c:val>
          <c:shape val="cylinder"/>
        </c:ser>
        <c:shape val="box"/>
        <c:axId val="109948928"/>
        <c:axId val="109950464"/>
        <c:axId val="0"/>
      </c:bar3DChart>
      <c:catAx>
        <c:axId val="109948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0464"/>
        <c:crosses val="autoZero"/>
        <c:auto val="1"/>
        <c:lblAlgn val="ctr"/>
        <c:lblOffset val="100"/>
        <c:tickLblSkip val="1"/>
        <c:tickMarkSkip val="1"/>
      </c:catAx>
      <c:valAx>
        <c:axId val="10995046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48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349034573"/>
          <c:y val="1.6666583343748712E-2"/>
          <c:w val="0.83739966053676063"/>
          <c:h val="0.10000016664583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8181872227158768E-2"/>
          <c:y val="8.6378877665070963E-2"/>
          <c:w val="0.92532540879715452"/>
          <c:h val="0.79734348613911665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Contributions'!$C$3:$C$17</c:f>
              <c:numCache>
                <c:formatCode>0.00</c:formatCode>
                <c:ptCount val="15"/>
                <c:pt idx="0">
                  <c:v>5.0661266386857733</c:v>
                </c:pt>
                <c:pt idx="1">
                  <c:v>5.6041296965954253</c:v>
                </c:pt>
                <c:pt idx="2">
                  <c:v>5.4831545638025769</c:v>
                </c:pt>
                <c:pt idx="3">
                  <c:v>5.4746071223372841</c:v>
                </c:pt>
                <c:pt idx="4">
                  <c:v>5.2712314718513475</c:v>
                </c:pt>
                <c:pt idx="5">
                  <c:v>5.2184765241903932</c:v>
                </c:pt>
                <c:pt idx="6">
                  <c:v>4.9924523042141722</c:v>
                </c:pt>
                <c:pt idx="7">
                  <c:v>5.0815749002509731</c:v>
                </c:pt>
                <c:pt idx="8">
                  <c:v>5.1954780008576087</c:v>
                </c:pt>
                <c:pt idx="9">
                  <c:v>4.9885897005484559</c:v>
                </c:pt>
                <c:pt idx="10">
                  <c:v>4.4347672769180697</c:v>
                </c:pt>
                <c:pt idx="11">
                  <c:v>4.2289581076953384</c:v>
                </c:pt>
                <c:pt idx="12">
                  <c:v>4.1800360019962364</c:v>
                </c:pt>
                <c:pt idx="13">
                  <c:v>4.4149353997258496</c:v>
                </c:pt>
                <c:pt idx="14">
                  <c:v>4.3596965185104395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Contributions'!$D$3:$D$17</c:f>
              <c:numCache>
                <c:formatCode>0.00</c:formatCode>
                <c:ptCount val="15"/>
                <c:pt idx="0">
                  <c:v>2.7063406921577622</c:v>
                </c:pt>
                <c:pt idx="1">
                  <c:v>3.5845420591929855</c:v>
                </c:pt>
                <c:pt idx="2">
                  <c:v>3.5586383182149199</c:v>
                </c:pt>
                <c:pt idx="3">
                  <c:v>3.4735820646654121</c:v>
                </c:pt>
                <c:pt idx="4">
                  <c:v>2.4887549750793387</c:v>
                </c:pt>
                <c:pt idx="5">
                  <c:v>2.3134340955106576</c:v>
                </c:pt>
                <c:pt idx="6">
                  <c:v>2.1076000348530242</c:v>
                </c:pt>
                <c:pt idx="7">
                  <c:v>1.8312340524579802</c:v>
                </c:pt>
                <c:pt idx="8">
                  <c:v>1.8845271586464249</c:v>
                </c:pt>
                <c:pt idx="9">
                  <c:v>1.8401466566061582</c:v>
                </c:pt>
                <c:pt idx="10">
                  <c:v>1.628720767071155</c:v>
                </c:pt>
                <c:pt idx="11">
                  <c:v>1.4932348953966605</c:v>
                </c:pt>
                <c:pt idx="12">
                  <c:v>1.444912323731202</c:v>
                </c:pt>
                <c:pt idx="13">
                  <c:v>1.3009361052116266</c:v>
                </c:pt>
                <c:pt idx="14">
                  <c:v>1.2316571617668315</c:v>
                </c:pt>
              </c:numCache>
            </c:numRef>
          </c:val>
        </c:ser>
        <c:marker val="1"/>
        <c:axId val="109991424"/>
        <c:axId val="109992960"/>
      </c:lineChart>
      <c:catAx>
        <c:axId val="109991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2960"/>
        <c:crosses val="autoZero"/>
        <c:auto val="1"/>
        <c:lblAlgn val="ctr"/>
        <c:lblOffset val="100"/>
        <c:tickLblSkip val="1"/>
        <c:tickMarkSkip val="1"/>
      </c:catAx>
      <c:valAx>
        <c:axId val="10999296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38962264548393"/>
          <c:y val="1.6611401835640121E-2"/>
          <c:w val="0.8555201948071095"/>
          <c:h val="0.122923982328295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709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Contributions'!$F$3:$F$17</c:f>
              <c:numCache>
                <c:formatCode>0.00</c:formatCode>
                <c:ptCount val="15"/>
                <c:pt idx="0">
                  <c:v>25.323475534159044</c:v>
                </c:pt>
                <c:pt idx="1">
                  <c:v>24.500609450864573</c:v>
                </c:pt>
                <c:pt idx="2">
                  <c:v>24.69555628046291</c:v>
                </c:pt>
                <c:pt idx="3">
                  <c:v>24.325479926462059</c:v>
                </c:pt>
                <c:pt idx="4">
                  <c:v>24.440046043012849</c:v>
                </c:pt>
                <c:pt idx="5">
                  <c:v>25.323162237879661</c:v>
                </c:pt>
                <c:pt idx="6">
                  <c:v>25.036264533685426</c:v>
                </c:pt>
                <c:pt idx="7">
                  <c:v>24.991814537713594</c:v>
                </c:pt>
                <c:pt idx="8">
                  <c:v>24.070148085797278</c:v>
                </c:pt>
                <c:pt idx="9">
                  <c:v>24.124783043519553</c:v>
                </c:pt>
                <c:pt idx="10">
                  <c:v>24.183398351451398</c:v>
                </c:pt>
                <c:pt idx="11">
                  <c:v>24.32292486129365</c:v>
                </c:pt>
                <c:pt idx="12">
                  <c:v>24.125823043605966</c:v>
                </c:pt>
                <c:pt idx="13">
                  <c:v>23.776938559087725</c:v>
                </c:pt>
                <c:pt idx="14">
                  <c:v>21.660096284004084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Contributions'!$G$3:$G$17</c:f>
              <c:numCache>
                <c:formatCode>0.00</c:formatCode>
                <c:ptCount val="15"/>
                <c:pt idx="0">
                  <c:v>2.7625737540934971</c:v>
                </c:pt>
                <c:pt idx="1">
                  <c:v>2.9177916692382078</c:v>
                </c:pt>
                <c:pt idx="2">
                  <c:v>2.9637042839885748</c:v>
                </c:pt>
                <c:pt idx="3">
                  <c:v>2.7532715391973124</c:v>
                </c:pt>
                <c:pt idx="4">
                  <c:v>2.7241888690288443</c:v>
                </c:pt>
                <c:pt idx="5">
                  <c:v>2.7518621783376811</c:v>
                </c:pt>
                <c:pt idx="6">
                  <c:v>2.6379468398620811</c:v>
                </c:pt>
                <c:pt idx="7">
                  <c:v>2.81460762125</c:v>
                </c:pt>
                <c:pt idx="8">
                  <c:v>2.4209738434076278</c:v>
                </c:pt>
                <c:pt idx="9">
                  <c:v>2.4871481372838304</c:v>
                </c:pt>
                <c:pt idx="10">
                  <c:v>2.5011796106277884</c:v>
                </c:pt>
                <c:pt idx="11">
                  <c:v>2.4507909746549892</c:v>
                </c:pt>
                <c:pt idx="12">
                  <c:v>2.387640612203962</c:v>
                </c:pt>
                <c:pt idx="13">
                  <c:v>2.3121306918775404</c:v>
                </c:pt>
                <c:pt idx="14">
                  <c:v>2.3472350967903064</c:v>
                </c:pt>
              </c:numCache>
            </c:numRef>
          </c:val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Contributions'!$H$3:$H$17</c:f>
              <c:numCache>
                <c:formatCode>0.00</c:formatCode>
                <c:ptCount val="15"/>
                <c:pt idx="0">
                  <c:v>2.8261448945485568</c:v>
                </c:pt>
                <c:pt idx="1">
                  <c:v>2.6408335008819956</c:v>
                </c:pt>
                <c:pt idx="2">
                  <c:v>2.7414050496921654</c:v>
                </c:pt>
                <c:pt idx="3">
                  <c:v>2.4072534131072221</c:v>
                </c:pt>
                <c:pt idx="4">
                  <c:v>2.2448234216991763</c:v>
                </c:pt>
                <c:pt idx="5">
                  <c:v>2.226360806094386</c:v>
                </c:pt>
                <c:pt idx="6">
                  <c:v>2.866602571511113</c:v>
                </c:pt>
                <c:pt idx="7">
                  <c:v>2.2023515747692048</c:v>
                </c:pt>
                <c:pt idx="8">
                  <c:v>2.2424217482575464</c:v>
                </c:pt>
                <c:pt idx="9">
                  <c:v>2.3480873494885968</c:v>
                </c:pt>
                <c:pt idx="10">
                  <c:v>2.5176450797277128</c:v>
                </c:pt>
                <c:pt idx="11">
                  <c:v>2.5694198619581798</c:v>
                </c:pt>
                <c:pt idx="12">
                  <c:v>2.7583702083297466</c:v>
                </c:pt>
                <c:pt idx="13">
                  <c:v>2.8971407568029686</c:v>
                </c:pt>
                <c:pt idx="14">
                  <c:v>3.187151909421801</c:v>
                </c:pt>
              </c:numCache>
            </c:numRef>
          </c:val>
        </c:ser>
        <c:marker val="1"/>
        <c:axId val="110023040"/>
        <c:axId val="110024576"/>
      </c:lineChart>
      <c:catAx>
        <c:axId val="110023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24576"/>
        <c:crosses val="autoZero"/>
        <c:auto val="1"/>
        <c:lblAlgn val="ctr"/>
        <c:lblOffset val="100"/>
        <c:tickLblSkip val="1"/>
        <c:tickMarkSkip val="1"/>
      </c:catAx>
      <c:valAx>
        <c:axId val="1100245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2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21072845127594"/>
          <c:y val="1.6556162963705968E-2"/>
          <c:w val="0.86061583356393612"/>
          <c:h val="0.12251634150826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709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Contributions'!$J$3:$J$17</c:f>
              <c:numCache>
                <c:formatCode>0.00</c:formatCode>
                <c:ptCount val="15"/>
                <c:pt idx="0">
                  <c:v>13.124212080815557</c:v>
                </c:pt>
                <c:pt idx="1">
                  <c:v>12.76002880057365</c:v>
                </c:pt>
                <c:pt idx="2">
                  <c:v>12.598847137673655</c:v>
                </c:pt>
                <c:pt idx="3">
                  <c:v>12.575984225386655</c:v>
                </c:pt>
                <c:pt idx="4">
                  <c:v>13.325430271040853</c:v>
                </c:pt>
                <c:pt idx="5">
                  <c:v>13.762975484357426</c:v>
                </c:pt>
                <c:pt idx="6">
                  <c:v>14.246043471424901</c:v>
                </c:pt>
                <c:pt idx="7">
                  <c:v>14.194976539859864</c:v>
                </c:pt>
                <c:pt idx="8">
                  <c:v>14.276461695806542</c:v>
                </c:pt>
                <c:pt idx="9">
                  <c:v>14.409524523305514</c:v>
                </c:pt>
                <c:pt idx="10">
                  <c:v>14.485312586361093</c:v>
                </c:pt>
                <c:pt idx="11">
                  <c:v>14.619178531422635</c:v>
                </c:pt>
                <c:pt idx="12">
                  <c:v>14.574324749759807</c:v>
                </c:pt>
                <c:pt idx="13">
                  <c:v>14.121778253468028</c:v>
                </c:pt>
                <c:pt idx="14">
                  <c:v>13.991653200463036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Contributions'!$K$3:$K$17</c:f>
              <c:numCache>
                <c:formatCode>0.00</c:formatCode>
                <c:ptCount val="15"/>
                <c:pt idx="0">
                  <c:v>10.734342063989262</c:v>
                </c:pt>
                <c:pt idx="1">
                  <c:v>10.663091209793274</c:v>
                </c:pt>
                <c:pt idx="2">
                  <c:v>11.052508272648305</c:v>
                </c:pt>
                <c:pt idx="3">
                  <c:v>11.431368577764147</c:v>
                </c:pt>
                <c:pt idx="4">
                  <c:v>11.705443271057218</c:v>
                </c:pt>
                <c:pt idx="5">
                  <c:v>11.889893902834549</c:v>
                </c:pt>
                <c:pt idx="6">
                  <c:v>11.907889203512404</c:v>
                </c:pt>
                <c:pt idx="7">
                  <c:v>12.66497115136985</c:v>
                </c:pt>
                <c:pt idx="8">
                  <c:v>13.171320494106533</c:v>
                </c:pt>
                <c:pt idx="9">
                  <c:v>13.173317857832533</c:v>
                </c:pt>
                <c:pt idx="10">
                  <c:v>13.173786785609392</c:v>
                </c:pt>
                <c:pt idx="11">
                  <c:v>13.145403228815614</c:v>
                </c:pt>
                <c:pt idx="12">
                  <c:v>13.254824450222094</c:v>
                </c:pt>
                <c:pt idx="13">
                  <c:v>13.261509024384768</c:v>
                </c:pt>
                <c:pt idx="14">
                  <c:v>13.600817217768354</c:v>
                </c:pt>
              </c:numCache>
            </c:numRef>
          </c:val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Contributions'!$L$3:$L$17</c:f>
              <c:numCache>
                <c:formatCode>0.00</c:formatCode>
                <c:ptCount val="15"/>
                <c:pt idx="0">
                  <c:v>14.993351618232998</c:v>
                </c:pt>
                <c:pt idx="1">
                  <c:v>15.23289605347729</c:v>
                </c:pt>
                <c:pt idx="2">
                  <c:v>15.591745606846874</c:v>
                </c:pt>
                <c:pt idx="3">
                  <c:v>15.801950672651488</c:v>
                </c:pt>
                <c:pt idx="4">
                  <c:v>16.576117540594002</c:v>
                </c:pt>
                <c:pt idx="5">
                  <c:v>16.005195647152917</c:v>
                </c:pt>
                <c:pt idx="6">
                  <c:v>16.242442062633746</c:v>
                </c:pt>
                <c:pt idx="7">
                  <c:v>16.595769170200221</c:v>
                </c:pt>
                <c:pt idx="8">
                  <c:v>17.033137754356574</c:v>
                </c:pt>
                <c:pt idx="9">
                  <c:v>17.483536702092199</c:v>
                </c:pt>
                <c:pt idx="10">
                  <c:v>18.253640492156933</c:v>
                </c:pt>
                <c:pt idx="11">
                  <c:v>18.646042962880401</c:v>
                </c:pt>
                <c:pt idx="12">
                  <c:v>18.972982906968873</c:v>
                </c:pt>
                <c:pt idx="13">
                  <c:v>19.637228415806547</c:v>
                </c:pt>
                <c:pt idx="14">
                  <c:v>20.286737610192315</c:v>
                </c:pt>
              </c:numCache>
            </c:numRef>
          </c:val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Contributions'!$M$3:$M$17</c:f>
              <c:numCache>
                <c:formatCode>0.00</c:formatCode>
                <c:ptCount val="15"/>
                <c:pt idx="0">
                  <c:v>6.4294336190931975</c:v>
                </c:pt>
                <c:pt idx="1">
                  <c:v>6.2725652569699379</c:v>
                </c:pt>
                <c:pt idx="2">
                  <c:v>6.1529112049571673</c:v>
                </c:pt>
                <c:pt idx="3">
                  <c:v>6.4668218857197086</c:v>
                </c:pt>
                <c:pt idx="4">
                  <c:v>6.6310942287755452</c:v>
                </c:pt>
                <c:pt idx="5">
                  <c:v>6.6250401429092225</c:v>
                </c:pt>
                <c:pt idx="6">
                  <c:v>6.5089711492362863</c:v>
                </c:pt>
                <c:pt idx="7">
                  <c:v>6.4832252800567298</c:v>
                </c:pt>
                <c:pt idx="8">
                  <c:v>6.6529635962760141</c:v>
                </c:pt>
                <c:pt idx="9">
                  <c:v>6.4813406335560737</c:v>
                </c:pt>
                <c:pt idx="10">
                  <c:v>6.3263078235400974</c:v>
                </c:pt>
                <c:pt idx="11">
                  <c:v>6.3189116681767921</c:v>
                </c:pt>
                <c:pt idx="12">
                  <c:v>6.2938312216936296</c:v>
                </c:pt>
                <c:pt idx="13">
                  <c:v>6.244861272150251</c:v>
                </c:pt>
                <c:pt idx="14">
                  <c:v>6.5409534566426242</c:v>
                </c:pt>
              </c:numCache>
            </c:numRef>
          </c:val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'Prov Contributions'!$N$3:$N$17</c:f>
              <c:numCache>
                <c:formatCode>0.00</c:formatCode>
                <c:ptCount val="15"/>
                <c:pt idx="0">
                  <c:v>16.033999104224346</c:v>
                </c:pt>
                <c:pt idx="1">
                  <c:v>15.823512302412659</c:v>
                </c:pt>
                <c:pt idx="2">
                  <c:v>15.161529281712857</c:v>
                </c:pt>
                <c:pt idx="3">
                  <c:v>15.289680572708711</c:v>
                </c:pt>
                <c:pt idx="4">
                  <c:v>14.592869907860823</c:v>
                </c:pt>
                <c:pt idx="5">
                  <c:v>13.883598980733112</c:v>
                </c:pt>
                <c:pt idx="6">
                  <c:v>13.453787829066854</c:v>
                </c:pt>
                <c:pt idx="7">
                  <c:v>13.139475172071574</c:v>
                </c:pt>
                <c:pt idx="8">
                  <c:v>13.052567622487857</c:v>
                </c:pt>
                <c:pt idx="9">
                  <c:v>12.663525395767081</c:v>
                </c:pt>
                <c:pt idx="10">
                  <c:v>12.495241226536349</c:v>
                </c:pt>
                <c:pt idx="11">
                  <c:v>12.205134907705736</c:v>
                </c:pt>
                <c:pt idx="12">
                  <c:v>12.007254481488498</c:v>
                </c:pt>
                <c:pt idx="13">
                  <c:v>12.032541521484699</c:v>
                </c:pt>
                <c:pt idx="14">
                  <c:v>12.794001544440208</c:v>
                </c:pt>
              </c:numCache>
            </c:numRef>
          </c:val>
        </c:ser>
        <c:marker val="1"/>
        <c:axId val="110084480"/>
        <c:axId val="110086016"/>
      </c:lineChart>
      <c:catAx>
        <c:axId val="110084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86016"/>
        <c:crosses val="autoZero"/>
        <c:auto val="1"/>
        <c:lblAlgn val="ctr"/>
        <c:lblOffset val="100"/>
        <c:tickLblSkip val="1"/>
        <c:tickMarkSkip val="1"/>
      </c:catAx>
      <c:valAx>
        <c:axId val="11008601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8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1766560580895"/>
          <c:y val="1.6556397942517259E-2"/>
          <c:w val="0.70826581459926241"/>
          <c:h val="0.254966968138270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064982676306528E-2"/>
          <c:y val="1.3289058102318623E-2"/>
          <c:w val="0.91883189715647651"/>
          <c:h val="0.8704333057018653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Contributions'!$C$18</c:f>
              <c:numCache>
                <c:formatCode>0.00</c:formatCode>
                <c:ptCount val="1"/>
                <c:pt idx="0">
                  <c:v>4.9329476152119964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Contributions'!$D$18</c:f>
              <c:numCache>
                <c:formatCode>0.00</c:formatCode>
                <c:ptCount val="1"/>
                <c:pt idx="0">
                  <c:v>2.1925507573708094</c:v>
                </c:pt>
              </c:numCache>
            </c:numRef>
          </c:val>
          <c:shape val="cylinder"/>
        </c:ser>
        <c:shape val="box"/>
        <c:axId val="110135936"/>
        <c:axId val="110137728"/>
        <c:axId val="0"/>
      </c:bar3DChart>
      <c:catAx>
        <c:axId val="1101359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37728"/>
        <c:crosses val="autoZero"/>
        <c:auto val="1"/>
        <c:lblAlgn val="ctr"/>
        <c:lblOffset val="100"/>
        <c:tickLblSkip val="1"/>
        <c:tickMarkSkip val="1"/>
      </c:catAx>
      <c:valAx>
        <c:axId val="1101377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3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74032681398695"/>
          <c:y val="1.6611293494269333E-2"/>
          <c:w val="0.97077995089323543"/>
          <c:h val="0.11627938357235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Contributions'!$F$18</c:f>
              <c:numCache>
                <c:formatCode>0.00</c:formatCode>
                <c:ptCount val="1"/>
                <c:pt idx="0">
                  <c:v>24.326701384866656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Contributions'!$G$18</c:f>
              <c:numCache>
                <c:formatCode>0.00</c:formatCode>
                <c:ptCount val="1"/>
                <c:pt idx="0">
                  <c:v>2.6155363814561499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Contributions'!$H$18</c:f>
              <c:numCache>
                <c:formatCode>0.00</c:formatCode>
                <c:ptCount val="1"/>
                <c:pt idx="0">
                  <c:v>2.5784008097526914</c:v>
                </c:pt>
              </c:numCache>
            </c:numRef>
          </c:val>
          <c:shape val="cylinder"/>
        </c:ser>
        <c:shape val="box"/>
        <c:axId val="110167552"/>
        <c:axId val="110169088"/>
        <c:axId val="0"/>
      </c:bar3DChart>
      <c:catAx>
        <c:axId val="110167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69088"/>
        <c:crosses val="autoZero"/>
        <c:auto val="1"/>
        <c:lblAlgn val="ctr"/>
        <c:lblOffset val="100"/>
        <c:tickLblSkip val="1"/>
        <c:tickMarkSkip val="1"/>
      </c:catAx>
      <c:valAx>
        <c:axId val="11016908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6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52194081555638"/>
          <c:y val="1.6556396904061115E-2"/>
          <c:w val="0.96920594134133886"/>
          <c:h val="0.115894107485765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492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Contributions'!$J$18</c:f>
              <c:numCache>
                <c:formatCode>0.00</c:formatCode>
                <c:ptCount val="1"/>
                <c:pt idx="0">
                  <c:v>13.804448770114615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Contributions'!$K$18</c:f>
              <c:numCache>
                <c:formatCode>0.00</c:formatCode>
                <c:ptCount val="1"/>
                <c:pt idx="0">
                  <c:v>12.322032447447221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Contributions'!$L$18</c:f>
              <c:numCache>
                <c:formatCode>0.00</c:formatCode>
                <c:ptCount val="1"/>
                <c:pt idx="0">
                  <c:v>17.156851681082891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Contributions'!$M$18</c:f>
              <c:numCache>
                <c:formatCode>0.00</c:formatCode>
                <c:ptCount val="1"/>
                <c:pt idx="0">
                  <c:v>6.4286154959835509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Contributions'!$N$18</c:f>
              <c:numCache>
                <c:formatCode>0.00</c:formatCode>
                <c:ptCount val="1"/>
                <c:pt idx="0">
                  <c:v>13.641914656713425</c:v>
                </c:pt>
              </c:numCache>
            </c:numRef>
          </c:val>
          <c:shape val="cylinder"/>
        </c:ser>
        <c:shape val="box"/>
        <c:axId val="110217088"/>
        <c:axId val="110218624"/>
        <c:axId val="0"/>
      </c:bar3DChart>
      <c:catAx>
        <c:axId val="110217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18624"/>
        <c:crosses val="autoZero"/>
        <c:auto val="1"/>
        <c:lblAlgn val="ctr"/>
        <c:lblOffset val="100"/>
        <c:tickLblSkip val="1"/>
        <c:tickMarkSkip val="1"/>
      </c:catAx>
      <c:valAx>
        <c:axId val="11021862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17088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2362498687664061E-2"/>
          <c:y val="1.6501582162042838E-2"/>
          <c:w val="0.96925715485564268"/>
          <c:h val="0.161716420961398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576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Seasonal!$F$101:$BK$101</c:f>
              <c:numCache>
                <c:formatCode>#,##0.00</c:formatCode>
                <c:ptCount val="58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5.2147464880712793</c:v>
                </c:pt>
                <c:pt idx="37">
                  <c:v>5.6268394814263818</c:v>
                </c:pt>
                <c:pt idx="38">
                  <c:v>5.3446847216296707</c:v>
                </c:pt>
                <c:pt idx="39">
                  <c:v>4.9292953910772574</c:v>
                </c:pt>
                <c:pt idx="40">
                  <c:v>5.4526282301299771</c:v>
                </c:pt>
                <c:pt idx="41">
                  <c:v>5.2978860900440292</c:v>
                </c:pt>
                <c:pt idx="42">
                  <c:v>5.3617925759928982</c:v>
                </c:pt>
                <c:pt idx="43">
                  <c:v>6.2895838549863123</c:v>
                </c:pt>
                <c:pt idx="44">
                  <c:v>6.2584418584547201</c:v>
                </c:pt>
                <c:pt idx="45">
                  <c:v>5.4037112418407318</c:v>
                </c:pt>
                <c:pt idx="46">
                  <c:v>5.2352060844933694</c:v>
                </c:pt>
                <c:pt idx="47">
                  <c:v>5.0747355667233922</c:v>
                </c:pt>
                <c:pt idx="48">
                  <c:v>4.1749689251458486</c:v>
                </c:pt>
                <c:pt idx="49">
                  <c:v>4.7133066606046476</c:v>
                </c:pt>
                <c:pt idx="50">
                  <c:v>3.7454999061268444</c:v>
                </c:pt>
                <c:pt idx="51">
                  <c:v>2.1257315962871952</c:v>
                </c:pt>
                <c:pt idx="52">
                  <c:v>-0.44646500518448284</c:v>
                </c:pt>
                <c:pt idx="53">
                  <c:v>-2.4781364047371564</c:v>
                </c:pt>
                <c:pt idx="54">
                  <c:v>-2.5789320750954707</c:v>
                </c:pt>
                <c:pt idx="55">
                  <c:v>-1.6320615332529949</c:v>
                </c:pt>
                <c:pt idx="56">
                  <c:v>1.4313475008410252</c:v>
                </c:pt>
                <c:pt idx="57">
                  <c:v>2.9766536507326928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Seasonal!$F$85:$BK$85</c:f>
              <c:strCache>
                <c:ptCount val="58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</c:strCache>
            </c:strRef>
          </c:cat>
          <c:val>
            <c:numRef>
              <c:f>Seasonal!$F$121:$BK$121</c:f>
              <c:numCache>
                <c:formatCode>#,##0.00</c:formatCode>
                <c:ptCount val="58"/>
                <c:pt idx="0">
                  <c:v>3.5962174188977465</c:v>
                </c:pt>
                <c:pt idx="1">
                  <c:v>5.0593998809448433</c:v>
                </c:pt>
                <c:pt idx="2">
                  <c:v>5.997483371660504</c:v>
                </c:pt>
                <c:pt idx="3">
                  <c:v>6.7721000762050547</c:v>
                </c:pt>
                <c:pt idx="4">
                  <c:v>3.7932360145735777</c:v>
                </c:pt>
                <c:pt idx="5">
                  <c:v>3.0286644839479049</c:v>
                </c:pt>
                <c:pt idx="6">
                  <c:v>1.7989300438566072</c:v>
                </c:pt>
                <c:pt idx="7">
                  <c:v>0.649020409472992</c:v>
                </c:pt>
                <c:pt idx="8">
                  <c:v>2.3744323925346111</c:v>
                </c:pt>
                <c:pt idx="9">
                  <c:v>1.776660496080245</c:v>
                </c:pt>
                <c:pt idx="10">
                  <c:v>1.3590449278432126</c:v>
                </c:pt>
                <c:pt idx="11">
                  <c:v>1.5896667662496051</c:v>
                </c:pt>
                <c:pt idx="12">
                  <c:v>-4.3107816125320018E-2</c:v>
                </c:pt>
                <c:pt idx="13">
                  <c:v>0.73382141169811199</c:v>
                </c:pt>
                <c:pt idx="14">
                  <c:v>2.2515497280212564</c:v>
                </c:pt>
                <c:pt idx="15">
                  <c:v>3.4075464447605683</c:v>
                </c:pt>
                <c:pt idx="16">
                  <c:v>5.3770196060506033</c:v>
                </c:pt>
                <c:pt idx="17">
                  <c:v>5.5240489760170357</c:v>
                </c:pt>
                <c:pt idx="18">
                  <c:v>5.4356958739727759</c:v>
                </c:pt>
                <c:pt idx="19">
                  <c:v>5.036817030236584</c:v>
                </c:pt>
                <c:pt idx="20">
                  <c:v>5.6012062340201565</c:v>
                </c:pt>
                <c:pt idx="21">
                  <c:v>4.9210971184730541</c:v>
                </c:pt>
                <c:pt idx="22">
                  <c:v>3.9479031456737306</c:v>
                </c:pt>
                <c:pt idx="23">
                  <c:v>3.8861672465769117</c:v>
                </c:pt>
                <c:pt idx="24">
                  <c:v>2.5844847003479368</c:v>
                </c:pt>
                <c:pt idx="25">
                  <c:v>3.5438619589039142</c:v>
                </c:pt>
                <c:pt idx="26">
                  <c:v>4.2478930366527745</c:v>
                </c:pt>
                <c:pt idx="27">
                  <c:v>4.1188913158714051</c:v>
                </c:pt>
                <c:pt idx="28">
                  <c:v>4.7796694519310563</c:v>
                </c:pt>
                <c:pt idx="29">
                  <c:v>3.6858978196471668</c:v>
                </c:pt>
                <c:pt idx="30">
                  <c:v>3.0963283425346582</c:v>
                </c:pt>
                <c:pt idx="31">
                  <c:v>2.8797519560428371</c:v>
                </c:pt>
                <c:pt idx="32">
                  <c:v>4.2207560753892279</c:v>
                </c:pt>
                <c:pt idx="33">
                  <c:v>5.5186152961309665</c:v>
                </c:pt>
                <c:pt idx="34">
                  <c:v>6.9234632599574342</c:v>
                </c:pt>
                <c:pt idx="35">
                  <c:v>7.7192497459114326</c:v>
                </c:pt>
                <c:pt idx="36">
                  <c:v>6.7858725006410019</c:v>
                </c:pt>
                <c:pt idx="37">
                  <c:v>7.2458195853760605</c:v>
                </c:pt>
                <c:pt idx="38">
                  <c:v>7.0767578272513436</c:v>
                </c:pt>
                <c:pt idx="39">
                  <c:v>6.5134928545730402</c:v>
                </c:pt>
                <c:pt idx="40">
                  <c:v>6.6054491654916028</c:v>
                </c:pt>
                <c:pt idx="41">
                  <c:v>6.1365663835009467</c:v>
                </c:pt>
                <c:pt idx="42">
                  <c:v>5.9883693612041204</c:v>
                </c:pt>
                <c:pt idx="43">
                  <c:v>6.8325353462787275</c:v>
                </c:pt>
                <c:pt idx="44">
                  <c:v>7.447818989463852</c:v>
                </c:pt>
                <c:pt idx="45">
                  <c:v>6.8627436358891707</c:v>
                </c:pt>
                <c:pt idx="46">
                  <c:v>6.7035705841424624</c:v>
                </c:pt>
                <c:pt idx="47">
                  <c:v>6.7410524441218005</c:v>
                </c:pt>
                <c:pt idx="48">
                  <c:v>4.608002372057773</c:v>
                </c:pt>
                <c:pt idx="49">
                  <c:v>5.0207464471258536</c:v>
                </c:pt>
                <c:pt idx="50">
                  <c:v>4.118792326425762</c:v>
                </c:pt>
                <c:pt idx="51">
                  <c:v>2.022657064849732</c:v>
                </c:pt>
                <c:pt idx="52">
                  <c:v>-0.67618358736033091</c:v>
                </c:pt>
                <c:pt idx="53">
                  <c:v>-3.1179722043734803</c:v>
                </c:pt>
                <c:pt idx="54">
                  <c:v>-3.1768823199944882</c:v>
                </c:pt>
                <c:pt idx="55">
                  <c:v>-1.9572525294174001</c:v>
                </c:pt>
                <c:pt idx="56">
                  <c:v>1.0462368006718801</c:v>
                </c:pt>
                <c:pt idx="57">
                  <c:v>3.2946715174989554</c:v>
                </c:pt>
              </c:numCache>
            </c:numRef>
          </c:val>
        </c:ser>
        <c:marker val="1"/>
        <c:axId val="95552256"/>
        <c:axId val="95553792"/>
      </c:lineChart>
      <c:catAx>
        <c:axId val="95552256"/>
        <c:scaling>
          <c:orientation val="minMax"/>
        </c:scaling>
        <c:axPos val="b"/>
        <c:numFmt formatCode="General" sourceLinked="1"/>
        <c:tickLblPos val="nextTo"/>
        <c:crossAx val="95553792"/>
        <c:crosses val="autoZero"/>
        <c:auto val="1"/>
        <c:lblAlgn val="ctr"/>
        <c:lblOffset val="100"/>
      </c:catAx>
      <c:valAx>
        <c:axId val="95553792"/>
        <c:scaling>
          <c:orientation val="minMax"/>
        </c:scaling>
        <c:axPos val="l"/>
        <c:numFmt formatCode="#,##0.00" sourceLinked="1"/>
        <c:tickLblPos val="nextTo"/>
        <c:crossAx val="9555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9427477682"/>
          <c:y val="2.4074576884785967E-2"/>
          <c:w val="0.29273982370700757"/>
          <c:h val="0.1223178568196217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74923264296413E-2"/>
          <c:y val="8.6666948785641476E-2"/>
          <c:w val="0.91382258927621207"/>
          <c:h val="0.79666925999108074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Contributions'!$B$3:$B$17</c:f>
              <c:numCache>
                <c:formatCode>0.00</c:formatCode>
                <c:ptCount val="15"/>
                <c:pt idx="0">
                  <c:v>9.9424283672306846</c:v>
                </c:pt>
                <c:pt idx="1">
                  <c:v>11.846084932040066</c:v>
                </c:pt>
                <c:pt idx="2">
                  <c:v>11.695543187640416</c:v>
                </c:pt>
                <c:pt idx="3">
                  <c:v>11.86075224054712</c:v>
                </c:pt>
                <c:pt idx="4">
                  <c:v>10.36136669605661</c:v>
                </c:pt>
                <c:pt idx="5">
                  <c:v>10.503663420698331</c:v>
                </c:pt>
                <c:pt idx="6">
                  <c:v>10.409914079734786</c:v>
                </c:pt>
                <c:pt idx="7">
                  <c:v>10.177247512535439</c:v>
                </c:pt>
                <c:pt idx="8">
                  <c:v>10.443497195207005</c:v>
                </c:pt>
                <c:pt idx="9">
                  <c:v>10.383122889776661</c:v>
                </c:pt>
                <c:pt idx="10">
                  <c:v>9.6216486459227593</c:v>
                </c:pt>
                <c:pt idx="11">
                  <c:v>9.7546037958733649</c:v>
                </c:pt>
                <c:pt idx="12">
                  <c:v>10.068778386864681</c:v>
                </c:pt>
                <c:pt idx="13">
                  <c:v>10.785468940076608</c:v>
                </c:pt>
                <c:pt idx="14">
                  <c:v>11.00686914018603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Contributions'!$E$3:$E$17</c:f>
              <c:numCache>
                <c:formatCode>0.00</c:formatCode>
                <c:ptCount val="15"/>
                <c:pt idx="0">
                  <c:v>20.25831072564549</c:v>
                </c:pt>
                <c:pt idx="1">
                  <c:v>20.2230596611364</c:v>
                </c:pt>
                <c:pt idx="2">
                  <c:v>20.240021509214358</c:v>
                </c:pt>
                <c:pt idx="3">
                  <c:v>20.137868089513791</c:v>
                </c:pt>
                <c:pt idx="4">
                  <c:v>20.253183323654696</c:v>
                </c:pt>
                <c:pt idx="5">
                  <c:v>20.376978111918579</c:v>
                </c:pt>
                <c:pt idx="6">
                  <c:v>20.838659564389634</c:v>
                </c:pt>
                <c:pt idx="7">
                  <c:v>20.407725215820907</c:v>
                </c:pt>
                <c:pt idx="8">
                  <c:v>20.134161984705692</c:v>
                </c:pt>
                <c:pt idx="9">
                  <c:v>20.086364962642573</c:v>
                </c:pt>
                <c:pt idx="10">
                  <c:v>20.094590359269677</c:v>
                </c:pt>
                <c:pt idx="11">
                  <c:v>19.968995411389962</c:v>
                </c:pt>
                <c:pt idx="12">
                  <c:v>19.910738663213749</c:v>
                </c:pt>
                <c:pt idx="13">
                  <c:v>19.8538578496476</c:v>
                </c:pt>
                <c:pt idx="14">
                  <c:v>19.676759209665274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Contributions'!$I$3:$I$17</c:f>
              <c:numCache>
                <c:formatCode>0.00</c:formatCode>
                <c:ptCount val="15"/>
                <c:pt idx="0">
                  <c:v>15.682798092939329</c:v>
                </c:pt>
                <c:pt idx="1">
                  <c:v>15.683483157170313</c:v>
                </c:pt>
                <c:pt idx="2">
                  <c:v>15.52551373083076</c:v>
                </c:pt>
                <c:pt idx="3">
                  <c:v>15.639443366466315</c:v>
                </c:pt>
                <c:pt idx="4">
                  <c:v>15.546700206815434</c:v>
                </c:pt>
                <c:pt idx="5">
                  <c:v>15.510123652974084</c:v>
                </c:pt>
                <c:pt idx="6">
                  <c:v>15.64527602518114</c:v>
                </c:pt>
                <c:pt idx="7">
                  <c:v>15.634785417504638</c:v>
                </c:pt>
                <c:pt idx="8">
                  <c:v>15.711259063797081</c:v>
                </c:pt>
                <c:pt idx="9">
                  <c:v>15.687997731333111</c:v>
                </c:pt>
                <c:pt idx="10">
                  <c:v>15.889525705009641</c:v>
                </c:pt>
                <c:pt idx="11">
                  <c:v>15.810172063846984</c:v>
                </c:pt>
                <c:pt idx="12">
                  <c:v>15.834494368302336</c:v>
                </c:pt>
                <c:pt idx="13">
                  <c:v>15.800759101210419</c:v>
                </c:pt>
                <c:pt idx="14">
                  <c:v>15.771835833127643</c:v>
                </c:pt>
              </c:numCache>
            </c:numRef>
          </c:val>
        </c:ser>
        <c:marker val="1"/>
        <c:axId val="115614464"/>
        <c:axId val="115616000"/>
      </c:lineChart>
      <c:catAx>
        <c:axId val="115614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16000"/>
        <c:crosses val="autoZero"/>
        <c:auto val="1"/>
        <c:lblAlgn val="ctr"/>
        <c:lblOffset val="100"/>
        <c:tickLblSkip val="1"/>
        <c:tickMarkSkip val="1"/>
      </c:catAx>
      <c:valAx>
        <c:axId val="115616000"/>
        <c:scaling>
          <c:orientation val="minMax"/>
          <c:min val="7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1446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26014126288"/>
          <c:y val="1.6666666666666677E-2"/>
          <c:w val="0.75284672342786463"/>
          <c:h val="0.106667016622922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6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3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Contributions'!$B$18</c:f>
              <c:numCache>
                <c:formatCode>0.00</c:formatCode>
                <c:ptCount val="1"/>
                <c:pt idx="0">
                  <c:v>10.590732628692706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Contributions'!$E$18</c:f>
              <c:numCache>
                <c:formatCode>0.00</c:formatCode>
                <c:ptCount val="1"/>
                <c:pt idx="0">
                  <c:v>20.164084976121892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Contributions'!$I$18</c:f>
              <c:numCache>
                <c:formatCode>0.00</c:formatCode>
                <c:ptCount val="1"/>
                <c:pt idx="0">
                  <c:v>15.691611167767283</c:v>
                </c:pt>
              </c:numCache>
            </c:numRef>
          </c:val>
          <c:shape val="cylinder"/>
        </c:ser>
        <c:shape val="box"/>
        <c:axId val="115645824"/>
        <c:axId val="115680384"/>
        <c:axId val="0"/>
      </c:bar3DChart>
      <c:catAx>
        <c:axId val="115645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80384"/>
        <c:crosses val="autoZero"/>
        <c:auto val="1"/>
        <c:lblAlgn val="ctr"/>
        <c:lblOffset val="100"/>
        <c:tickLblSkip val="1"/>
        <c:tickMarkSkip val="1"/>
      </c:catAx>
      <c:valAx>
        <c:axId val="1156803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4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404370176"/>
          <c:y val="1.6666666666666677E-2"/>
          <c:w val="0.83739973966668824"/>
          <c:h val="0.100000349956255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545517598351892E-2"/>
          <c:y val="8.6378877665070963E-2"/>
          <c:w val="0.91396176342596147"/>
          <c:h val="0.79734348613911665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Contributions'!$C$3:$C$17</c:f>
              <c:numCache>
                <c:formatCode>0.00</c:formatCode>
                <c:ptCount val="15"/>
                <c:pt idx="0">
                  <c:v>31.219885239761684</c:v>
                </c:pt>
                <c:pt idx="1">
                  <c:v>29.28963769979805</c:v>
                </c:pt>
                <c:pt idx="2">
                  <c:v>28.92453081455869</c:v>
                </c:pt>
                <c:pt idx="3">
                  <c:v>30.820293094463185</c:v>
                </c:pt>
                <c:pt idx="4">
                  <c:v>28.257792407700549</c:v>
                </c:pt>
                <c:pt idx="5">
                  <c:v>28.002506571344831</c:v>
                </c:pt>
                <c:pt idx="6">
                  <c:v>28.855298944900348</c:v>
                </c:pt>
                <c:pt idx="7">
                  <c:v>28.355033534876423</c:v>
                </c:pt>
                <c:pt idx="8">
                  <c:v>29.623191182371016</c:v>
                </c:pt>
                <c:pt idx="9">
                  <c:v>29.459835816877096</c:v>
                </c:pt>
                <c:pt idx="10">
                  <c:v>26.979196343133438</c:v>
                </c:pt>
                <c:pt idx="11">
                  <c:v>28.691048151637666</c:v>
                </c:pt>
                <c:pt idx="12">
                  <c:v>29.010786231720427</c:v>
                </c:pt>
                <c:pt idx="13">
                  <c:v>28.782421376500778</c:v>
                </c:pt>
                <c:pt idx="14">
                  <c:v>28.782421376500778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Contributions'!$D$3:$D$17</c:f>
              <c:numCache>
                <c:formatCode>0.00</c:formatCode>
                <c:ptCount val="15"/>
                <c:pt idx="0">
                  <c:v>4.368765339010511</c:v>
                </c:pt>
                <c:pt idx="1">
                  <c:v>6.1343775999025345</c:v>
                </c:pt>
                <c:pt idx="2">
                  <c:v>6.0984701370025842</c:v>
                </c:pt>
                <c:pt idx="3">
                  <c:v>6.0220877142669469</c:v>
                </c:pt>
                <c:pt idx="4">
                  <c:v>4.4252885359751204</c:v>
                </c:pt>
                <c:pt idx="5">
                  <c:v>4.3590716181944229</c:v>
                </c:pt>
                <c:pt idx="6">
                  <c:v>4.1404213103185707</c:v>
                </c:pt>
                <c:pt idx="7">
                  <c:v>3.6622552322715274</c:v>
                </c:pt>
                <c:pt idx="8">
                  <c:v>3.7499384385689067</c:v>
                </c:pt>
                <c:pt idx="9">
                  <c:v>3.7681572693470091</c:v>
                </c:pt>
                <c:pt idx="10">
                  <c:v>3.496497648058281</c:v>
                </c:pt>
                <c:pt idx="11">
                  <c:v>3.3997566632450966</c:v>
                </c:pt>
                <c:pt idx="12">
                  <c:v>3.4853535621015528</c:v>
                </c:pt>
                <c:pt idx="13">
                  <c:v>3.4546954740792746</c:v>
                </c:pt>
                <c:pt idx="14">
                  <c:v>3.4546954740792746</c:v>
                </c:pt>
              </c:numCache>
            </c:numRef>
          </c:val>
        </c:ser>
        <c:marker val="1"/>
        <c:axId val="115708672"/>
        <c:axId val="115710208"/>
      </c:lineChart>
      <c:catAx>
        <c:axId val="11570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10208"/>
        <c:crosses val="autoZero"/>
        <c:auto val="1"/>
        <c:lblAlgn val="ctr"/>
        <c:lblOffset val="100"/>
        <c:tickLblSkip val="1"/>
        <c:tickMarkSkip val="1"/>
      </c:catAx>
      <c:valAx>
        <c:axId val="1157102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0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38978082285164"/>
          <c:y val="1.6611295681063135E-2"/>
          <c:w val="0.86201366874595187"/>
          <c:h val="0.122923588039867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709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Contributions'!$F$3:$F$17</c:f>
              <c:numCache>
                <c:formatCode>0.00</c:formatCode>
                <c:ptCount val="15"/>
                <c:pt idx="0">
                  <c:v>20.924039137211555</c:v>
                </c:pt>
                <c:pt idx="1">
                  <c:v>20.995846665370575</c:v>
                </c:pt>
                <c:pt idx="2">
                  <c:v>20.985825312423927</c:v>
                </c:pt>
                <c:pt idx="3">
                  <c:v>20.933221406863463</c:v>
                </c:pt>
                <c:pt idx="4">
                  <c:v>21.141974358104061</c:v>
                </c:pt>
                <c:pt idx="5">
                  <c:v>21.237797622631735</c:v>
                </c:pt>
                <c:pt idx="6">
                  <c:v>21.191725942724304</c:v>
                </c:pt>
                <c:pt idx="7">
                  <c:v>21.157836666166858</c:v>
                </c:pt>
                <c:pt idx="8">
                  <c:v>21.28418387808674</c:v>
                </c:pt>
                <c:pt idx="9">
                  <c:v>21.24472540096157</c:v>
                </c:pt>
                <c:pt idx="10">
                  <c:v>21.237597348487142</c:v>
                </c:pt>
                <c:pt idx="11">
                  <c:v>21.157398050326908</c:v>
                </c:pt>
                <c:pt idx="12">
                  <c:v>21.167681078813771</c:v>
                </c:pt>
                <c:pt idx="13">
                  <c:v>21.149695986149641</c:v>
                </c:pt>
                <c:pt idx="14">
                  <c:v>21.149695986149641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Contributions'!$G$3:$G$17</c:f>
              <c:numCache>
                <c:formatCode>0.00</c:formatCode>
                <c:ptCount val="15"/>
                <c:pt idx="0">
                  <c:v>17.394424395032733</c:v>
                </c:pt>
                <c:pt idx="1">
                  <c:v>17.437448848651616</c:v>
                </c:pt>
                <c:pt idx="2">
                  <c:v>17.360777291784693</c:v>
                </c:pt>
                <c:pt idx="3">
                  <c:v>17.395691743275385</c:v>
                </c:pt>
                <c:pt idx="4">
                  <c:v>17.493376540370143</c:v>
                </c:pt>
                <c:pt idx="5">
                  <c:v>17.96297050774983</c:v>
                </c:pt>
                <c:pt idx="6">
                  <c:v>18.624138114185424</c:v>
                </c:pt>
                <c:pt idx="7">
                  <c:v>19.740467884872988</c:v>
                </c:pt>
                <c:pt idx="8">
                  <c:v>16.967710933151565</c:v>
                </c:pt>
                <c:pt idx="9">
                  <c:v>17.052465721431251</c:v>
                </c:pt>
                <c:pt idx="10">
                  <c:v>17.240679122709739</c:v>
                </c:pt>
                <c:pt idx="11">
                  <c:v>17.221401107738014</c:v>
                </c:pt>
                <c:pt idx="12">
                  <c:v>17.192765238629431</c:v>
                </c:pt>
                <c:pt idx="13">
                  <c:v>17.164201368033837</c:v>
                </c:pt>
                <c:pt idx="14">
                  <c:v>17.164201368033837</c:v>
                </c:pt>
              </c:numCache>
            </c:numRef>
          </c:val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Contributions'!$H$3:$H$17</c:f>
              <c:numCache>
                <c:formatCode>0.00</c:formatCode>
                <c:ptCount val="15"/>
                <c:pt idx="0">
                  <c:v>18.021026255675061</c:v>
                </c:pt>
                <c:pt idx="1">
                  <c:v>17.359219109142639</c:v>
                </c:pt>
                <c:pt idx="2">
                  <c:v>17.741224412127412</c:v>
                </c:pt>
                <c:pt idx="3">
                  <c:v>16.730717747867057</c:v>
                </c:pt>
                <c:pt idx="4">
                  <c:v>15.994735346660665</c:v>
                </c:pt>
                <c:pt idx="5">
                  <c:v>15.736124801588103</c:v>
                </c:pt>
                <c:pt idx="6">
                  <c:v>20.112821107717675</c:v>
                </c:pt>
                <c:pt idx="7">
                  <c:v>15.015438752176033</c:v>
                </c:pt>
                <c:pt idx="8">
                  <c:v>14.605835703544892</c:v>
                </c:pt>
                <c:pt idx="9">
                  <c:v>14.642918571793631</c:v>
                </c:pt>
                <c:pt idx="10">
                  <c:v>14.857146284747543</c:v>
                </c:pt>
                <c:pt idx="11">
                  <c:v>14.475115133338415</c:v>
                </c:pt>
                <c:pt idx="12">
                  <c:v>14.401742162628617</c:v>
                </c:pt>
                <c:pt idx="13">
                  <c:v>14.409989421345568</c:v>
                </c:pt>
                <c:pt idx="14">
                  <c:v>14.409989421345568</c:v>
                </c:pt>
              </c:numCache>
            </c:numRef>
          </c:val>
        </c:ser>
        <c:marker val="1"/>
        <c:axId val="115747840"/>
        <c:axId val="115766016"/>
      </c:lineChart>
      <c:catAx>
        <c:axId val="11574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66016"/>
        <c:crosses val="autoZero"/>
        <c:auto val="1"/>
        <c:lblAlgn val="ctr"/>
        <c:lblOffset val="100"/>
        <c:tickLblSkip val="1"/>
        <c:tickMarkSkip val="1"/>
      </c:catAx>
      <c:valAx>
        <c:axId val="115766016"/>
        <c:scaling>
          <c:orientation val="minMax"/>
          <c:min val="1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47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21069692058351"/>
          <c:y val="1.6556291390728482E-2"/>
          <c:w val="0.86061588330632122"/>
          <c:h val="0.122516556291390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709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Contributions'!$J$3:$J$17</c:f>
              <c:numCache>
                <c:formatCode>0.00</c:formatCode>
                <c:ptCount val="15"/>
                <c:pt idx="0">
                  <c:v>16.221638337702217</c:v>
                </c:pt>
                <c:pt idx="1">
                  <c:v>15.994350895442441</c:v>
                </c:pt>
                <c:pt idx="2">
                  <c:v>16.018920192772622</c:v>
                </c:pt>
                <c:pt idx="3">
                  <c:v>15.95265306467798</c:v>
                </c:pt>
                <c:pt idx="4">
                  <c:v>15.886446309168086</c:v>
                </c:pt>
                <c:pt idx="5">
                  <c:v>15.907644363038081</c:v>
                </c:pt>
                <c:pt idx="6">
                  <c:v>16.830560217380356</c:v>
                </c:pt>
                <c:pt idx="7">
                  <c:v>16.855170126072348</c:v>
                </c:pt>
                <c:pt idx="8">
                  <c:v>16.986962752050193</c:v>
                </c:pt>
                <c:pt idx="9">
                  <c:v>16.993236568060045</c:v>
                </c:pt>
                <c:pt idx="10">
                  <c:v>16.901467038159108</c:v>
                </c:pt>
                <c:pt idx="11">
                  <c:v>16.971881425563641</c:v>
                </c:pt>
                <c:pt idx="12">
                  <c:v>17.017461871785283</c:v>
                </c:pt>
                <c:pt idx="13">
                  <c:v>16.993862826723511</c:v>
                </c:pt>
                <c:pt idx="14">
                  <c:v>16.993862826723511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Contributions'!$K$3:$K$17</c:f>
              <c:numCache>
                <c:formatCode>0.00</c:formatCode>
                <c:ptCount val="15"/>
                <c:pt idx="0">
                  <c:v>23.298915716145348</c:v>
                </c:pt>
                <c:pt idx="1">
                  <c:v>22.940361987658573</c:v>
                </c:pt>
                <c:pt idx="2">
                  <c:v>22.505408413821069</c:v>
                </c:pt>
                <c:pt idx="3">
                  <c:v>22.298198069022995</c:v>
                </c:pt>
                <c:pt idx="4">
                  <c:v>21.94878675011271</c:v>
                </c:pt>
                <c:pt idx="5">
                  <c:v>21.574755848773226</c:v>
                </c:pt>
                <c:pt idx="6">
                  <c:v>21.251602756521976</c:v>
                </c:pt>
                <c:pt idx="7">
                  <c:v>21.320844334825697</c:v>
                </c:pt>
                <c:pt idx="8">
                  <c:v>21.449794927729119</c:v>
                </c:pt>
                <c:pt idx="9">
                  <c:v>21.366280723176697</c:v>
                </c:pt>
                <c:pt idx="10">
                  <c:v>21.492187647311813</c:v>
                </c:pt>
                <c:pt idx="11">
                  <c:v>21.509593894127963</c:v>
                </c:pt>
                <c:pt idx="12">
                  <c:v>21.620403244330973</c:v>
                </c:pt>
                <c:pt idx="13">
                  <c:v>21.674914431445881</c:v>
                </c:pt>
                <c:pt idx="14">
                  <c:v>21.674914431445881</c:v>
                </c:pt>
              </c:numCache>
            </c:numRef>
          </c:val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Contributions'!$L$3:$L$17</c:f>
              <c:numCache>
                <c:formatCode>0.00</c:formatCode>
                <c:ptCount val="15"/>
                <c:pt idx="0">
                  <c:v>13.96366999336583</c:v>
                </c:pt>
                <c:pt idx="1">
                  <c:v>13.971525098825246</c:v>
                </c:pt>
                <c:pt idx="2">
                  <c:v>13.909301706717011</c:v>
                </c:pt>
                <c:pt idx="3">
                  <c:v>13.926272136340042</c:v>
                </c:pt>
                <c:pt idx="4">
                  <c:v>14.054891981405232</c:v>
                </c:pt>
                <c:pt idx="5">
                  <c:v>13.784242501565606</c:v>
                </c:pt>
                <c:pt idx="6">
                  <c:v>13.469803844116612</c:v>
                </c:pt>
                <c:pt idx="7">
                  <c:v>13.314979553431696</c:v>
                </c:pt>
                <c:pt idx="8">
                  <c:v>13.41534993650925</c:v>
                </c:pt>
                <c:pt idx="9">
                  <c:v>13.436753359847534</c:v>
                </c:pt>
                <c:pt idx="10">
                  <c:v>14.055437282999881</c:v>
                </c:pt>
                <c:pt idx="11">
                  <c:v>13.805495378872623</c:v>
                </c:pt>
                <c:pt idx="12">
                  <c:v>13.793756416836175</c:v>
                </c:pt>
                <c:pt idx="13">
                  <c:v>13.78504220609498</c:v>
                </c:pt>
                <c:pt idx="14">
                  <c:v>13.78504220609498</c:v>
                </c:pt>
              </c:numCache>
            </c:numRef>
          </c:val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Contributions'!$M$3:$M$17</c:f>
              <c:numCache>
                <c:formatCode>0.00</c:formatCode>
                <c:ptCount val="15"/>
                <c:pt idx="0">
                  <c:v>16.393127682742588</c:v>
                </c:pt>
                <c:pt idx="1">
                  <c:v>16.38373416331515</c:v>
                </c:pt>
                <c:pt idx="2">
                  <c:v>16.37237357809774</c:v>
                </c:pt>
                <c:pt idx="3">
                  <c:v>16.373798743141759</c:v>
                </c:pt>
                <c:pt idx="4">
                  <c:v>16.346473787300845</c:v>
                </c:pt>
                <c:pt idx="5">
                  <c:v>16.329207295355932</c:v>
                </c:pt>
                <c:pt idx="6">
                  <c:v>16.342478909775245</c:v>
                </c:pt>
                <c:pt idx="7">
                  <c:v>16.334138374740981</c:v>
                </c:pt>
                <c:pt idx="8">
                  <c:v>16.336224473785794</c:v>
                </c:pt>
                <c:pt idx="9">
                  <c:v>16.339683662393629</c:v>
                </c:pt>
                <c:pt idx="10">
                  <c:v>16.273746322076079</c:v>
                </c:pt>
                <c:pt idx="11">
                  <c:v>16.286643012727431</c:v>
                </c:pt>
                <c:pt idx="12">
                  <c:v>16.277023858340328</c:v>
                </c:pt>
                <c:pt idx="13">
                  <c:v>16.232775261254215</c:v>
                </c:pt>
                <c:pt idx="14">
                  <c:v>16.232775261254215</c:v>
                </c:pt>
              </c:numCache>
            </c:numRef>
          </c:val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'National Contributions'!$N$3:$N$17</c:f>
              <c:numCache>
                <c:formatCode>0.00</c:formatCode>
                <c:ptCount val="15"/>
                <c:pt idx="0">
                  <c:v>13.6576084306031</c:v>
                </c:pt>
                <c:pt idx="1">
                  <c:v>13.905900735212736</c:v>
                </c:pt>
                <c:pt idx="2">
                  <c:v>13.46319423514062</c:v>
                </c:pt>
                <c:pt idx="3">
                  <c:v>13.824975580609284</c:v>
                </c:pt>
                <c:pt idx="4">
                  <c:v>13.458446112020525</c:v>
                </c:pt>
                <c:pt idx="5">
                  <c:v>13.544772178828882</c:v>
                </c:pt>
                <c:pt idx="6">
                  <c:v>13.799920059798259</c:v>
                </c:pt>
                <c:pt idx="7">
                  <c:v>13.758766379982374</c:v>
                </c:pt>
                <c:pt idx="8">
                  <c:v>13.682483003389892</c:v>
                </c:pt>
                <c:pt idx="9">
                  <c:v>13.606767511955873</c:v>
                </c:pt>
                <c:pt idx="10">
                  <c:v>13.632327851784561</c:v>
                </c:pt>
                <c:pt idx="11">
                  <c:v>13.621477002832988</c:v>
                </c:pt>
                <c:pt idx="12">
                  <c:v>13.647225291788128</c:v>
                </c:pt>
                <c:pt idx="13">
                  <c:v>13.66537673564806</c:v>
                </c:pt>
                <c:pt idx="14">
                  <c:v>13.665376735648064</c:v>
                </c:pt>
              </c:numCache>
            </c:numRef>
          </c:val>
        </c:ser>
        <c:marker val="1"/>
        <c:axId val="115805184"/>
        <c:axId val="115819264"/>
      </c:lineChart>
      <c:catAx>
        <c:axId val="11580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19264"/>
        <c:crosses val="autoZero"/>
        <c:auto val="1"/>
        <c:lblAlgn val="ctr"/>
        <c:lblOffset val="100"/>
        <c:tickLblSkip val="1"/>
        <c:tickMarkSkip val="1"/>
      </c:catAx>
      <c:valAx>
        <c:axId val="115819264"/>
        <c:scaling>
          <c:orientation val="minMax"/>
          <c:min val="11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5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1766612641816"/>
          <c:y val="1.6556291390728482E-2"/>
          <c:w val="0.62614802809292269"/>
          <c:h val="0.254966887417218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628047499693E-2"/>
          <c:y val="1.3289058102318623E-2"/>
          <c:w val="0.90746825178527957"/>
          <c:h val="0.8704333057018653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Contributions'!$C$18</c:f>
              <c:numCache>
                <c:formatCode>0.00</c:formatCode>
                <c:ptCount val="1"/>
                <c:pt idx="0">
                  <c:v>29.003591919076332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Contributions'!$D$18</c:f>
              <c:numCache>
                <c:formatCode>0.00</c:formatCode>
                <c:ptCount val="1"/>
                <c:pt idx="0">
                  <c:v>4.2679888010947735</c:v>
                </c:pt>
              </c:numCache>
            </c:numRef>
          </c:val>
          <c:shape val="cylinder"/>
        </c:ser>
        <c:shape val="box"/>
        <c:axId val="115868800"/>
        <c:axId val="115870336"/>
        <c:axId val="0"/>
      </c:bar3DChart>
      <c:catAx>
        <c:axId val="1158688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70336"/>
        <c:crosses val="autoZero"/>
        <c:auto val="1"/>
        <c:lblAlgn val="ctr"/>
        <c:lblOffset val="100"/>
        <c:tickLblSkip val="1"/>
        <c:tickMarkSkip val="1"/>
      </c:catAx>
      <c:valAx>
        <c:axId val="11587033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74043017350118"/>
          <c:y val="1.6611295681063135E-2"/>
          <c:w val="0.97078007294542756"/>
          <c:h val="0.116279069767441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Contributions'!$F$18</c:f>
              <c:numCache>
                <c:formatCode>0.00</c:formatCode>
                <c:ptCount val="1"/>
                <c:pt idx="0">
                  <c:v>21.130616322698131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Contributions'!$G$18</c:f>
              <c:numCache>
                <c:formatCode>0.00</c:formatCode>
                <c:ptCount val="1"/>
                <c:pt idx="0">
                  <c:v>17.560848012376699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Contributions'!$H$18</c:f>
              <c:numCache>
                <c:formatCode>0.00</c:formatCode>
                <c:ptCount val="1"/>
                <c:pt idx="0">
                  <c:v>15.900936282113259</c:v>
                </c:pt>
              </c:numCache>
            </c:numRef>
          </c:val>
          <c:shape val="cylinder"/>
        </c:ser>
        <c:shape val="box"/>
        <c:axId val="115901184"/>
        <c:axId val="115902720"/>
        <c:axId val="0"/>
      </c:bar3DChart>
      <c:catAx>
        <c:axId val="115901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02720"/>
        <c:crosses val="autoZero"/>
        <c:auto val="1"/>
        <c:lblAlgn val="ctr"/>
        <c:lblOffset val="100"/>
        <c:tickLblSkip val="1"/>
        <c:tickMarkSkip val="1"/>
      </c:catAx>
      <c:valAx>
        <c:axId val="11590272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0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5218800648299"/>
          <c:y val="1.6556291390728482E-2"/>
          <c:w val="0.96920583468395494"/>
          <c:h val="0.115894039735099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492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Contributions'!$J$18</c:f>
              <c:numCache>
                <c:formatCode>0.00</c:formatCode>
                <c:ptCount val="1"/>
                <c:pt idx="0">
                  <c:v>16.568407921021294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Contributions'!$K$18</c:f>
              <c:numCache>
                <c:formatCode>0.00</c:formatCode>
                <c:ptCount val="1"/>
                <c:pt idx="0">
                  <c:v>21.86179754509666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Contributions'!$L$18</c:f>
              <c:numCache>
                <c:formatCode>0.00</c:formatCode>
                <c:ptCount val="1"/>
                <c:pt idx="0">
                  <c:v>13.764770906868177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Contributions'!$M$18</c:f>
              <c:numCache>
                <c:formatCode>0.00</c:formatCode>
                <c:ptCount val="1"/>
                <c:pt idx="0">
                  <c:v>16.32361362575346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Contributions'!$N$18</c:f>
              <c:numCache>
                <c:formatCode>0.00</c:formatCode>
                <c:ptCount val="1"/>
                <c:pt idx="0">
                  <c:v>13.662307856349555</c:v>
                </c:pt>
              </c:numCache>
            </c:numRef>
          </c:val>
          <c:shape val="cylinder"/>
        </c:ser>
        <c:shape val="box"/>
        <c:axId val="115942528"/>
        <c:axId val="115944064"/>
        <c:axId val="0"/>
      </c:bar3DChart>
      <c:catAx>
        <c:axId val="115942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44064"/>
        <c:crosses val="autoZero"/>
        <c:auto val="1"/>
        <c:lblAlgn val="ctr"/>
        <c:lblOffset val="100"/>
        <c:tickLblSkip val="1"/>
        <c:tickMarkSkip val="1"/>
      </c:catAx>
      <c:valAx>
        <c:axId val="11594406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42528"/>
        <c:crosses val="autoZero"/>
        <c:crossBetween val="between"/>
      </c:valAx>
      <c:spPr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236245954692557E-2"/>
          <c:y val="1.6501650165016511E-2"/>
          <c:w val="0.96925719236551777"/>
          <c:h val="0.161716518108503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045E-2"/>
          <c:y val="3.8152988608382718E-2"/>
          <c:w val="0.91042422686294444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Durban'!$A$11:$A$40</c:f>
              <c:strCache>
                <c:ptCount val="30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</c:strCache>
            </c:strRef>
          </c:cat>
          <c:val>
            <c:numRef>
              <c:f>'GDP Durban'!$O$11:$O$40</c:f>
              <c:numCache>
                <c:formatCode>0.00</c:formatCode>
                <c:ptCount val="30"/>
                <c:pt idx="0">
                  <c:v>3.9395156782893599</c:v>
                </c:pt>
                <c:pt idx="1">
                  <c:v>4.286608978937835</c:v>
                </c:pt>
                <c:pt idx="2">
                  <c:v>3.6383421584642632</c:v>
                </c:pt>
                <c:pt idx="3">
                  <c:v>2.5736149036534721</c:v>
                </c:pt>
                <c:pt idx="4">
                  <c:v>4.9774438314357825</c:v>
                </c:pt>
                <c:pt idx="5">
                  <c:v>4.771437602682906</c:v>
                </c:pt>
                <c:pt idx="6">
                  <c:v>6.8025136122745504</c:v>
                </c:pt>
                <c:pt idx="7">
                  <c:v>7.800398959283628</c:v>
                </c:pt>
                <c:pt idx="8">
                  <c:v>7.1039248847621153</c:v>
                </c:pt>
                <c:pt idx="9">
                  <c:v>6.2725196289707412</c:v>
                </c:pt>
                <c:pt idx="10">
                  <c:v>7.3023348638124164</c:v>
                </c:pt>
                <c:pt idx="11">
                  <c:v>6.9414815232301681</c:v>
                </c:pt>
                <c:pt idx="12">
                  <c:v>6.2348909800872105</c:v>
                </c:pt>
                <c:pt idx="13">
                  <c:v>5.7213280062618521</c:v>
                </c:pt>
                <c:pt idx="14">
                  <c:v>5.9105341563103</c:v>
                </c:pt>
                <c:pt idx="15">
                  <c:v>7.6643149737516456</c:v>
                </c:pt>
                <c:pt idx="16">
                  <c:v>8.0143793424454675</c:v>
                </c:pt>
                <c:pt idx="17">
                  <c:v>6.9725787258477352</c:v>
                </c:pt>
                <c:pt idx="18">
                  <c:v>6.3989081945650712</c:v>
                </c:pt>
                <c:pt idx="19">
                  <c:v>6.4406598461384554</c:v>
                </c:pt>
                <c:pt idx="20">
                  <c:v>6.8158281050551146</c:v>
                </c:pt>
                <c:pt idx="21">
                  <c:v>7.871702444650257</c:v>
                </c:pt>
                <c:pt idx="22">
                  <c:v>5.659062981282946</c:v>
                </c:pt>
                <c:pt idx="23">
                  <c:v>1.7400253013167274E-2</c:v>
                </c:pt>
                <c:pt idx="24">
                  <c:v>-4.4530768084024306</c:v>
                </c:pt>
                <c:pt idx="25">
                  <c:v>-7.038284401118017</c:v>
                </c:pt>
                <c:pt idx="26">
                  <c:v>-5.614332420588676</c:v>
                </c:pt>
                <c:pt idx="27">
                  <c:v>-2.1958849473966482</c:v>
                </c:pt>
                <c:pt idx="28">
                  <c:v>-0.49573412991032312</c:v>
                </c:pt>
                <c:pt idx="29">
                  <c:v>0.98587309305350568</c:v>
                </c:pt>
              </c:numCache>
            </c:numRef>
          </c:val>
        </c:ser>
        <c:marker val="1"/>
        <c:axId val="91376640"/>
        <c:axId val="91378432"/>
      </c:lineChart>
      <c:catAx>
        <c:axId val="91376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1378432"/>
        <c:crosses val="autoZero"/>
        <c:auto val="1"/>
        <c:lblAlgn val="ctr"/>
        <c:lblOffset val="100"/>
      </c:catAx>
      <c:valAx>
        <c:axId val="91378432"/>
        <c:scaling>
          <c:orientation val="minMax"/>
        </c:scaling>
        <c:axPos val="l"/>
        <c:numFmt formatCode="0.00" sourceLinked="1"/>
        <c:tickLblPos val="nextTo"/>
        <c:crossAx val="9137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565"/>
          <c:w val="0.34362946934939875"/>
          <c:h val="0.110250581884811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086E-2"/>
          <c:y val="3.8152988608382718E-2"/>
          <c:w val="0.91042422686294422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Durban'!$N$2</c:f>
              <c:strCache>
                <c:ptCount val="1"/>
                <c:pt idx="0">
                  <c:v>Durban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Durban'!$N$11:$N$40</c:f>
              <c:numCache>
                <c:formatCode>0.00</c:formatCode>
                <c:ptCount val="30"/>
                <c:pt idx="0">
                  <c:v>-2.9468014479089555</c:v>
                </c:pt>
                <c:pt idx="1">
                  <c:v>6.4797965977376411</c:v>
                </c:pt>
                <c:pt idx="2">
                  <c:v>-0.44598535625321412</c:v>
                </c:pt>
                <c:pt idx="3">
                  <c:v>-0.29893044499963828</c:v>
                </c:pt>
                <c:pt idx="4">
                  <c:v>-0.67234435255892189</c:v>
                </c:pt>
                <c:pt idx="5">
                  <c:v>6.2708421734834614</c:v>
                </c:pt>
                <c:pt idx="6">
                  <c:v>1.4839468411863637</c:v>
                </c:pt>
                <c:pt idx="7">
                  <c:v>0.63260415119205105</c:v>
                </c:pt>
                <c:pt idx="8">
                  <c:v>-1.3140779426875815</c:v>
                </c:pt>
                <c:pt idx="9">
                  <c:v>5.4459038081016695</c:v>
                </c:pt>
                <c:pt idx="10">
                  <c:v>2.4673592502813135</c:v>
                </c:pt>
                <c:pt idx="11">
                  <c:v>0.29418084078098</c:v>
                </c:pt>
                <c:pt idx="12">
                  <c:v>-1.9661218294359895</c:v>
                </c:pt>
                <c:pt idx="13">
                  <c:v>4.936154972876321</c:v>
                </c:pt>
                <c:pt idx="14">
                  <c:v>2.6507418743458602</c:v>
                </c:pt>
                <c:pt idx="15">
                  <c:v>1.9549600244640506</c:v>
                </c:pt>
                <c:pt idx="16">
                  <c:v>-1.6473702757689075</c:v>
                </c:pt>
                <c:pt idx="17">
                  <c:v>3.92404388526321</c:v>
                </c:pt>
                <c:pt idx="18">
                  <c:v>2.1002484083658111</c:v>
                </c:pt>
                <c:pt idx="19">
                  <c:v>1.9949678407034395</c:v>
                </c:pt>
                <c:pt idx="20">
                  <c:v>-1.3007096584178646</c:v>
                </c:pt>
                <c:pt idx="21">
                  <c:v>4.9513329411275411</c:v>
                </c:pt>
                <c:pt idx="22">
                  <c:v>5.9916781183933432E-3</c:v>
                </c:pt>
                <c:pt idx="23">
                  <c:v>-3.4510506294764896</c:v>
                </c:pt>
                <c:pt idx="24">
                  <c:v>-5.7122711700534188</c:v>
                </c:pt>
                <c:pt idx="25">
                  <c:v>2.1116707759633946</c:v>
                </c:pt>
                <c:pt idx="26">
                  <c:v>1.5378451835905982</c:v>
                </c:pt>
                <c:pt idx="27">
                  <c:v>4.5746294032323977E-2</c:v>
                </c:pt>
                <c:pt idx="28">
                  <c:v>-4.0732464811336886</c:v>
                </c:pt>
                <c:pt idx="29">
                  <c:v>3.6321019619799979</c:v>
                </c:pt>
              </c:numCache>
            </c:numRef>
          </c:val>
        </c:ser>
        <c:marker val="1"/>
        <c:axId val="116131328"/>
        <c:axId val="116132864"/>
      </c:lineChart>
      <c:catAx>
        <c:axId val="1161313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132864"/>
        <c:crosses val="autoZero"/>
        <c:auto val="1"/>
        <c:lblAlgn val="ctr"/>
        <c:lblOffset val="100"/>
      </c:catAx>
      <c:valAx>
        <c:axId val="116132864"/>
        <c:scaling>
          <c:orientation val="minMax"/>
        </c:scaling>
        <c:axPos val="l"/>
        <c:numFmt formatCode="0.00" sourceLinked="1"/>
        <c:tickLblPos val="nextTo"/>
        <c:crossAx val="11613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565"/>
          <c:w val="0.34362946934939875"/>
          <c:h val="0.110250581884811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086E-2"/>
          <c:y val="3.8152988608382718E-2"/>
          <c:w val="0.91042422686294422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Durban'!$O$11:$O$39</c:f>
              <c:numCache>
                <c:formatCode>0.00</c:formatCode>
                <c:ptCount val="29"/>
                <c:pt idx="0">
                  <c:v>3.9395156782893599</c:v>
                </c:pt>
                <c:pt idx="1">
                  <c:v>4.286608978937835</c:v>
                </c:pt>
                <c:pt idx="2">
                  <c:v>3.6383421584642632</c:v>
                </c:pt>
                <c:pt idx="3">
                  <c:v>2.5736149036534721</c:v>
                </c:pt>
                <c:pt idx="4">
                  <c:v>4.9774438314357825</c:v>
                </c:pt>
                <c:pt idx="5">
                  <c:v>4.771437602682906</c:v>
                </c:pt>
                <c:pt idx="6">
                  <c:v>6.8025136122745504</c:v>
                </c:pt>
                <c:pt idx="7">
                  <c:v>7.800398959283628</c:v>
                </c:pt>
                <c:pt idx="8">
                  <c:v>7.1039248847621153</c:v>
                </c:pt>
                <c:pt idx="9">
                  <c:v>6.2725196289707412</c:v>
                </c:pt>
                <c:pt idx="10">
                  <c:v>7.3023348638124164</c:v>
                </c:pt>
                <c:pt idx="11">
                  <c:v>6.9414815232301681</c:v>
                </c:pt>
                <c:pt idx="12">
                  <c:v>6.2348909800872105</c:v>
                </c:pt>
                <c:pt idx="13">
                  <c:v>5.7213280062618521</c:v>
                </c:pt>
                <c:pt idx="14">
                  <c:v>5.9105341563103</c:v>
                </c:pt>
                <c:pt idx="15">
                  <c:v>7.6643149737516456</c:v>
                </c:pt>
                <c:pt idx="16">
                  <c:v>8.0143793424454675</c:v>
                </c:pt>
                <c:pt idx="17">
                  <c:v>6.9725787258477352</c:v>
                </c:pt>
                <c:pt idx="18">
                  <c:v>6.3989081945650712</c:v>
                </c:pt>
                <c:pt idx="19">
                  <c:v>6.4406598461384554</c:v>
                </c:pt>
                <c:pt idx="20">
                  <c:v>6.8158281050551146</c:v>
                </c:pt>
                <c:pt idx="21">
                  <c:v>7.871702444650257</c:v>
                </c:pt>
                <c:pt idx="22">
                  <c:v>5.659062981282946</c:v>
                </c:pt>
                <c:pt idx="23">
                  <c:v>1.7400253013167274E-2</c:v>
                </c:pt>
                <c:pt idx="24">
                  <c:v>-4.4530768084024306</c:v>
                </c:pt>
                <c:pt idx="25">
                  <c:v>-7.038284401118017</c:v>
                </c:pt>
                <c:pt idx="26">
                  <c:v>-5.614332420588676</c:v>
                </c:pt>
                <c:pt idx="27">
                  <c:v>-2.1958849473966482</c:v>
                </c:pt>
                <c:pt idx="28">
                  <c:v>-0.49573412991032312</c:v>
                </c:pt>
              </c:numCache>
            </c:numRef>
          </c:val>
        </c:ser>
        <c:marker val="1"/>
        <c:axId val="95535104"/>
        <c:axId val="95609984"/>
      </c:lineChart>
      <c:catAx>
        <c:axId val="955351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609984"/>
        <c:crosses val="autoZero"/>
        <c:auto val="1"/>
        <c:lblAlgn val="ctr"/>
        <c:lblOffset val="100"/>
      </c:catAx>
      <c:valAx>
        <c:axId val="95609984"/>
        <c:scaling>
          <c:orientation val="minMax"/>
        </c:scaling>
        <c:axPos val="l"/>
        <c:numFmt formatCode="0.00" sourceLinked="1"/>
        <c:tickLblPos val="nextTo"/>
        <c:crossAx val="9553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993574254331413E-2"/>
          <c:y val="4.7842246172134291E-2"/>
          <c:w val="0.25198700114083067"/>
          <c:h val="0.1262825914295783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086E-2"/>
          <c:y val="3.8152988608382718E-2"/>
          <c:w val="0.91042422686294422"/>
          <c:h val="0.82867440539004988"/>
        </c:manualLayout>
      </c:layout>
      <c:lineChart>
        <c:grouping val="standard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PMB'!$O$11:$O$40</c:f>
              <c:numCache>
                <c:formatCode>0.00</c:formatCode>
                <c:ptCount val="30"/>
                <c:pt idx="0">
                  <c:v>3.9395156782893714</c:v>
                </c:pt>
                <c:pt idx="1">
                  <c:v>4.2866089789378288</c:v>
                </c:pt>
                <c:pt idx="2">
                  <c:v>3.6383421584642792</c:v>
                </c:pt>
                <c:pt idx="3">
                  <c:v>2.5736149036534708</c:v>
                </c:pt>
                <c:pt idx="4">
                  <c:v>4.9774438314357763</c:v>
                </c:pt>
                <c:pt idx="5">
                  <c:v>4.7714376026829113</c:v>
                </c:pt>
                <c:pt idx="6">
                  <c:v>6.8025136122745469</c:v>
                </c:pt>
                <c:pt idx="7">
                  <c:v>7.8003989592836049</c:v>
                </c:pt>
                <c:pt idx="8">
                  <c:v>7.1039248847621135</c:v>
                </c:pt>
                <c:pt idx="9">
                  <c:v>6.2725196289707412</c:v>
                </c:pt>
                <c:pt idx="10">
                  <c:v>7.3023348638124181</c:v>
                </c:pt>
                <c:pt idx="11">
                  <c:v>6.941481523230177</c:v>
                </c:pt>
                <c:pt idx="12">
                  <c:v>6.2348909800872203</c:v>
                </c:pt>
                <c:pt idx="13">
                  <c:v>5.7213280062618566</c:v>
                </c:pt>
                <c:pt idx="14">
                  <c:v>5.9105341563102973</c:v>
                </c:pt>
                <c:pt idx="15">
                  <c:v>7.6643149737516554</c:v>
                </c:pt>
                <c:pt idx="16">
                  <c:v>8.0143793424454621</c:v>
                </c:pt>
                <c:pt idx="17">
                  <c:v>6.9725787258477334</c:v>
                </c:pt>
                <c:pt idx="18">
                  <c:v>6.398908194565073</c:v>
                </c:pt>
                <c:pt idx="19">
                  <c:v>6.440659846138451</c:v>
                </c:pt>
                <c:pt idx="20">
                  <c:v>6.7468960629994825</c:v>
                </c:pt>
                <c:pt idx="21">
                  <c:v>-0.55762305981856197</c:v>
                </c:pt>
                <c:pt idx="22">
                  <c:v>0.20598762673995277</c:v>
                </c:pt>
                <c:pt idx="23">
                  <c:v>3.2093400256716516</c:v>
                </c:pt>
                <c:pt idx="24">
                  <c:v>-3.2590132655013289</c:v>
                </c:pt>
                <c:pt idx="25">
                  <c:v>5.7853551988382508</c:v>
                </c:pt>
                <c:pt idx="26">
                  <c:v>3.7237359372405021</c:v>
                </c:pt>
                <c:pt idx="27">
                  <c:v>10.603155495087089</c:v>
                </c:pt>
                <c:pt idx="28">
                  <c:v>15.671213319769747</c:v>
                </c:pt>
                <c:pt idx="29">
                  <c:v>14.1413522493334</c:v>
                </c:pt>
              </c:numCache>
            </c:numRef>
          </c:val>
        </c:ser>
        <c:marker val="1"/>
        <c:axId val="116210304"/>
        <c:axId val="116224384"/>
      </c:lineChart>
      <c:catAx>
        <c:axId val="1162103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224384"/>
        <c:crosses val="autoZero"/>
        <c:auto val="1"/>
        <c:lblAlgn val="ctr"/>
        <c:lblOffset val="100"/>
      </c:catAx>
      <c:valAx>
        <c:axId val="116224384"/>
        <c:scaling>
          <c:orientation val="minMax"/>
        </c:scaling>
        <c:axPos val="l"/>
        <c:numFmt formatCode="0.00" sourceLinked="1"/>
        <c:tickLblPos val="nextTo"/>
        <c:crossAx val="1162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14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156E-2"/>
          <c:y val="3.8152988608382718E-2"/>
          <c:w val="0.910424226862944"/>
          <c:h val="0.82867440539005011"/>
        </c:manualLayout>
      </c:layout>
      <c:lineChart>
        <c:grouping val="standard"/>
        <c:ser>
          <c:idx val="1"/>
          <c:order val="0"/>
          <c:tx>
            <c:strRef>
              <c:f>'GDP PMB'!$N$2</c:f>
              <c:strCache>
                <c:ptCount val="1"/>
                <c:pt idx="0">
                  <c:v>PMB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PMB'!$N$11:$N$40</c:f>
              <c:numCache>
                <c:formatCode>0.00</c:formatCode>
                <c:ptCount val="30"/>
                <c:pt idx="0">
                  <c:v>-2.9468014479089559</c:v>
                </c:pt>
                <c:pt idx="1">
                  <c:v>6.4797965977376224</c:v>
                </c:pt>
                <c:pt idx="2">
                  <c:v>-0.44598535625319885</c:v>
                </c:pt>
                <c:pt idx="3">
                  <c:v>-0.29893044499963639</c:v>
                </c:pt>
                <c:pt idx="4">
                  <c:v>-0.67234435255892611</c:v>
                </c:pt>
                <c:pt idx="5">
                  <c:v>6.2708421734834525</c:v>
                </c:pt>
                <c:pt idx="6">
                  <c:v>1.4839468411863692</c:v>
                </c:pt>
                <c:pt idx="7">
                  <c:v>0.63260415119203661</c:v>
                </c:pt>
                <c:pt idx="8">
                  <c:v>-1.3140779426875675</c:v>
                </c:pt>
                <c:pt idx="9">
                  <c:v>5.4459038081016633</c:v>
                </c:pt>
                <c:pt idx="10">
                  <c:v>2.4673592502813211</c:v>
                </c:pt>
                <c:pt idx="11">
                  <c:v>0.29418084078097156</c:v>
                </c:pt>
                <c:pt idx="12">
                  <c:v>-1.9661218294359732</c:v>
                </c:pt>
                <c:pt idx="13">
                  <c:v>4.9361549728763086</c:v>
                </c:pt>
                <c:pt idx="14">
                  <c:v>2.6507418743458611</c:v>
                </c:pt>
                <c:pt idx="15">
                  <c:v>1.9549600244640548</c:v>
                </c:pt>
                <c:pt idx="16">
                  <c:v>-1.6473702757689039</c:v>
                </c:pt>
                <c:pt idx="17">
                  <c:v>3.9240438852631989</c:v>
                </c:pt>
                <c:pt idx="18">
                  <c:v>2.1002484083658151</c:v>
                </c:pt>
                <c:pt idx="19">
                  <c:v>1.9949678407034377</c:v>
                </c:pt>
                <c:pt idx="20">
                  <c:v>-1.3644038108050436</c:v>
                </c:pt>
                <c:pt idx="21">
                  <c:v>-3.1873119843489257</c:v>
                </c:pt>
                <c:pt idx="22">
                  <c:v>2.8842686941219178</c:v>
                </c:pt>
                <c:pt idx="23">
                  <c:v>5.0519391714425081</c:v>
                </c:pt>
                <c:pt idx="24">
                  <c:v>-7.5461106512760097</c:v>
                </c:pt>
                <c:pt idx="25">
                  <c:v>5.8637598725029427</c:v>
                </c:pt>
                <c:pt idx="26">
                  <c:v>0.87918784284044083</c:v>
                </c:pt>
                <c:pt idx="27">
                  <c:v>12.019451075979088</c:v>
                </c:pt>
                <c:pt idx="28">
                  <c:v>-3.3096885054633765</c:v>
                </c:pt>
                <c:pt idx="29">
                  <c:v>4.4636116389814475</c:v>
                </c:pt>
              </c:numCache>
            </c:numRef>
          </c:val>
        </c:ser>
        <c:marker val="1"/>
        <c:axId val="105714816"/>
        <c:axId val="105716352"/>
      </c:lineChart>
      <c:catAx>
        <c:axId val="105714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5716352"/>
        <c:crosses val="autoZero"/>
        <c:auto val="1"/>
        <c:lblAlgn val="ctr"/>
        <c:lblOffset val="100"/>
      </c:catAx>
      <c:valAx>
        <c:axId val="105716352"/>
        <c:scaling>
          <c:orientation val="minMax"/>
        </c:scaling>
        <c:axPos val="l"/>
        <c:numFmt formatCode="0.00" sourceLinked="1"/>
        <c:tickLblPos val="nextTo"/>
        <c:crossAx val="10571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14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156E-2"/>
          <c:y val="3.8152988608382718E-2"/>
          <c:w val="0.910424226862944"/>
          <c:h val="0.82867440539005011"/>
        </c:manualLayout>
      </c:layout>
      <c:lineChart>
        <c:grouping val="standard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RBay'!$O$11:$O$40</c:f>
              <c:numCache>
                <c:formatCode>0.00</c:formatCode>
                <c:ptCount val="30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7.2033823819768941</c:v>
                </c:pt>
                <c:pt idx="29">
                  <c:v>9.44754882987489</c:v>
                </c:pt>
              </c:numCache>
            </c:numRef>
          </c:val>
        </c:ser>
        <c:marker val="1"/>
        <c:axId val="105773312"/>
        <c:axId val="116326400"/>
      </c:lineChart>
      <c:catAx>
        <c:axId val="105773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326400"/>
        <c:crosses val="autoZero"/>
        <c:auto val="1"/>
        <c:lblAlgn val="ctr"/>
        <c:lblOffset val="100"/>
      </c:catAx>
      <c:valAx>
        <c:axId val="116326400"/>
        <c:scaling>
          <c:orientation val="minMax"/>
        </c:scaling>
        <c:axPos val="l"/>
        <c:numFmt formatCode="0.00" sourceLinked="1"/>
        <c:tickLblPos val="nextTo"/>
        <c:crossAx val="10577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14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25E-2"/>
          <c:y val="3.8152988608382718E-2"/>
          <c:w val="0.91042422686294378"/>
          <c:h val="0.82867440539005033"/>
        </c:manualLayout>
      </c:layout>
      <c:lineChart>
        <c:grouping val="standard"/>
        <c:ser>
          <c:idx val="1"/>
          <c:order val="0"/>
          <c:tx>
            <c:strRef>
              <c:f>'GDP RBay'!$N$2</c:f>
              <c:strCache>
                <c:ptCount val="1"/>
                <c:pt idx="0">
                  <c:v>RBay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RBay'!$N$11:$N$40</c:f>
              <c:numCache>
                <c:formatCode>0.00</c:formatCode>
                <c:ptCount val="30"/>
                <c:pt idx="0">
                  <c:v>-2.9468014479089586</c:v>
                </c:pt>
                <c:pt idx="1">
                  <c:v>6.4797965977376384</c:v>
                </c:pt>
                <c:pt idx="2">
                  <c:v>-0.4459853562532069</c:v>
                </c:pt>
                <c:pt idx="3">
                  <c:v>-0.29893044499963589</c:v>
                </c:pt>
                <c:pt idx="4">
                  <c:v>-0.67234435255892211</c:v>
                </c:pt>
                <c:pt idx="5">
                  <c:v>6.2708421734834516</c:v>
                </c:pt>
                <c:pt idx="6">
                  <c:v>1.4839468411863621</c:v>
                </c:pt>
                <c:pt idx="7">
                  <c:v>0.63260415119204494</c:v>
                </c:pt>
                <c:pt idx="8">
                  <c:v>-1.314077942687579</c:v>
                </c:pt>
                <c:pt idx="9">
                  <c:v>5.4459038081016704</c:v>
                </c:pt>
                <c:pt idx="10">
                  <c:v>2.4673592502813255</c:v>
                </c:pt>
                <c:pt idx="11">
                  <c:v>0.2941808407809704</c:v>
                </c:pt>
                <c:pt idx="12">
                  <c:v>-1.9661218294359886</c:v>
                </c:pt>
                <c:pt idx="13">
                  <c:v>4.9361549728763219</c:v>
                </c:pt>
                <c:pt idx="14">
                  <c:v>2.6507418743458602</c:v>
                </c:pt>
                <c:pt idx="15">
                  <c:v>1.9549600244640628</c:v>
                </c:pt>
                <c:pt idx="16">
                  <c:v>-1.6473702757689077</c:v>
                </c:pt>
                <c:pt idx="17">
                  <c:v>3.9240438852631976</c:v>
                </c:pt>
                <c:pt idx="18">
                  <c:v>2.1002484083658217</c:v>
                </c:pt>
                <c:pt idx="19">
                  <c:v>1.9949678407034248</c:v>
                </c:pt>
                <c:pt idx="20">
                  <c:v>-1.6657841532505675</c:v>
                </c:pt>
                <c:pt idx="21">
                  <c:v>13.584025022025331</c:v>
                </c:pt>
                <c:pt idx="22">
                  <c:v>-0.1019471203516676</c:v>
                </c:pt>
                <c:pt idx="23">
                  <c:v>-7.8809061424881612</c:v>
                </c:pt>
                <c:pt idx="24">
                  <c:v>-15.653444499820338</c:v>
                </c:pt>
                <c:pt idx="25">
                  <c:v>2.6845029225854975</c:v>
                </c:pt>
                <c:pt idx="26">
                  <c:v>6.3199105204181674</c:v>
                </c:pt>
                <c:pt idx="27">
                  <c:v>1.1959517455217687</c:v>
                </c:pt>
                <c:pt idx="28">
                  <c:v>-2.9655739902888794</c:v>
                </c:pt>
                <c:pt idx="29">
                  <c:v>4.8340723769975256</c:v>
                </c:pt>
              </c:numCache>
            </c:numRef>
          </c:val>
        </c:ser>
        <c:marker val="1"/>
        <c:axId val="116368128"/>
        <c:axId val="116369664"/>
      </c:lineChart>
      <c:catAx>
        <c:axId val="1163681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369664"/>
        <c:crosses val="autoZero"/>
        <c:auto val="1"/>
        <c:lblAlgn val="ctr"/>
        <c:lblOffset val="100"/>
      </c:catAx>
      <c:valAx>
        <c:axId val="116369664"/>
        <c:scaling>
          <c:orientation val="minMax"/>
        </c:scaling>
        <c:axPos val="l"/>
        <c:numFmt formatCode="0.00" sourceLinked="1"/>
        <c:tickLblPos val="nextTo"/>
        <c:crossAx val="11636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14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25E-2"/>
          <c:y val="3.8152988608382718E-2"/>
          <c:w val="0.91042422686294378"/>
          <c:h val="0.82867440539005033"/>
        </c:manualLayout>
      </c:layout>
      <c:lineChart>
        <c:grouping val="standard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Port Shepstone'!$O$11:$O$40</c:f>
              <c:numCache>
                <c:formatCode>0.00</c:formatCode>
                <c:ptCount val="30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-2.6773132900027785</c:v>
                </c:pt>
                <c:pt idx="29">
                  <c:v>-0.71439077383237981</c:v>
                </c:pt>
              </c:numCache>
            </c:numRef>
          </c:val>
        </c:ser>
        <c:marker val="1"/>
        <c:axId val="116512640"/>
        <c:axId val="116514176"/>
      </c:lineChart>
      <c:catAx>
        <c:axId val="116512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514176"/>
        <c:crosses val="autoZero"/>
        <c:auto val="1"/>
        <c:lblAlgn val="ctr"/>
        <c:lblOffset val="100"/>
      </c:catAx>
      <c:valAx>
        <c:axId val="116514176"/>
        <c:scaling>
          <c:orientation val="minMax"/>
        </c:scaling>
        <c:axPos val="l"/>
        <c:numFmt formatCode="0.00" sourceLinked="1"/>
        <c:tickLblPos val="nextTo"/>
        <c:crossAx val="11651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236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8E-2"/>
          <c:y val="3.8152988608382718E-2"/>
          <c:w val="0.91042422686294355"/>
          <c:h val="0.82867440539005055"/>
        </c:manualLayout>
      </c:layout>
      <c:lineChart>
        <c:grouping val="standard"/>
        <c:ser>
          <c:idx val="1"/>
          <c:order val="0"/>
          <c:tx>
            <c:strRef>
              <c:f>'GDP Port Shepstone'!$N$2</c:f>
              <c:strCache>
                <c:ptCount val="1"/>
                <c:pt idx="0">
                  <c:v>Port Shepstone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Port Shepstone'!$N$11:$N$40</c:f>
              <c:numCache>
                <c:formatCode>0.00</c:formatCode>
                <c:ptCount val="30"/>
                <c:pt idx="0">
                  <c:v>-2.946801447908959</c:v>
                </c:pt>
                <c:pt idx="1">
                  <c:v>6.4797965977376322</c:v>
                </c:pt>
                <c:pt idx="2">
                  <c:v>-0.44598535625321051</c:v>
                </c:pt>
                <c:pt idx="3">
                  <c:v>-0.29893044499964017</c:v>
                </c:pt>
                <c:pt idx="4">
                  <c:v>-0.67234435255891123</c:v>
                </c:pt>
                <c:pt idx="5">
                  <c:v>6.2708421734834525</c:v>
                </c:pt>
                <c:pt idx="6">
                  <c:v>1.4839468411863561</c:v>
                </c:pt>
                <c:pt idx="7">
                  <c:v>0.63260415119205271</c:v>
                </c:pt>
                <c:pt idx="8">
                  <c:v>-1.3140779426875768</c:v>
                </c:pt>
                <c:pt idx="9">
                  <c:v>5.4459038081016642</c:v>
                </c:pt>
                <c:pt idx="10">
                  <c:v>2.4673592502813242</c:v>
                </c:pt>
                <c:pt idx="11">
                  <c:v>0.29418084078097012</c:v>
                </c:pt>
                <c:pt idx="12">
                  <c:v>-1.9661218294359781</c:v>
                </c:pt>
                <c:pt idx="13">
                  <c:v>4.9361549728763228</c:v>
                </c:pt>
                <c:pt idx="14">
                  <c:v>2.6507418743458464</c:v>
                </c:pt>
                <c:pt idx="15">
                  <c:v>1.9549600244640739</c:v>
                </c:pt>
                <c:pt idx="16">
                  <c:v>-1.6473702757689217</c:v>
                </c:pt>
                <c:pt idx="17">
                  <c:v>3.9240438852632002</c:v>
                </c:pt>
                <c:pt idx="18">
                  <c:v>2.1002484083658128</c:v>
                </c:pt>
                <c:pt idx="19">
                  <c:v>1.9949678407034397</c:v>
                </c:pt>
                <c:pt idx="20">
                  <c:v>-6.997079383678642</c:v>
                </c:pt>
                <c:pt idx="21">
                  <c:v>0.58849112123345182</c:v>
                </c:pt>
                <c:pt idx="22">
                  <c:v>1.2882450862551842</c:v>
                </c:pt>
                <c:pt idx="23">
                  <c:v>14.293179641015744</c:v>
                </c:pt>
                <c:pt idx="24">
                  <c:v>-7.3707962197446601</c:v>
                </c:pt>
                <c:pt idx="25">
                  <c:v>1.2650813931853966</c:v>
                </c:pt>
                <c:pt idx="26">
                  <c:v>0.75449785842078665</c:v>
                </c:pt>
                <c:pt idx="27">
                  <c:v>-0.2559766998495156</c:v>
                </c:pt>
                <c:pt idx="28">
                  <c:v>-4.3680418211355345</c:v>
                </c:pt>
                <c:pt idx="29">
                  <c:v>3.3075189284419424</c:v>
                </c:pt>
              </c:numCache>
            </c:numRef>
          </c:val>
        </c:ser>
        <c:marker val="1"/>
        <c:axId val="116441472"/>
        <c:axId val="116443008"/>
      </c:lineChart>
      <c:catAx>
        <c:axId val="116441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443008"/>
        <c:crosses val="autoZero"/>
        <c:auto val="1"/>
        <c:lblAlgn val="ctr"/>
        <c:lblOffset val="100"/>
      </c:catAx>
      <c:valAx>
        <c:axId val="116443008"/>
        <c:scaling>
          <c:orientation val="minMax"/>
          <c:max val="16"/>
        </c:scaling>
        <c:axPos val="l"/>
        <c:numFmt formatCode="0.00" sourceLinked="1"/>
        <c:tickLblPos val="nextTo"/>
        <c:crossAx val="11644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236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8E-2"/>
          <c:y val="3.8152988608382718E-2"/>
          <c:w val="0.91042422686294355"/>
          <c:h val="0.82867440539005055"/>
        </c:manualLayout>
      </c:layout>
      <c:lineChart>
        <c:grouping val="standard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Newcastle'!$O$11:$O$40</c:f>
              <c:numCache>
                <c:formatCode>0.00</c:formatCode>
                <c:ptCount val="30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1.0546653819226548</c:v>
                </c:pt>
                <c:pt idx="29">
                  <c:v>-3.8120463341465287</c:v>
                </c:pt>
              </c:numCache>
            </c:numRef>
          </c:val>
        </c:ser>
        <c:marker val="1"/>
        <c:axId val="116647424"/>
        <c:axId val="116648960"/>
      </c:lineChart>
      <c:catAx>
        <c:axId val="116647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648960"/>
        <c:crosses val="autoZero"/>
        <c:auto val="1"/>
        <c:lblAlgn val="ctr"/>
        <c:lblOffset val="100"/>
      </c:catAx>
      <c:valAx>
        <c:axId val="116648960"/>
        <c:scaling>
          <c:orientation val="minMax"/>
        </c:scaling>
        <c:axPos val="l"/>
        <c:numFmt formatCode="0.00" sourceLinked="1"/>
        <c:tickLblPos val="nextTo"/>
        <c:crossAx val="1166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64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36E-2"/>
          <c:y val="3.8152988608382718E-2"/>
          <c:w val="0.91042422686294333"/>
          <c:h val="0.82867440539005077"/>
        </c:manualLayout>
      </c:layout>
      <c:lineChart>
        <c:grouping val="standard"/>
        <c:ser>
          <c:idx val="1"/>
          <c:order val="0"/>
          <c:tx>
            <c:strRef>
              <c:f>'GDP Newcastle'!$N$2</c:f>
              <c:strCache>
                <c:ptCount val="1"/>
                <c:pt idx="0">
                  <c:v>Newcastle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Newcastle'!$N$11:$N$40</c:f>
              <c:numCache>
                <c:formatCode>0.00</c:formatCode>
                <c:ptCount val="30"/>
                <c:pt idx="0">
                  <c:v>-2.9468014479089617</c:v>
                </c:pt>
                <c:pt idx="1">
                  <c:v>6.4797965977376384</c:v>
                </c:pt>
                <c:pt idx="2">
                  <c:v>-0.44598535625321523</c:v>
                </c:pt>
                <c:pt idx="3">
                  <c:v>-0.29893044499962224</c:v>
                </c:pt>
                <c:pt idx="4">
                  <c:v>-0.67234435255892333</c:v>
                </c:pt>
                <c:pt idx="5">
                  <c:v>6.2708421734834516</c:v>
                </c:pt>
                <c:pt idx="6">
                  <c:v>1.4839468411863506</c:v>
                </c:pt>
                <c:pt idx="7">
                  <c:v>0.63260415119205893</c:v>
                </c:pt>
                <c:pt idx="8">
                  <c:v>-1.3140779426875853</c:v>
                </c:pt>
                <c:pt idx="9">
                  <c:v>5.4459038081016677</c:v>
                </c:pt>
                <c:pt idx="10">
                  <c:v>2.4673592502813237</c:v>
                </c:pt>
                <c:pt idx="11">
                  <c:v>0.29418084078097673</c:v>
                </c:pt>
                <c:pt idx="12">
                  <c:v>-1.966121829435983</c:v>
                </c:pt>
                <c:pt idx="13">
                  <c:v>4.9361549728763237</c:v>
                </c:pt>
                <c:pt idx="14">
                  <c:v>2.6507418743458544</c:v>
                </c:pt>
                <c:pt idx="15">
                  <c:v>1.9549600244640648</c:v>
                </c:pt>
                <c:pt idx="16">
                  <c:v>-1.6473702757689241</c:v>
                </c:pt>
                <c:pt idx="17">
                  <c:v>3.9240438852632176</c:v>
                </c:pt>
                <c:pt idx="18">
                  <c:v>2.1002484083658031</c:v>
                </c:pt>
                <c:pt idx="19">
                  <c:v>1.9949678407034468</c:v>
                </c:pt>
                <c:pt idx="20">
                  <c:v>-2.7745790411378564</c:v>
                </c:pt>
                <c:pt idx="21">
                  <c:v>1.2800738749707989</c:v>
                </c:pt>
                <c:pt idx="22">
                  <c:v>1.5325909020826443</c:v>
                </c:pt>
                <c:pt idx="23">
                  <c:v>4.5706118167333889</c:v>
                </c:pt>
                <c:pt idx="24">
                  <c:v>-10.528484749477149</c:v>
                </c:pt>
                <c:pt idx="25">
                  <c:v>8.8073353734548867</c:v>
                </c:pt>
                <c:pt idx="26">
                  <c:v>-3.1074958029947903</c:v>
                </c:pt>
                <c:pt idx="27">
                  <c:v>-1.4822403475907778E-2</c:v>
                </c:pt>
                <c:pt idx="28">
                  <c:v>-4.1322817709920239</c:v>
                </c:pt>
                <c:pt idx="29">
                  <c:v>3.5672612823185816</c:v>
                </c:pt>
              </c:numCache>
            </c:numRef>
          </c:val>
        </c:ser>
        <c:marker val="1"/>
        <c:axId val="116580352"/>
        <c:axId val="116581888"/>
      </c:lineChart>
      <c:catAx>
        <c:axId val="1165803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6581888"/>
        <c:crosses val="autoZero"/>
        <c:auto val="1"/>
        <c:lblAlgn val="ctr"/>
        <c:lblOffset val="100"/>
      </c:catAx>
      <c:valAx>
        <c:axId val="116581888"/>
        <c:scaling>
          <c:orientation val="minMax"/>
        </c:scaling>
        <c:axPos val="l"/>
        <c:numFmt formatCode="0.00" sourceLinked="1"/>
        <c:tickLblPos val="nextTo"/>
        <c:crossAx val="1165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64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7.4300784865659913E-2"/>
          <c:y val="2.7566777616485096E-2"/>
          <c:w val="0.91959691632748863"/>
          <c:h val="0.94486644476702775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Rates'!$B$2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Rates'!$B$23:$B$32</c:f>
              <c:numCache>
                <c:formatCode>0.00</c:formatCode>
                <c:ptCount val="10"/>
                <c:pt idx="0">
                  <c:v>4.107879154350508</c:v>
                </c:pt>
                <c:pt idx="1">
                  <c:v>5.0650103056523132</c:v>
                </c:pt>
                <c:pt idx="2">
                  <c:v>3.7668207180398579</c:v>
                </c:pt>
                <c:pt idx="3">
                  <c:v>1.8734175386414254</c:v>
                </c:pt>
                <c:pt idx="4">
                  <c:v>-0.72161413348503722</c:v>
                </c:pt>
                <c:pt idx="5">
                  <c:v>-2.7432811712996807</c:v>
                </c:pt>
                <c:pt idx="6">
                  <c:v>-2.2127062649171787</c:v>
                </c:pt>
                <c:pt idx="7">
                  <c:v>-1.4427685772660221</c:v>
                </c:pt>
                <c:pt idx="8">
                  <c:v>1.5642378458177817</c:v>
                </c:pt>
                <c:pt idx="9">
                  <c:v>3.0564971686183178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Rates'!$C$2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Rates'!$C$23:$C$32</c:f>
              <c:numCache>
                <c:formatCode>0.00</c:formatCode>
                <c:ptCount val="10"/>
                <c:pt idx="0">
                  <c:v>4.608940295934465</c:v>
                </c:pt>
                <c:pt idx="1">
                  <c:v>5.4580124265141583</c:v>
                </c:pt>
                <c:pt idx="2">
                  <c:v>4.1064396582353631</c:v>
                </c:pt>
                <c:pt idx="3">
                  <c:v>1.6550830087280892</c:v>
                </c:pt>
                <c:pt idx="4">
                  <c:v>-1.1680189194769564</c:v>
                </c:pt>
                <c:pt idx="5">
                  <c:v>-3.4823999339000253</c:v>
                </c:pt>
                <c:pt idx="6">
                  <c:v>-2.7333849169054991</c:v>
                </c:pt>
                <c:pt idx="7">
                  <c:v>-1.5199390521731224</c:v>
                </c:pt>
                <c:pt idx="8">
                  <c:v>1.3247744286431933</c:v>
                </c:pt>
                <c:pt idx="9">
                  <c:v>3.4534198630381749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Rates'!$D$23:$D$32</c:f>
              <c:numCache>
                <c:formatCode>0.00</c:formatCode>
                <c:ptCount val="10"/>
                <c:pt idx="0">
                  <c:v>6.8158281050551146</c:v>
                </c:pt>
                <c:pt idx="1">
                  <c:v>7.871702444650257</c:v>
                </c:pt>
                <c:pt idx="2">
                  <c:v>5.659062981282946</c:v>
                </c:pt>
                <c:pt idx="3">
                  <c:v>1.7400253013167274E-2</c:v>
                </c:pt>
                <c:pt idx="4">
                  <c:v>-4.4530768084024306</c:v>
                </c:pt>
                <c:pt idx="5">
                  <c:v>-7.038284401118017</c:v>
                </c:pt>
                <c:pt idx="6">
                  <c:v>-5.614332420588676</c:v>
                </c:pt>
                <c:pt idx="7">
                  <c:v>-2.1958849473966482</c:v>
                </c:pt>
                <c:pt idx="8">
                  <c:v>-0.49573412991032312</c:v>
                </c:pt>
                <c:pt idx="9">
                  <c:v>0.98587309305350568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rgbClr val="6735F5"/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Rates'!$E$23:$E$32</c:f>
              <c:numCache>
                <c:formatCode>0.00</c:formatCode>
                <c:ptCount val="10"/>
                <c:pt idx="0">
                  <c:v>6.7468960629994825</c:v>
                </c:pt>
                <c:pt idx="1">
                  <c:v>-0.55762305981856197</c:v>
                </c:pt>
                <c:pt idx="2">
                  <c:v>0.20598762673995277</c:v>
                </c:pt>
                <c:pt idx="3">
                  <c:v>3.2093400256716516</c:v>
                </c:pt>
                <c:pt idx="4">
                  <c:v>-3.2590132655013289</c:v>
                </c:pt>
                <c:pt idx="5">
                  <c:v>5.7853551988382508</c:v>
                </c:pt>
                <c:pt idx="6">
                  <c:v>3.7237359372405021</c:v>
                </c:pt>
                <c:pt idx="7">
                  <c:v>10.603155495087089</c:v>
                </c:pt>
                <c:pt idx="8">
                  <c:v>15.671213319769747</c:v>
                </c:pt>
                <c:pt idx="9">
                  <c:v>14.1413522493334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Rates'!$F$23:$F$32</c:f>
              <c:numCache>
                <c:formatCode>0.00</c:formatCode>
                <c:ptCount val="10"/>
                <c:pt idx="0">
                  <c:v>6.4207317031394222</c:v>
                </c:pt>
                <c:pt idx="1">
                  <c:v>16.312785768584888</c:v>
                </c:pt>
                <c:pt idx="2">
                  <c:v>13.804040679858295</c:v>
                </c:pt>
                <c:pt idx="3">
                  <c:v>2.784728763532891</c:v>
                </c:pt>
                <c:pt idx="4">
                  <c:v>-11.83599976293681</c:v>
                </c:pt>
                <c:pt idx="5">
                  <c:v>-20.296216494757591</c:v>
                </c:pt>
                <c:pt idx="6">
                  <c:v>-15.172529532429605</c:v>
                </c:pt>
                <c:pt idx="7">
                  <c:v>-6.8141440751815479</c:v>
                </c:pt>
                <c:pt idx="8">
                  <c:v>7.2033823819768941</c:v>
                </c:pt>
                <c:pt idx="9">
                  <c:v>9.44754882987489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Rates'!$G$23:$G$32</c:f>
              <c:numCache>
                <c:formatCode>0.00</c:formatCode>
                <c:ptCount val="10"/>
                <c:pt idx="0">
                  <c:v>0.65101732181131822</c:v>
                </c:pt>
                <c:pt idx="1">
                  <c:v>-2.5794841721531703</c:v>
                </c:pt>
                <c:pt idx="2">
                  <c:v>-3.3542695789187524</c:v>
                </c:pt>
                <c:pt idx="3">
                  <c:v>8.2989490795807619</c:v>
                </c:pt>
                <c:pt idx="4">
                  <c:v>7.8637676860171588</c:v>
                </c:pt>
                <c:pt idx="5">
                  <c:v>8.5892937884465681</c:v>
                </c:pt>
                <c:pt idx="6">
                  <c:v>8.0170730486882551</c:v>
                </c:pt>
                <c:pt idx="7">
                  <c:v>-5.733154989451414</c:v>
                </c:pt>
                <c:pt idx="8">
                  <c:v>-2.6773132900027785</c:v>
                </c:pt>
                <c:pt idx="9">
                  <c:v>-0.71439077383237981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'Growth Rates'!$A$23:$A$32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'Growth Rates'!$H$23:$H$32</c:f>
              <c:numCache>
                <c:formatCode>0.00</c:formatCode>
                <c:ptCount val="10"/>
                <c:pt idx="0">
                  <c:v>5.2207550494224639</c:v>
                </c:pt>
                <c:pt idx="1">
                  <c:v>2.5437949311447019</c:v>
                </c:pt>
                <c:pt idx="2">
                  <c:v>1.9736713925358023</c:v>
                </c:pt>
                <c:pt idx="3">
                  <c:v>4.5487775766570353</c:v>
                </c:pt>
                <c:pt idx="4">
                  <c:v>-3.7891792586704436</c:v>
                </c:pt>
                <c:pt idx="5">
                  <c:v>3.3613290199647659</c:v>
                </c:pt>
                <c:pt idx="6">
                  <c:v>-1.3623318690516617</c:v>
                </c:pt>
                <c:pt idx="7">
                  <c:v>-5.6876057771930499</c:v>
                </c:pt>
                <c:pt idx="8">
                  <c:v>1.0546653819226548</c:v>
                </c:pt>
                <c:pt idx="9">
                  <c:v>-3.8120463341465287</c:v>
                </c:pt>
              </c:numCache>
            </c:numRef>
          </c:val>
          <c:shape val="cylinder"/>
        </c:ser>
        <c:shape val="box"/>
        <c:axId val="116725632"/>
        <c:axId val="116727168"/>
        <c:axId val="0"/>
      </c:bar3DChart>
      <c:catAx>
        <c:axId val="116725632"/>
        <c:scaling>
          <c:orientation val="minMax"/>
        </c:scaling>
        <c:axPos val="b"/>
        <c:numFmt formatCode="General" sourceLinked="1"/>
        <c:tickLblPos val="nextTo"/>
        <c:crossAx val="116727168"/>
        <c:crosses val="autoZero"/>
        <c:auto val="1"/>
        <c:lblAlgn val="ctr"/>
        <c:lblOffset val="100"/>
      </c:catAx>
      <c:valAx>
        <c:axId val="116727168"/>
        <c:scaling>
          <c:orientation val="minMax"/>
        </c:scaling>
        <c:axPos val="l"/>
        <c:numFmt formatCode="0.00" sourceLinked="1"/>
        <c:tickLblPos val="nextTo"/>
        <c:crossAx val="116725632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12755309571810769"/>
          <c:y val="1.7591064589980145E-2"/>
          <c:w val="0.82966183574879271"/>
          <c:h val="0.1371252246163841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7.2253024975651767E-2"/>
          <c:y val="8.2846599620591974E-2"/>
          <c:w val="0.91635992670727451"/>
          <c:h val="0.80995582235389174"/>
        </c:manualLayout>
      </c:layout>
      <c:bar3DChart>
        <c:barDir val="col"/>
        <c:grouping val="clustered"/>
        <c:ser>
          <c:idx val="0"/>
          <c:order val="0"/>
          <c:tx>
            <c:strRef>
              <c:f>'Contr Rates'!$B$2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Rates'!$B$62:$B$71</c:f>
              <c:numCache>
                <c:formatCode>0.00</c:formatCode>
                <c:ptCount val="10"/>
                <c:pt idx="0">
                  <c:v>78.730496743905107</c:v>
                </c:pt>
                <c:pt idx="1">
                  <c:v>78.529155415158897</c:v>
                </c:pt>
                <c:pt idx="2">
                  <c:v>78.203568518421889</c:v>
                </c:pt>
                <c:pt idx="3">
                  <c:v>76.90045288461134</c:v>
                </c:pt>
                <c:pt idx="4">
                  <c:v>76.126976163078936</c:v>
                </c:pt>
                <c:pt idx="5">
                  <c:v>76.45709596293274</c:v>
                </c:pt>
                <c:pt idx="6">
                  <c:v>76.482386022679705</c:v>
                </c:pt>
                <c:pt idx="7">
                  <c:v>76.918300425084524</c:v>
                </c:pt>
                <c:pt idx="8">
                  <c:v>76.439923975182836</c:v>
                </c:pt>
                <c:pt idx="9">
                  <c:v>75.961547525281134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'Contr Rates'!$C$2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Rates'!$C$62:$C$71</c:f>
              <c:numCache>
                <c:formatCode>0.00</c:formatCode>
                <c:ptCount val="10"/>
                <c:pt idx="0">
                  <c:v>58.440941989797132</c:v>
                </c:pt>
                <c:pt idx="1">
                  <c:v>58.543455033832629</c:v>
                </c:pt>
                <c:pt idx="2">
                  <c:v>58.087081840123474</c:v>
                </c:pt>
                <c:pt idx="3">
                  <c:v>56.311469509910431</c:v>
                </c:pt>
                <c:pt idx="4">
                  <c:v>56.49843435794665</c:v>
                </c:pt>
                <c:pt idx="5">
                  <c:v>56.386607347301741</c:v>
                </c:pt>
                <c:pt idx="6">
                  <c:v>56.366596005589386</c:v>
                </c:pt>
                <c:pt idx="7">
                  <c:v>55.924959730134859</c:v>
                </c:pt>
                <c:pt idx="8">
                  <c:v>55.483323454680331</c:v>
                </c:pt>
                <c:pt idx="9">
                  <c:v>55.041687179225804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'Contr Rates'!$D$2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Rates'!$D$62:$D$71</c:f>
              <c:numCache>
                <c:formatCode>0.00</c:formatCode>
                <c:ptCount val="10"/>
                <c:pt idx="0">
                  <c:v>8.195427717308279</c:v>
                </c:pt>
                <c:pt idx="1">
                  <c:v>7.5731591891401884</c:v>
                </c:pt>
                <c:pt idx="2">
                  <c:v>7.7303872407602361</c:v>
                </c:pt>
                <c:pt idx="3">
                  <c:v>8.1540819678682031</c:v>
                </c:pt>
                <c:pt idx="4">
                  <c:v>8.0220365454144265</c:v>
                </c:pt>
                <c:pt idx="5">
                  <c:v>8.300344540807977</c:v>
                </c:pt>
                <c:pt idx="6">
                  <c:v>8.2435750865621475</c:v>
                </c:pt>
                <c:pt idx="7">
                  <c:v>9.1578659388686514</c:v>
                </c:pt>
                <c:pt idx="8">
                  <c:v>9.1578659388686514</c:v>
                </c:pt>
                <c:pt idx="9">
                  <c:v>9.1578659388686514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'Contr Rates'!$E$2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Rates'!$E$62:$E$71</c:f>
              <c:numCache>
                <c:formatCode>0.00</c:formatCode>
                <c:ptCount val="10"/>
                <c:pt idx="0">
                  <c:v>6.3044421173581151</c:v>
                </c:pt>
                <c:pt idx="1">
                  <c:v>6.8349776586806366</c:v>
                </c:pt>
                <c:pt idx="2">
                  <c:v>6.774376217579074</c:v>
                </c:pt>
                <c:pt idx="3">
                  <c:v>6.265975876990848</c:v>
                </c:pt>
                <c:pt idx="4">
                  <c:v>5.6239370116081702</c:v>
                </c:pt>
                <c:pt idx="5">
                  <c:v>5.6442926388302501</c:v>
                </c:pt>
                <c:pt idx="6">
                  <c:v>5.9080209385509725</c:v>
                </c:pt>
                <c:pt idx="7">
                  <c:v>5.9291222982792213</c:v>
                </c:pt>
                <c:pt idx="8">
                  <c:v>5.9502236580074701</c:v>
                </c:pt>
                <c:pt idx="9">
                  <c:v>5.9713250177357189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'Contr Rates'!$F$2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Rates'!$F$62:$F$71</c:f>
              <c:numCache>
                <c:formatCode>0.00</c:formatCode>
                <c:ptCount val="10"/>
                <c:pt idx="0">
                  <c:v>2.8514810350969713</c:v>
                </c:pt>
                <c:pt idx="1">
                  <c:v>2.756561460960206</c:v>
                </c:pt>
                <c:pt idx="2">
                  <c:v>2.7768238933294209</c:v>
                </c:pt>
                <c:pt idx="3">
                  <c:v>2.915598620997204</c:v>
                </c:pt>
                <c:pt idx="4">
                  <c:v>2.7758558284033104</c:v>
                </c:pt>
                <c:pt idx="5">
                  <c:v>2.9520196931433667</c:v>
                </c:pt>
                <c:pt idx="6">
                  <c:v>2.8159655130830252</c:v>
                </c:pt>
                <c:pt idx="7">
                  <c:v>2.7922107672601766</c:v>
                </c:pt>
                <c:pt idx="8">
                  <c:v>2.7684560214373275</c:v>
                </c:pt>
                <c:pt idx="9">
                  <c:v>2.7447012756144789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'Contr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'Contr Rates'!$A$62:$A$71</c:f>
              <c:strCache>
                <c:ptCount val="10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</c:strCache>
            </c:strRef>
          </c:cat>
          <c:val>
            <c:numRef>
              <c:f>'Contr Rates'!$G$62:$G$71</c:f>
              <c:numCache>
                <c:formatCode>0.00</c:formatCode>
                <c:ptCount val="10"/>
                <c:pt idx="0">
                  <c:v>2.9382038843446088</c:v>
                </c:pt>
                <c:pt idx="1">
                  <c:v>2.8210020725452414</c:v>
                </c:pt>
                <c:pt idx="2">
                  <c:v>2.8348993266296838</c:v>
                </c:pt>
                <c:pt idx="3">
                  <c:v>3.2533269088446581</c:v>
                </c:pt>
                <c:pt idx="4">
                  <c:v>3.2067124197063888</c:v>
                </c:pt>
                <c:pt idx="5">
                  <c:v>3.1738317428494041</c:v>
                </c:pt>
                <c:pt idx="6">
                  <c:v>3.1482284788941737</c:v>
                </c:pt>
                <c:pt idx="7">
                  <c:v>3.1141416905416111</c:v>
                </c:pt>
                <c:pt idx="8">
                  <c:v>3.0800549021890484</c:v>
                </c:pt>
                <c:pt idx="9">
                  <c:v>3.0459681138364862</c:v>
                </c:pt>
              </c:numCache>
            </c:numRef>
          </c:val>
          <c:shape val="cylinder"/>
        </c:ser>
        <c:shape val="box"/>
        <c:axId val="116890240"/>
        <c:axId val="116904320"/>
        <c:axId val="0"/>
      </c:bar3DChart>
      <c:catAx>
        <c:axId val="116890240"/>
        <c:scaling>
          <c:orientation val="minMax"/>
        </c:scaling>
        <c:axPos val="b"/>
        <c:numFmt formatCode="General" sourceLinked="1"/>
        <c:tickLblPos val="nextTo"/>
        <c:crossAx val="116904320"/>
        <c:crosses val="autoZero"/>
        <c:auto val="1"/>
        <c:lblAlgn val="ctr"/>
        <c:lblOffset val="100"/>
      </c:catAx>
      <c:valAx>
        <c:axId val="116904320"/>
        <c:scaling>
          <c:orientation val="minMax"/>
        </c:scaling>
        <c:axPos val="l"/>
        <c:numFmt formatCode="0.00" sourceLinked="1"/>
        <c:tickLblPos val="nextTo"/>
        <c:crossAx val="11689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306907288762821E-2"/>
          <c:y val="1.403065666910968E-2"/>
          <c:w val="0.89692166740027102"/>
          <c:h val="9.4051203026829289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156E-2"/>
          <c:y val="3.8152988608382718E-2"/>
          <c:w val="0.910424226862944"/>
          <c:h val="0.91461183562992165"/>
        </c:manualLayout>
      </c:layout>
      <c:lineChart>
        <c:grouping val="standard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PMB'!$O$11:$O$39</c:f>
              <c:numCache>
                <c:formatCode>0.00</c:formatCode>
                <c:ptCount val="29"/>
                <c:pt idx="0">
                  <c:v>3.9395156782893714</c:v>
                </c:pt>
                <c:pt idx="1">
                  <c:v>4.2866089789378288</c:v>
                </c:pt>
                <c:pt idx="2">
                  <c:v>3.6383421584642792</c:v>
                </c:pt>
                <c:pt idx="3">
                  <c:v>2.5736149036534708</c:v>
                </c:pt>
                <c:pt idx="4">
                  <c:v>4.9774438314357763</c:v>
                </c:pt>
                <c:pt idx="5">
                  <c:v>4.7714376026829113</c:v>
                </c:pt>
                <c:pt idx="6">
                  <c:v>6.8025136122745469</c:v>
                </c:pt>
                <c:pt idx="7">
                  <c:v>7.8003989592836049</c:v>
                </c:pt>
                <c:pt idx="8">
                  <c:v>7.1039248847621135</c:v>
                </c:pt>
                <c:pt idx="9">
                  <c:v>6.2725196289707412</c:v>
                </c:pt>
                <c:pt idx="10">
                  <c:v>7.3023348638124181</c:v>
                </c:pt>
                <c:pt idx="11">
                  <c:v>6.941481523230177</c:v>
                </c:pt>
                <c:pt idx="12">
                  <c:v>6.2348909800872203</c:v>
                </c:pt>
                <c:pt idx="13">
                  <c:v>5.7213280062618566</c:v>
                </c:pt>
                <c:pt idx="14">
                  <c:v>5.9105341563102973</c:v>
                </c:pt>
                <c:pt idx="15">
                  <c:v>7.6643149737516554</c:v>
                </c:pt>
                <c:pt idx="16">
                  <c:v>8.0143793424454621</c:v>
                </c:pt>
                <c:pt idx="17">
                  <c:v>6.9725787258477334</c:v>
                </c:pt>
                <c:pt idx="18">
                  <c:v>6.398908194565073</c:v>
                </c:pt>
                <c:pt idx="19">
                  <c:v>6.440659846138451</c:v>
                </c:pt>
                <c:pt idx="20">
                  <c:v>6.7468960629994825</c:v>
                </c:pt>
                <c:pt idx="21">
                  <c:v>-0.55762305981856197</c:v>
                </c:pt>
                <c:pt idx="22">
                  <c:v>0.20598762673995277</c:v>
                </c:pt>
                <c:pt idx="23">
                  <c:v>3.2093400256716516</c:v>
                </c:pt>
                <c:pt idx="24">
                  <c:v>-3.2590132655013289</c:v>
                </c:pt>
                <c:pt idx="25">
                  <c:v>5.7853551988382508</c:v>
                </c:pt>
                <c:pt idx="26">
                  <c:v>3.7237359372405021</c:v>
                </c:pt>
                <c:pt idx="27">
                  <c:v>10.603155495087089</c:v>
                </c:pt>
                <c:pt idx="28">
                  <c:v>15.671213319769747</c:v>
                </c:pt>
              </c:numCache>
            </c:numRef>
          </c:val>
        </c:ser>
        <c:marker val="1"/>
        <c:axId val="95708288"/>
        <c:axId val="95709824"/>
      </c:lineChart>
      <c:catAx>
        <c:axId val="95708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709824"/>
        <c:crosses val="autoZero"/>
        <c:auto val="1"/>
        <c:lblAlgn val="ctr"/>
        <c:lblOffset val="100"/>
      </c:catAx>
      <c:valAx>
        <c:axId val="95709824"/>
        <c:scaling>
          <c:orientation val="minMax"/>
        </c:scaling>
        <c:axPos val="l"/>
        <c:numFmt formatCode="0.00" sourceLinked="1"/>
        <c:tickLblPos val="nextTo"/>
        <c:crossAx val="9570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9.0811315252260189E-2"/>
          <c:y val="5.2550032808398983E-2"/>
          <c:w val="0.3726050185755766"/>
          <c:h val="0.18623810695538073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2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601030779982377"/>
          <c:y val="5.5851136359209304E-2"/>
          <c:w val="0.84719934409432063"/>
          <c:h val="0.81117126616947"/>
        </c:manualLayout>
      </c:layout>
      <c:bar3DChart>
        <c:barDir val="col"/>
        <c:grouping val="clustered"/>
        <c:ser>
          <c:idx val="0"/>
          <c:order val="0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Budget!$A$2:$A$12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Budget!$D$2:$D$12</c:f>
              <c:numCache>
                <c:formatCode>_ "R"\ * #,##0_ ;_ "R"\ * \-#,##0_ ;_ "R"\ * "-"_ ;_ @_ </c:formatCode>
                <c:ptCount val="11"/>
                <c:pt idx="0">
                  <c:v>200183993618.12213</c:v>
                </c:pt>
                <c:pt idx="1">
                  <c:v>209354275041.04102</c:v>
                </c:pt>
                <c:pt idx="2">
                  <c:v>216946679710.58066</c:v>
                </c:pt>
                <c:pt idx="3">
                  <c:v>224761793755.56363</c:v>
                </c:pt>
                <c:pt idx="4">
                  <c:v>238474741073.53174</c:v>
                </c:pt>
                <c:pt idx="5">
                  <c:v>254938677257.78104</c:v>
                </c:pt>
                <c:pt idx="6">
                  <c:v>271230811313.54974</c:v>
                </c:pt>
                <c:pt idx="7">
                  <c:v>290039579471.70178</c:v>
                </c:pt>
                <c:pt idx="8">
                  <c:v>301432678728.00568</c:v>
                </c:pt>
                <c:pt idx="9" formatCode="&quot;R&quot;\ #,##0">
                  <c:v>294685389067.42981</c:v>
                </c:pt>
                <c:pt idx="10" formatCode="&quot;R&quot;\ #,##0">
                  <c:v>298000000000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Budget!$C$2:$C$12</c:f>
              <c:numCache>
                <c:formatCode>_ "R"\ * #,##0_ ;_ "R"\ * \-#,##0_ ;_ "R"\ * "-"_ ;_ @_ </c:formatCode>
                <c:ptCount val="11"/>
                <c:pt idx="0">
                  <c:v>21799650000</c:v>
                </c:pt>
                <c:pt idx="1">
                  <c:v>25061194000</c:v>
                </c:pt>
                <c:pt idx="2">
                  <c:v>22429241000</c:v>
                </c:pt>
                <c:pt idx="3">
                  <c:v>25476494000</c:v>
                </c:pt>
                <c:pt idx="4">
                  <c:v>28014475000</c:v>
                </c:pt>
                <c:pt idx="5">
                  <c:v>33307079000</c:v>
                </c:pt>
                <c:pt idx="6">
                  <c:v>36881349000</c:v>
                </c:pt>
                <c:pt idx="7">
                  <c:v>44482953000</c:v>
                </c:pt>
                <c:pt idx="8">
                  <c:v>55533749000</c:v>
                </c:pt>
                <c:pt idx="9">
                  <c:v>64487287000</c:v>
                </c:pt>
                <c:pt idx="10">
                  <c:v>68496755000</c:v>
                </c:pt>
              </c:numCache>
            </c:numRef>
          </c:val>
          <c:shape val="pyramid"/>
        </c:ser>
        <c:gapDepth val="0"/>
        <c:shape val="box"/>
        <c:axId val="116786304"/>
        <c:axId val="116787840"/>
        <c:axId val="0"/>
      </c:bar3DChart>
      <c:catAx>
        <c:axId val="1167863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787840"/>
        <c:crosses val="autoZero"/>
        <c:auto val="1"/>
        <c:lblAlgn val="ctr"/>
        <c:lblOffset val="100"/>
        <c:tickLblSkip val="1"/>
        <c:tickMarkSkip val="1"/>
      </c:catAx>
      <c:valAx>
        <c:axId val="116787840"/>
        <c:scaling>
          <c:orientation val="minMax"/>
        </c:scaling>
        <c:axPos val="l"/>
        <c:numFmt formatCode="_ &quot;R&quot;\ * #,##0_ ;_ &quot;R&quot;\ * \-#,##0_ ;_ &quot;R&quot;\ * &quot;-&quot;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7863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16468604484398613"/>
                <c:y val="1.3297889609335634E-2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531463525736949"/>
          <c:y val="1.3297983321705039E-2"/>
          <c:w val="0.98811623753642353"/>
          <c:h val="0.127659789361772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ZA"/>
              <a:t>Year-on-Year Percentage Change</a:t>
            </a:r>
          </a:p>
        </c:rich>
      </c:tx>
      <c:layout>
        <c:manualLayout>
          <c:xMode val="edge"/>
          <c:yMode val="edge"/>
          <c:x val="0.2765626626768744"/>
          <c:y val="1.3586956521739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81256318097166E-2"/>
          <c:y val="4.3478260869565223E-2"/>
          <c:w val="0.91250069618278262"/>
          <c:h val="0.91576086956521741"/>
        </c:manualLayout>
      </c:layout>
      <c:lineChart>
        <c:grouping val="standard"/>
        <c:ser>
          <c:idx val="1"/>
          <c:order val="0"/>
          <c:val>
            <c:numRef>
              <c:f>Budget!#REF!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Budget!$C$69:$C$78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Budget!$D$69:$D$78</c:f>
              <c:numCache>
                <c:formatCode>0.00</c:formatCode>
                <c:ptCount val="10"/>
                <c:pt idx="0">
                  <c:v>9.261451215959891</c:v>
                </c:pt>
                <c:pt idx="1">
                  <c:v>-9.7021053665679275</c:v>
                </c:pt>
                <c:pt idx="2">
                  <c:v>7.7860727520828723</c:v>
                </c:pt>
                <c:pt idx="3">
                  <c:v>8.5620497231683448</c:v>
                </c:pt>
                <c:pt idx="4">
                  <c:v>15.492390451721834</c:v>
                </c:pt>
                <c:pt idx="5">
                  <c:v>6.0312622640970703</c:v>
                </c:pt>
                <c:pt idx="6">
                  <c:v>13.51097060197012</c:v>
                </c:pt>
                <c:pt idx="7">
                  <c:v>14.282766171571387</c:v>
                </c:pt>
                <c:pt idx="8">
                  <c:v>9.022696848721667</c:v>
                </c:pt>
                <c:pt idx="9">
                  <c:v>-0.28254507745069191</c:v>
                </c:pt>
              </c:numCache>
            </c:numRef>
          </c:val>
        </c:ser>
        <c:ser>
          <c:idx val="4"/>
          <c:order val="2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Budget!$C$69:$C$78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Budget!$E$69:$E$78</c:f>
              <c:numCache>
                <c:formatCode>0.00</c:formatCode>
                <c:ptCount val="10"/>
                <c:pt idx="0">
                  <c:v>4.5809264053410921</c:v>
                </c:pt>
                <c:pt idx="1">
                  <c:v>3.6265821025394662</c:v>
                </c:pt>
                <c:pt idx="2">
                  <c:v>3.6023201901079021</c:v>
                </c:pt>
                <c:pt idx="3">
                  <c:v>6.1011024555540887</c:v>
                </c:pt>
                <c:pt idx="4">
                  <c:v>6.9038490659993119</c:v>
                </c:pt>
                <c:pt idx="5">
                  <c:v>6.3906090009618</c:v>
                </c:pt>
                <c:pt idx="6">
                  <c:v>6.9345986420431496</c:v>
                </c:pt>
                <c:pt idx="7">
                  <c:v>3.9281188026324116</c:v>
                </c:pt>
                <c:pt idx="8">
                  <c:v>-2.2384068273712971</c:v>
                </c:pt>
                <c:pt idx="9">
                  <c:v>1.1247964967179769</c:v>
                </c:pt>
              </c:numCache>
            </c:numRef>
          </c:val>
        </c:ser>
        <c:marker val="1"/>
        <c:axId val="116826112"/>
        <c:axId val="116828032"/>
      </c:lineChart>
      <c:catAx>
        <c:axId val="11682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28032"/>
        <c:crosses val="autoZero"/>
        <c:auto val="1"/>
        <c:lblAlgn val="ctr"/>
        <c:lblOffset val="100"/>
        <c:tickLblSkip val="1"/>
        <c:tickMarkSkip val="1"/>
      </c:catAx>
      <c:valAx>
        <c:axId val="116828032"/>
        <c:scaling>
          <c:orientation val="minMax"/>
        </c:scaling>
        <c:axPos val="l"/>
        <c:title>
          <c:tx>
            <c:rich>
              <a:bodyPr rot="-12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%</a:t>
                </a:r>
              </a:p>
            </c:rich>
          </c:tx>
          <c:layout>
            <c:manualLayout>
              <c:xMode val="edge"/>
              <c:yMode val="edge"/>
              <c:x val="8.4375229795304721E-2"/>
              <c:y val="1.358695652173913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2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625057790106336"/>
          <c:y val="1.358695652173913E-2"/>
          <c:w val="0.97500060065307437"/>
          <c:h val="0.13043478260869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0542651621020536"/>
          <c:y val="4.9707744276956414E-2"/>
          <c:w val="0.88837343806540403"/>
          <c:h val="0.83625969783585163"/>
        </c:manualLayout>
      </c:layout>
      <c:lineChart>
        <c:grouping val="standard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Budget!$A$2:$A$12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Budget!$H$2:$H$12</c:f>
              <c:numCache>
                <c:formatCode>0.00%</c:formatCode>
                <c:ptCount val="11"/>
                <c:pt idx="0">
                  <c:v>0.10889806725299807</c:v>
                </c:pt>
                <c:pt idx="1">
                  <c:v>0.11970710411854307</c:v>
                </c:pt>
                <c:pt idx="2">
                  <c:v>0.10338596114917221</c:v>
                </c:pt>
                <c:pt idx="3">
                  <c:v>0.11334886403205424</c:v>
                </c:pt>
                <c:pt idx="4">
                  <c:v>0.11747355243531626</c:v>
                </c:pt>
                <c:pt idx="5">
                  <c:v>0.13064741434396623</c:v>
                </c:pt>
                <c:pt idx="6">
                  <c:v>0.13597772620811954</c:v>
                </c:pt>
                <c:pt idx="7">
                  <c:v>0.15336856121852174</c:v>
                </c:pt>
                <c:pt idx="8">
                  <c:v>0.18423267588087303</c:v>
                </c:pt>
                <c:pt idx="9">
                  <c:v>0.21883435484900829</c:v>
                </c:pt>
                <c:pt idx="10">
                  <c:v>0.22985488255033557</c:v>
                </c:pt>
              </c:numCache>
            </c:numRef>
          </c:val>
        </c:ser>
        <c:marker val="1"/>
        <c:axId val="117120000"/>
        <c:axId val="117150464"/>
      </c:lineChart>
      <c:catAx>
        <c:axId val="11712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50464"/>
        <c:crosses val="autoZero"/>
        <c:auto val="1"/>
        <c:lblAlgn val="ctr"/>
        <c:lblOffset val="100"/>
        <c:tickLblSkip val="1"/>
        <c:tickMarkSkip val="1"/>
      </c:catAx>
      <c:valAx>
        <c:axId val="117150464"/>
        <c:scaling>
          <c:orientation val="minMax"/>
          <c:min val="0.1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2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2635722401919685"/>
          <c:y val="1.4619883040935679E-2"/>
          <c:w val="0.82170672649321352"/>
          <c:h val="0.13742720756396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3310591295754517"/>
          <c:y val="5.0000071806169333E-2"/>
          <c:w val="0.86006897603336985"/>
          <c:h val="0.83529531723247896"/>
        </c:manualLayout>
      </c:layout>
      <c:lineChart>
        <c:grouping val="standard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Budget!$A$2:$A$11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Budget!$H$2:$H$11</c:f>
              <c:numCache>
                <c:formatCode>0.00%</c:formatCode>
                <c:ptCount val="10"/>
                <c:pt idx="0">
                  <c:v>0.10889806725299807</c:v>
                </c:pt>
                <c:pt idx="1">
                  <c:v>0.11970710411854307</c:v>
                </c:pt>
                <c:pt idx="2">
                  <c:v>0.10338596114917221</c:v>
                </c:pt>
                <c:pt idx="3">
                  <c:v>0.11334886403205424</c:v>
                </c:pt>
                <c:pt idx="4">
                  <c:v>0.11747355243531626</c:v>
                </c:pt>
                <c:pt idx="5">
                  <c:v>0.13064741434396623</c:v>
                </c:pt>
                <c:pt idx="6">
                  <c:v>0.13597772620811954</c:v>
                </c:pt>
                <c:pt idx="7">
                  <c:v>0.15336856121852174</c:v>
                </c:pt>
                <c:pt idx="8">
                  <c:v>0.18423267588087303</c:v>
                </c:pt>
                <c:pt idx="9">
                  <c:v>0.21883435484900829</c:v>
                </c:pt>
              </c:numCache>
            </c:numRef>
          </c:val>
        </c:ser>
        <c:ser>
          <c:idx val="1"/>
          <c:order val="1"/>
          <c:tx>
            <c:strRef>
              <c:f>Budget!$I$118</c:f>
              <c:strCache>
                <c:ptCount val="1"/>
                <c:pt idx="0">
                  <c:v>National public-sector expenditure to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Budget!$J$119:$J$128</c:f>
              <c:numCache>
                <c:formatCode>0.00%</c:formatCode>
                <c:ptCount val="10"/>
                <c:pt idx="0">
                  <c:v>0.2228</c:v>
                </c:pt>
                <c:pt idx="1">
                  <c:v>0.22219999999999998</c:v>
                </c:pt>
                <c:pt idx="2">
                  <c:v>0.22359999999999999</c:v>
                </c:pt>
                <c:pt idx="3">
                  <c:v>0.23780000000000001</c:v>
                </c:pt>
                <c:pt idx="4">
                  <c:v>0.2369</c:v>
                </c:pt>
                <c:pt idx="5">
                  <c:v>0.2394</c:v>
                </c:pt>
                <c:pt idx="6">
                  <c:v>0.2477</c:v>
                </c:pt>
                <c:pt idx="7">
                  <c:v>0.25869999999999999</c:v>
                </c:pt>
                <c:pt idx="8">
                  <c:v>0.26800000000000002</c:v>
                </c:pt>
                <c:pt idx="9">
                  <c:v>0.32100000000000001</c:v>
                </c:pt>
              </c:numCache>
            </c:numRef>
          </c:val>
        </c:ser>
        <c:marker val="1"/>
        <c:axId val="117203712"/>
        <c:axId val="117205248"/>
      </c:lineChart>
      <c:catAx>
        <c:axId val="11720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05248"/>
        <c:crosses val="autoZero"/>
        <c:auto val="1"/>
        <c:lblAlgn val="ctr"/>
        <c:lblOffset val="100"/>
        <c:tickLblSkip val="1"/>
        <c:tickMarkSkip val="1"/>
      </c:catAx>
      <c:valAx>
        <c:axId val="117205248"/>
        <c:scaling>
          <c:orientation val="minMax"/>
          <c:min val="0.05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0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38228346456693"/>
          <c:y val="1.4705865571151435E-2"/>
          <c:w val="0.67747506561679838"/>
          <c:h val="0.14705894100194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551775855604255"/>
          <c:y val="3.63036303630363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315285747101281E-2"/>
          <c:y val="0.38283951771193581"/>
          <c:w val="0.97044451687158406"/>
          <c:h val="0.51485314450915487"/>
        </c:manualLayout>
      </c:layout>
      <c:pie3DChart>
        <c:varyColors val="1"/>
        <c:ser>
          <c:idx val="0"/>
          <c:order val="0"/>
          <c:tx>
            <c:strRef>
              <c:f>SocioEcon!$B$62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204715948656722E-2"/>
                  <c:y val="-3.2515469486374252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8.964436028109311E-3"/>
                  <c:y val="-0.11801127050460777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5.665031443666587E-2"/>
                  <c:y val="-0.3430632981542612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SocioEcon!$B$76:$B$78</c:f>
              <c:numCache>
                <c:formatCode>#,##0</c:formatCode>
                <c:ptCount val="3"/>
                <c:pt idx="0">
                  <c:v>79837</c:v>
                </c:pt>
                <c:pt idx="1">
                  <c:v>580496</c:v>
                </c:pt>
                <c:pt idx="2">
                  <c:v>1075332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660176098677354"/>
          <c:y val="1.6501650165016511E-2"/>
          <c:w val="0.9876857634175038"/>
          <c:h val="0.20792148506189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7"/>
      <c:depthPercent val="100"/>
      <c:rAngAx val="1"/>
    </c:view3D>
    <c:floor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74811420677721"/>
          <c:y val="1.183431952662722E-2"/>
          <c:w val="0.85448533749295652"/>
          <c:h val="0.88757396449703829"/>
        </c:manualLayout>
      </c:layout>
      <c:bar3DChart>
        <c:barDir val="col"/>
        <c:grouping val="clustered"/>
        <c:ser>
          <c:idx val="4"/>
          <c:order val="0"/>
          <c:tx>
            <c:strRef>
              <c:f>SocioEcon!$C$4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SocioEcon!$C$3</c:f>
              <c:numCache>
                <c:formatCode>"R"\ #,##0.00</c:formatCode>
                <c:ptCount val="1"/>
                <c:pt idx="0">
                  <c:v>9222.3471532989588</c:v>
                </c:pt>
              </c:numCache>
            </c:numRef>
          </c:val>
          <c:shape val="cylinder"/>
        </c:ser>
        <c:ser>
          <c:idx val="3"/>
          <c:order val="1"/>
          <c:tx>
            <c:strRef>
              <c:f>SocioEcon!$E$4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SocioEcon!$E$3</c:f>
            </c:numRef>
          </c:val>
          <c:shape val="cylinder"/>
        </c:ser>
        <c:ser>
          <c:idx val="2"/>
          <c:order val="2"/>
          <c:tx>
            <c:strRef>
              <c:f>SocioEcon!$F$4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SocioEcon!$F$3</c:f>
            </c:numRef>
          </c:val>
          <c:shape val="cylinder"/>
        </c:ser>
        <c:ser>
          <c:idx val="0"/>
          <c:order val="3"/>
          <c:tx>
            <c:strRef>
              <c:f>SocioEcon!$G$4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SocioEcon!$G$3</c:f>
            </c:numRef>
          </c:val>
          <c:shape val="cylinder"/>
        </c:ser>
        <c:ser>
          <c:idx val="1"/>
          <c:order val="4"/>
          <c:tx>
            <c:strRef>
              <c:f>SocioEcon!$B$4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SocioEcon!$B$3</c:f>
              <c:numCache>
                <c:formatCode>"R"\ #,##0.00</c:formatCode>
                <c:ptCount val="1"/>
                <c:pt idx="0">
                  <c:v>15375.940377591691</c:v>
                </c:pt>
              </c:numCache>
            </c:numRef>
          </c:val>
          <c:shape val="cylinder"/>
        </c:ser>
        <c:shape val="box"/>
        <c:axId val="117428224"/>
        <c:axId val="117429760"/>
        <c:axId val="0"/>
      </c:bar3DChart>
      <c:catAx>
        <c:axId val="117428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9760"/>
        <c:crosses val="autoZero"/>
        <c:auto val="1"/>
        <c:lblAlgn val="ctr"/>
        <c:lblOffset val="100"/>
        <c:tickLblSkip val="1"/>
        <c:tickMarkSkip val="1"/>
      </c:catAx>
      <c:valAx>
        <c:axId val="117429760"/>
        <c:scaling>
          <c:orientation val="minMax"/>
        </c:scaling>
        <c:axPos val="l"/>
        <c:numFmt formatCode="&quot;R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986605735196799"/>
          <c:y val="7.1005837385080969E-2"/>
          <c:w val="0.98477317238898465"/>
          <c:h val="0.215976363610286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200" verticalDpi="200" copies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633416458852867"/>
          <c:y val="3.61842105263158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468827930174564E-2"/>
          <c:y val="0.38486903922479027"/>
          <c:w val="0.97007481296758646"/>
          <c:h val="0.50986923999865053"/>
        </c:manualLayout>
      </c:layout>
      <c:pie3DChart>
        <c:varyColors val="1"/>
        <c:ser>
          <c:idx val="0"/>
          <c:order val="0"/>
          <c:tx>
            <c:strRef>
              <c:f>SocioEcon!$C$62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961493903038124E-2"/>
                  <c:y val="-7.4843090789745034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1571072319202144E-2"/>
                  <c:y val="-0.27045383807358125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9950124688279426E-2"/>
                  <c:y val="-0.30876955847695176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SocioEcon!$C$76:$C$78</c:f>
              <c:numCache>
                <c:formatCode>#,##0</c:formatCode>
                <c:ptCount val="3"/>
                <c:pt idx="0">
                  <c:v>152045</c:v>
                </c:pt>
                <c:pt idx="1">
                  <c:v>437355</c:v>
                </c:pt>
                <c:pt idx="2">
                  <c:v>844739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56857855361597"/>
          <c:y val="1.6447368421052631E-2"/>
          <c:w val="0.99002493765586064"/>
          <c:h val="0.207237187456831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56873037929084"/>
          <c:y val="3.60655737704918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2549312933979E-2"/>
          <c:y val="0.38032786885246267"/>
          <c:w val="0.97059055843711362"/>
          <c:h val="0.51475409836065578"/>
        </c:manualLayout>
      </c:layout>
      <c:pie3DChart>
        <c:varyColors val="1"/>
        <c:ser>
          <c:idx val="0"/>
          <c:order val="0"/>
          <c:tx>
            <c:strRef>
              <c:f>SocioEcon!$D$62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7959371816300105E-2"/>
                  <c:y val="-7.07411901381179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2.1174346907012042E-2"/>
                  <c:y val="-0.316534400413063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8.0882546536426222E-2"/>
                  <c:y val="-0.3309702680607575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SocioEcon!$D$76:$D$78</c:f>
              <c:numCache>
                <c:formatCode>#,##0</c:formatCode>
                <c:ptCount val="3"/>
                <c:pt idx="0">
                  <c:v>133932</c:v>
                </c:pt>
                <c:pt idx="1">
                  <c:v>451726</c:v>
                </c:pt>
                <c:pt idx="2">
                  <c:v>697560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794297771602079"/>
          <c:y val="1.6393442622950821E-2"/>
          <c:w val="0.98774741392620069"/>
          <c:h val="0.206557377049180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993288590604064E-2"/>
          <c:y val="1.0178142339929079E-2"/>
          <c:w val="0.89429530201342522"/>
          <c:h val="0.87532024123390095"/>
        </c:manualLayout>
      </c:layout>
      <c:bar3DChart>
        <c:barDir val="col"/>
        <c:grouping val="percentStacked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SocioEcon!$D$16:$D$25</c:f>
              <c:numCache>
                <c:formatCode>#,##0</c:formatCode>
                <c:ptCount val="10"/>
                <c:pt idx="0">
                  <c:v>480693</c:v>
                </c:pt>
                <c:pt idx="1">
                  <c:v>1008320</c:v>
                </c:pt>
                <c:pt idx="2">
                  <c:v>1421379</c:v>
                </c:pt>
                <c:pt idx="3">
                  <c:v>843719</c:v>
                </c:pt>
                <c:pt idx="4">
                  <c:v>137502</c:v>
                </c:pt>
                <c:pt idx="5">
                  <c:v>483853</c:v>
                </c:pt>
                <c:pt idx="6">
                  <c:v>1015842</c:v>
                </c:pt>
                <c:pt idx="7">
                  <c:v>1620137</c:v>
                </c:pt>
                <c:pt idx="8">
                  <c:v>1047994</c:v>
                </c:pt>
                <c:pt idx="9">
                  <c:v>239070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SocioEcon!$C$16:$C$25</c:f>
              <c:numCache>
                <c:formatCode>#,##0</c:formatCode>
                <c:ptCount val="10"/>
                <c:pt idx="0">
                  <c:v>516037</c:v>
                </c:pt>
                <c:pt idx="1">
                  <c:v>1153667</c:v>
                </c:pt>
                <c:pt idx="2">
                  <c:v>1661762</c:v>
                </c:pt>
                <c:pt idx="3">
                  <c:v>998089</c:v>
                </c:pt>
                <c:pt idx="4">
                  <c:v>148527</c:v>
                </c:pt>
                <c:pt idx="5">
                  <c:v>517451</c:v>
                </c:pt>
                <c:pt idx="6">
                  <c:v>1157653</c:v>
                </c:pt>
                <c:pt idx="7">
                  <c:v>1841198</c:v>
                </c:pt>
                <c:pt idx="8">
                  <c:v>1292324</c:v>
                </c:pt>
                <c:pt idx="9">
                  <c:v>297421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SocioEcon!$B$16:$B$25</c:f>
              <c:numCache>
                <c:formatCode>#,##0</c:formatCode>
                <c:ptCount val="10"/>
                <c:pt idx="0">
                  <c:v>542207</c:v>
                </c:pt>
                <c:pt idx="1">
                  <c:v>1180183</c:v>
                </c:pt>
                <c:pt idx="2">
                  <c:v>1924855</c:v>
                </c:pt>
                <c:pt idx="3">
                  <c:v>1063818</c:v>
                </c:pt>
                <c:pt idx="4">
                  <c:v>162219</c:v>
                </c:pt>
                <c:pt idx="5">
                  <c:v>539022</c:v>
                </c:pt>
                <c:pt idx="6">
                  <c:v>1173843</c:v>
                </c:pt>
                <c:pt idx="7">
                  <c:v>1941531</c:v>
                </c:pt>
                <c:pt idx="8">
                  <c:v>1397046</c:v>
                </c:pt>
                <c:pt idx="9">
                  <c:v>334506</c:v>
                </c:pt>
              </c:numCache>
            </c:numRef>
          </c:val>
        </c:ser>
        <c:shape val="cylinder"/>
        <c:axId val="117569408"/>
        <c:axId val="117570944"/>
        <c:axId val="0"/>
      </c:bar3DChart>
      <c:catAx>
        <c:axId val="117569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70944"/>
        <c:crosses val="autoZero"/>
        <c:auto val="1"/>
        <c:lblAlgn val="ctr"/>
        <c:lblOffset val="100"/>
        <c:tickLblSkip val="1"/>
        <c:tickMarkSkip val="1"/>
      </c:catAx>
      <c:valAx>
        <c:axId val="117570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6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6744966442953031"/>
          <c:y val="0.43002651386134"/>
          <c:w val="0.70805369127516782"/>
          <c:h val="0.50127360034194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horizontalDpi="300" verticalDpi="30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82763234733688E-2"/>
          <c:y val="1.0152296845624794E-2"/>
          <c:w val="0.8944738249741957"/>
          <c:h val="0.87563560293514831"/>
        </c:manualLayout>
      </c:layout>
      <c:bar3DChart>
        <c:barDir val="col"/>
        <c:grouping val="percentStacked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SocioEcon!$D$41:$D$46</c:f>
              <c:numCache>
                <c:formatCode>#,##0</c:formatCode>
                <c:ptCount val="6"/>
                <c:pt idx="0">
                  <c:v>957217</c:v>
                </c:pt>
                <c:pt idx="1">
                  <c:v>747586</c:v>
                </c:pt>
                <c:pt idx="2">
                  <c:v>278433</c:v>
                </c:pt>
                <c:pt idx="3">
                  <c:v>1328708</c:v>
                </c:pt>
                <c:pt idx="4">
                  <c:v>665303</c:v>
                </c:pt>
                <c:pt idx="5">
                  <c:v>200820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SocioEcon!$C$41:$C$46</c:f>
              <c:numCache>
                <c:formatCode>#,##0</c:formatCode>
                <c:ptCount val="6"/>
                <c:pt idx="0">
                  <c:v>1114879</c:v>
                </c:pt>
                <c:pt idx="1">
                  <c:v>869654</c:v>
                </c:pt>
                <c:pt idx="2">
                  <c:v>292212</c:v>
                </c:pt>
                <c:pt idx="3">
                  <c:v>1463896</c:v>
                </c:pt>
                <c:pt idx="4">
                  <c:v>999391</c:v>
                </c:pt>
                <c:pt idx="5">
                  <c:v>350925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SocioEcon!$B$41:$B$46</c:f>
              <c:numCache>
                <c:formatCode>#,##0</c:formatCode>
                <c:ptCount val="6"/>
                <c:pt idx="0">
                  <c:v>912152</c:v>
                </c:pt>
                <c:pt idx="1">
                  <c:v>2689800</c:v>
                </c:pt>
                <c:pt idx="2">
                  <c:v>565222</c:v>
                </c:pt>
                <c:pt idx="3">
                  <c:v>2700350</c:v>
                </c:pt>
                <c:pt idx="4">
                  <c:v>1517672</c:v>
                </c:pt>
                <c:pt idx="5">
                  <c:v>612333</c:v>
                </c:pt>
              </c:numCache>
            </c:numRef>
          </c:val>
        </c:ser>
        <c:shape val="cylinder"/>
        <c:axId val="117482240"/>
        <c:axId val="117483776"/>
        <c:axId val="0"/>
      </c:bar3DChart>
      <c:catAx>
        <c:axId val="117482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83776"/>
        <c:crosses val="autoZero"/>
        <c:auto val="1"/>
        <c:lblAlgn val="ctr"/>
        <c:lblOffset val="100"/>
        <c:tickLblSkip val="1"/>
        <c:tickMarkSkip val="1"/>
      </c:catAx>
      <c:valAx>
        <c:axId val="11748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82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510940529418761"/>
          <c:y val="0.65736120548383281"/>
          <c:w val="0.69514343370395282"/>
          <c:h val="0.72842719533154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25E-2"/>
          <c:y val="3.8152988608382718E-2"/>
          <c:w val="0.91042422686294378"/>
          <c:h val="0.91170257563958434"/>
        </c:manualLayout>
      </c:layout>
      <c:lineChart>
        <c:grouping val="standard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RBay'!$O$11:$O$39</c:f>
              <c:numCache>
                <c:formatCode>0.00</c:formatCode>
                <c:ptCount val="29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7.2033823819768941</c:v>
                </c:pt>
              </c:numCache>
            </c:numRef>
          </c:val>
        </c:ser>
        <c:marker val="1"/>
        <c:axId val="95690112"/>
        <c:axId val="95618176"/>
      </c:lineChart>
      <c:catAx>
        <c:axId val="95690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618176"/>
        <c:crosses val="autoZero"/>
        <c:auto val="1"/>
        <c:lblAlgn val="ctr"/>
        <c:lblOffset val="100"/>
      </c:catAx>
      <c:valAx>
        <c:axId val="95618176"/>
        <c:scaling>
          <c:orientation val="minMax"/>
        </c:scaling>
        <c:axPos val="l"/>
        <c:numFmt formatCode="0.00" sourceLinked="1"/>
        <c:tickLblPos val="nextTo"/>
        <c:crossAx val="9569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8.8209892525523345E-2"/>
          <c:y val="5.0260832780517795E-2"/>
          <c:w val="0.35575940338212081"/>
          <c:h val="0.17272148673723495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7520661157025068E-2"/>
          <c:y val="7.4074280165710091E-2"/>
          <c:w val="0.8793388429752067"/>
          <c:h val="0.797723017169190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SocioEcon!$I$51:$K$51</c:f>
              <c:strCache>
                <c:ptCount val="3"/>
                <c:pt idx="0">
                  <c:v>Unemployment rate 1996</c:v>
                </c:pt>
                <c:pt idx="1">
                  <c:v>Unemployment rate 2001</c:v>
                </c:pt>
                <c:pt idx="2">
                  <c:v>Unemployment rate 2007</c:v>
                </c:pt>
              </c:strCache>
            </c:strRef>
          </c:cat>
          <c:val>
            <c:numRef>
              <c:f>SocioEcon!$I$52:$K$52</c:f>
              <c:numCache>
                <c:formatCode>0.00</c:formatCode>
                <c:ptCount val="3"/>
                <c:pt idx="0">
                  <c:v>20.451979829032872</c:v>
                </c:pt>
                <c:pt idx="1">
                  <c:v>26.579524570573998</c:v>
                </c:pt>
                <c:pt idx="2">
                  <c:v>20.747212454067725</c:v>
                </c:pt>
              </c:numCache>
            </c:numRef>
          </c:val>
        </c:ser>
        <c:axId val="117585408"/>
        <c:axId val="117586944"/>
      </c:barChart>
      <c:catAx>
        <c:axId val="11758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86944"/>
        <c:crosses val="autoZero"/>
        <c:auto val="1"/>
        <c:lblAlgn val="ctr"/>
        <c:lblOffset val="100"/>
        <c:tickLblSkip val="1"/>
        <c:tickMarkSkip val="1"/>
      </c:catAx>
      <c:valAx>
        <c:axId val="11758694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8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662287917968688E-2"/>
          <c:y val="1.0126582278481023E-2"/>
          <c:w val="0.89464955993412365"/>
          <c:h val="0.9012658227848106"/>
        </c:manualLayout>
      </c:layout>
      <c:bar3DChart>
        <c:barDir val="col"/>
        <c:grouping val="percentStacked"/>
        <c:ser>
          <c:idx val="1"/>
          <c:order val="0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SocioEcon!$C$92:$C$103</c:f>
              <c:numCache>
                <c:formatCode>#,##0</c:formatCode>
                <c:ptCount val="12"/>
                <c:pt idx="0">
                  <c:v>7001831</c:v>
                </c:pt>
                <c:pt idx="1">
                  <c:v>548744</c:v>
                </c:pt>
                <c:pt idx="2">
                  <c:v>851506</c:v>
                </c:pt>
                <c:pt idx="3">
                  <c:v>393905</c:v>
                </c:pt>
                <c:pt idx="4">
                  <c:v>346716</c:v>
                </c:pt>
                <c:pt idx="5">
                  <c:v>253475</c:v>
                </c:pt>
                <c:pt idx="6">
                  <c:v>122773</c:v>
                </c:pt>
                <c:pt idx="7">
                  <c:v>39314</c:v>
                </c:pt>
                <c:pt idx="8">
                  <c:v>12588</c:v>
                </c:pt>
                <c:pt idx="9">
                  <c:v>6263</c:v>
                </c:pt>
                <c:pt idx="10">
                  <c:v>5424</c:v>
                </c:pt>
                <c:pt idx="11">
                  <c:v>1589</c:v>
                </c:pt>
              </c:numCache>
            </c:numRef>
          </c:val>
        </c:ser>
        <c:ser>
          <c:idx val="0"/>
          <c:order val="1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SocioEcon!$B$92:$B$103</c:f>
              <c:numCache>
                <c:formatCode>#,##0</c:formatCode>
                <c:ptCount val="12"/>
                <c:pt idx="0">
                  <c:v>5076097</c:v>
                </c:pt>
                <c:pt idx="1">
                  <c:v>1852232</c:v>
                </c:pt>
                <c:pt idx="2">
                  <c:v>506078</c:v>
                </c:pt>
                <c:pt idx="3">
                  <c:v>1199727</c:v>
                </c:pt>
                <c:pt idx="4">
                  <c:v>370084</c:v>
                </c:pt>
                <c:pt idx="5">
                  <c:v>307417</c:v>
                </c:pt>
                <c:pt idx="6">
                  <c:v>236783</c:v>
                </c:pt>
                <c:pt idx="7">
                  <c:v>82566</c:v>
                </c:pt>
                <c:pt idx="8">
                  <c:v>34672</c:v>
                </c:pt>
                <c:pt idx="9">
                  <c:v>9379</c:v>
                </c:pt>
                <c:pt idx="10">
                  <c:v>9841</c:v>
                </c:pt>
                <c:pt idx="11">
                  <c:v>4020</c:v>
                </c:pt>
              </c:numCache>
            </c:numRef>
          </c:val>
        </c:ser>
        <c:shape val="cylinder"/>
        <c:axId val="117611520"/>
        <c:axId val="117613312"/>
        <c:axId val="0"/>
      </c:bar3DChart>
      <c:catAx>
        <c:axId val="117611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13312"/>
        <c:crosses val="autoZero"/>
        <c:auto val="1"/>
        <c:lblAlgn val="ctr"/>
        <c:lblOffset val="100"/>
        <c:tickLblSkip val="1"/>
        <c:tickMarkSkip val="1"/>
      </c:catAx>
      <c:valAx>
        <c:axId val="11761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1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033497485055176"/>
          <c:y val="0.14683544303797483"/>
          <c:w val="0.93980020892037364"/>
          <c:h val="0.217721518987341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6578267510476796E-2"/>
          <c:y val="1.6134652893159001E-2"/>
          <c:w val="0.91042422686294355"/>
          <c:h val="0.92408716800308222"/>
        </c:manualLayout>
      </c:layout>
      <c:lineChart>
        <c:grouping val="standard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Shepstone'!$A$11:$A$39</c:f>
              <c:strCache>
                <c:ptCount val="29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</c:strCache>
            </c:strRef>
          </c:cat>
          <c:val>
            <c:numRef>
              <c:f>'GDP Port Shepstone'!$O$11:$O$39</c:f>
              <c:numCache>
                <c:formatCode>0.00</c:formatCode>
                <c:ptCount val="29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-2.6773132900027785</c:v>
                </c:pt>
              </c:numCache>
            </c:numRef>
          </c:val>
        </c:ser>
        <c:marker val="1"/>
        <c:axId val="95655040"/>
        <c:axId val="95656576"/>
      </c:lineChart>
      <c:catAx>
        <c:axId val="95655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656576"/>
        <c:crosses val="autoZero"/>
        <c:auto val="1"/>
        <c:lblAlgn val="ctr"/>
        <c:lblOffset val="100"/>
      </c:catAx>
      <c:valAx>
        <c:axId val="95656576"/>
        <c:scaling>
          <c:orientation val="minMax"/>
        </c:scaling>
        <c:axPos val="l"/>
        <c:numFmt formatCode="0.00" sourceLinked="1"/>
        <c:tickLblPos val="nextTo"/>
        <c:crossAx val="9565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7.3437052252526433E-2"/>
          <c:y val="3.5501167858604854E-2"/>
          <c:w val="0.4170665043681136"/>
          <c:h val="0.14575164342989241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hyperlink" Target="#Introduction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Relationship Id="rId9" Type="http://schemas.openxmlformats.org/officeDocument/2006/relationships/hyperlink" Target="#Introduction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hyperlink" Target="#Introductio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troduction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Relationship Id="rId9" Type="http://schemas.openxmlformats.org/officeDocument/2006/relationships/hyperlink" Target="#Introduction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hyperlink" Target="#Introduction!A1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hyperlink" Target="#Introduction!A1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hyperlink" Target="#Introduction!A1"/><Relationship Id="rId1" Type="http://schemas.openxmlformats.org/officeDocument/2006/relationships/chart" Target="../charts/chart6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hyperlink" Target="#Introduction!A1"/><Relationship Id="rId1" Type="http://schemas.openxmlformats.org/officeDocument/2006/relationships/chart" Target="../charts/chart6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hyperlink" Target="#Introduction!A1"/><Relationship Id="rId1" Type="http://schemas.openxmlformats.org/officeDocument/2006/relationships/chart" Target="../charts/chart6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hyperlink" Target="#Introduction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6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5" Type="http://schemas.openxmlformats.org/officeDocument/2006/relationships/hyperlink" Target="#Introduction!A1"/><Relationship Id="rId4" Type="http://schemas.openxmlformats.org/officeDocument/2006/relationships/chart" Target="../charts/chart73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1.xml"/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Relationship Id="rId9" Type="http://schemas.openxmlformats.org/officeDocument/2006/relationships/hyperlink" Target="#Introduct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hyperlink" Target="#Introduction!A1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11</xdr:row>
      <xdr:rowOff>114300</xdr:rowOff>
    </xdr:from>
    <xdr:to>
      <xdr:col>7</xdr:col>
      <xdr:colOff>257175</xdr:colOff>
      <xdr:row>18</xdr:row>
      <xdr:rowOff>66675</xdr:rowOff>
    </xdr:to>
    <xdr:sp macro="" textlink="">
      <xdr:nvSpPr>
        <xdr:cNvPr id="2" name="Left Arrow 1"/>
        <xdr:cNvSpPr/>
      </xdr:nvSpPr>
      <xdr:spPr>
        <a:xfrm>
          <a:off x="7858125" y="1800225"/>
          <a:ext cx="1943100" cy="1076325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ZA" sz="1200" b="1" cap="none" spc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Return</a:t>
          </a:r>
          <a:r>
            <a:rPr lang="en-ZA" sz="1200" b="1" cap="none" spc="0" baseline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 to Introduction Page</a:t>
          </a:r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122</xdr:row>
      <xdr:rowOff>28575</xdr:rowOff>
    </xdr:from>
    <xdr:to>
      <xdr:col>10</xdr:col>
      <xdr:colOff>561975</xdr:colOff>
      <xdr:row>153</xdr:row>
      <xdr:rowOff>133350</xdr:rowOff>
    </xdr:to>
    <xdr:graphicFrame macro="">
      <xdr:nvGraphicFramePr>
        <xdr:cNvPr id="26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155</xdr:row>
      <xdr:rowOff>28575</xdr:rowOff>
    </xdr:from>
    <xdr:to>
      <xdr:col>10</xdr:col>
      <xdr:colOff>571500</xdr:colOff>
      <xdr:row>186</xdr:row>
      <xdr:rowOff>95250</xdr:rowOff>
    </xdr:to>
    <xdr:graphicFrame macro="">
      <xdr:nvGraphicFramePr>
        <xdr:cNvPr id="26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561975</xdr:colOff>
      <xdr:row>0</xdr:row>
      <xdr:rowOff>66675</xdr:rowOff>
    </xdr:from>
    <xdr:to>
      <xdr:col>2</xdr:col>
      <xdr:colOff>561974</xdr:colOff>
      <xdr:row>0</xdr:row>
      <xdr:rowOff>523875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3848100" y="666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122</xdr:row>
      <xdr:rowOff>19050</xdr:rowOff>
    </xdr:from>
    <xdr:to>
      <xdr:col>9</xdr:col>
      <xdr:colOff>0</xdr:colOff>
      <xdr:row>150</xdr:row>
      <xdr:rowOff>38100</xdr:rowOff>
    </xdr:to>
    <xdr:graphicFrame macro="">
      <xdr:nvGraphicFramePr>
        <xdr:cNvPr id="31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150</xdr:row>
      <xdr:rowOff>152400</xdr:rowOff>
    </xdr:from>
    <xdr:to>
      <xdr:col>8</xdr:col>
      <xdr:colOff>809625</xdr:colOff>
      <xdr:row>178</xdr:row>
      <xdr:rowOff>38100</xdr:rowOff>
    </xdr:to>
    <xdr:graphicFrame macro="">
      <xdr:nvGraphicFramePr>
        <xdr:cNvPr id="31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0</xdr:row>
      <xdr:rowOff>123825</xdr:rowOff>
    </xdr:from>
    <xdr:to>
      <xdr:col>9</xdr:col>
      <xdr:colOff>276224</xdr:colOff>
      <xdr:row>0</xdr:row>
      <xdr:rowOff>581025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8610600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857250</xdr:colOff>
      <xdr:row>123</xdr:row>
      <xdr:rowOff>28575</xdr:rowOff>
    </xdr:from>
    <xdr:to>
      <xdr:col>2</xdr:col>
      <xdr:colOff>200025</xdr:colOff>
      <xdr:row>125</xdr:row>
      <xdr:rowOff>9525</xdr:rowOff>
    </xdr:to>
    <xdr:sp macro="" textlink="">
      <xdr:nvSpPr>
        <xdr:cNvPr id="5" name="TextBox 4"/>
        <xdr:cNvSpPr txBox="1"/>
      </xdr:nvSpPr>
      <xdr:spPr>
        <a:xfrm>
          <a:off x="857250" y="21097875"/>
          <a:ext cx="2638425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ZA" sz="1100" b="1" u="sng">
              <a:solidFill>
                <a:schemeClr val="tx1">
                  <a:lumMod val="95000"/>
                  <a:lumOff val="5000"/>
                </a:schemeClr>
              </a:solidFill>
            </a:rPr>
            <a:t>QUARTER ON QUARTER GROWTH RATE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18</xdr:row>
      <xdr:rowOff>19050</xdr:rowOff>
    </xdr:from>
    <xdr:to>
      <xdr:col>7</xdr:col>
      <xdr:colOff>85725</xdr:colOff>
      <xdr:row>37</xdr:row>
      <xdr:rowOff>38100</xdr:rowOff>
    </xdr:to>
    <xdr:graphicFrame macro="">
      <xdr:nvGraphicFramePr>
        <xdr:cNvPr id="35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18</xdr:row>
      <xdr:rowOff>28575</xdr:rowOff>
    </xdr:from>
    <xdr:to>
      <xdr:col>13</xdr:col>
      <xdr:colOff>628650</xdr:colOff>
      <xdr:row>37</xdr:row>
      <xdr:rowOff>28575</xdr:rowOff>
    </xdr:to>
    <xdr:graphicFrame macro="">
      <xdr:nvGraphicFramePr>
        <xdr:cNvPr id="35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37</xdr:row>
      <xdr:rowOff>123825</xdr:rowOff>
    </xdr:from>
    <xdr:to>
      <xdr:col>7</xdr:col>
      <xdr:colOff>76200</xdr:colOff>
      <xdr:row>57</xdr:row>
      <xdr:rowOff>76200</xdr:rowOff>
    </xdr:to>
    <xdr:graphicFrame macro="">
      <xdr:nvGraphicFramePr>
        <xdr:cNvPr id="351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58</xdr:row>
      <xdr:rowOff>0</xdr:rowOff>
    </xdr:from>
    <xdr:to>
      <xdr:col>7</xdr:col>
      <xdr:colOff>57150</xdr:colOff>
      <xdr:row>77</xdr:row>
      <xdr:rowOff>47625</xdr:rowOff>
    </xdr:to>
    <xdr:graphicFrame macro="">
      <xdr:nvGraphicFramePr>
        <xdr:cNvPr id="351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77</xdr:row>
      <xdr:rowOff>123825</xdr:rowOff>
    </xdr:from>
    <xdr:to>
      <xdr:col>7</xdr:col>
      <xdr:colOff>85725</xdr:colOff>
      <xdr:row>98</xdr:row>
      <xdr:rowOff>19050</xdr:rowOff>
    </xdr:to>
    <xdr:graphicFrame macro="">
      <xdr:nvGraphicFramePr>
        <xdr:cNvPr id="351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37</xdr:row>
      <xdr:rowOff>152400</xdr:rowOff>
    </xdr:from>
    <xdr:to>
      <xdr:col>13</xdr:col>
      <xdr:colOff>714375</xdr:colOff>
      <xdr:row>57</xdr:row>
      <xdr:rowOff>95250</xdr:rowOff>
    </xdr:to>
    <xdr:graphicFrame macro="">
      <xdr:nvGraphicFramePr>
        <xdr:cNvPr id="351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58</xdr:row>
      <xdr:rowOff>0</xdr:rowOff>
    </xdr:from>
    <xdr:to>
      <xdr:col>13</xdr:col>
      <xdr:colOff>695325</xdr:colOff>
      <xdr:row>77</xdr:row>
      <xdr:rowOff>47625</xdr:rowOff>
    </xdr:to>
    <xdr:graphicFrame macro="">
      <xdr:nvGraphicFramePr>
        <xdr:cNvPr id="351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161925</xdr:colOff>
      <xdr:row>77</xdr:row>
      <xdr:rowOff>133350</xdr:rowOff>
    </xdr:from>
    <xdr:to>
      <xdr:col>13</xdr:col>
      <xdr:colOff>676275</xdr:colOff>
      <xdr:row>98</xdr:row>
      <xdr:rowOff>28575</xdr:rowOff>
    </xdr:to>
    <xdr:graphicFrame macro="">
      <xdr:nvGraphicFramePr>
        <xdr:cNvPr id="351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1</xdr:col>
      <xdr:colOff>285749</xdr:colOff>
      <xdr:row>0</xdr:row>
      <xdr:rowOff>600075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81025" y="1428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62</xdr:row>
      <xdr:rowOff>38100</xdr:rowOff>
    </xdr:from>
    <xdr:to>
      <xdr:col>10</xdr:col>
      <xdr:colOff>0</xdr:colOff>
      <xdr:row>89</xdr:row>
      <xdr:rowOff>142875</xdr:rowOff>
    </xdr:to>
    <xdr:graphicFrame macro="">
      <xdr:nvGraphicFramePr>
        <xdr:cNvPr id="44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62</xdr:row>
      <xdr:rowOff>28575</xdr:rowOff>
    </xdr:from>
    <xdr:to>
      <xdr:col>16</xdr:col>
      <xdr:colOff>790575</xdr:colOff>
      <xdr:row>90</xdr:row>
      <xdr:rowOff>0</xdr:rowOff>
    </xdr:to>
    <xdr:graphicFrame macro="">
      <xdr:nvGraphicFramePr>
        <xdr:cNvPr id="444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90</xdr:row>
      <xdr:rowOff>133350</xdr:rowOff>
    </xdr:from>
    <xdr:to>
      <xdr:col>10</xdr:col>
      <xdr:colOff>0</xdr:colOff>
      <xdr:row>118</xdr:row>
      <xdr:rowOff>38100</xdr:rowOff>
    </xdr:to>
    <xdr:graphicFrame macro="">
      <xdr:nvGraphicFramePr>
        <xdr:cNvPr id="444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119</xdr:row>
      <xdr:rowOff>161925</xdr:rowOff>
    </xdr:from>
    <xdr:to>
      <xdr:col>10</xdr:col>
      <xdr:colOff>0</xdr:colOff>
      <xdr:row>147</xdr:row>
      <xdr:rowOff>95250</xdr:rowOff>
    </xdr:to>
    <xdr:graphicFrame macro="">
      <xdr:nvGraphicFramePr>
        <xdr:cNvPr id="444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148</xdr:row>
      <xdr:rowOff>133350</xdr:rowOff>
    </xdr:from>
    <xdr:to>
      <xdr:col>9</xdr:col>
      <xdr:colOff>742950</xdr:colOff>
      <xdr:row>180</xdr:row>
      <xdr:rowOff>133350</xdr:rowOff>
    </xdr:to>
    <xdr:graphicFrame macro="">
      <xdr:nvGraphicFramePr>
        <xdr:cNvPr id="444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104775</xdr:colOff>
      <xdr:row>90</xdr:row>
      <xdr:rowOff>152400</xdr:rowOff>
    </xdr:from>
    <xdr:to>
      <xdr:col>17</xdr:col>
      <xdr:colOff>0</xdr:colOff>
      <xdr:row>118</xdr:row>
      <xdr:rowOff>47625</xdr:rowOff>
    </xdr:to>
    <xdr:graphicFrame macro="">
      <xdr:nvGraphicFramePr>
        <xdr:cNvPr id="444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120</xdr:row>
      <xdr:rowOff>0</xdr:rowOff>
    </xdr:from>
    <xdr:to>
      <xdr:col>16</xdr:col>
      <xdr:colOff>771525</xdr:colOff>
      <xdr:row>147</xdr:row>
      <xdr:rowOff>85725</xdr:rowOff>
    </xdr:to>
    <xdr:graphicFrame macro="">
      <xdr:nvGraphicFramePr>
        <xdr:cNvPr id="444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148</xdr:row>
      <xdr:rowOff>161925</xdr:rowOff>
    </xdr:from>
    <xdr:to>
      <xdr:col>16</xdr:col>
      <xdr:colOff>790575</xdr:colOff>
      <xdr:row>180</xdr:row>
      <xdr:rowOff>95250</xdr:rowOff>
    </xdr:to>
    <xdr:graphicFrame macro="">
      <xdr:nvGraphicFramePr>
        <xdr:cNvPr id="444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104775</xdr:rowOff>
    </xdr:from>
    <xdr:to>
      <xdr:col>1</xdr:col>
      <xdr:colOff>85724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381000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19</xdr:row>
      <xdr:rowOff>47625</xdr:rowOff>
    </xdr:from>
    <xdr:to>
      <xdr:col>7</xdr:col>
      <xdr:colOff>304800</xdr:colOff>
      <xdr:row>37</xdr:row>
      <xdr:rowOff>133350</xdr:rowOff>
    </xdr:to>
    <xdr:graphicFrame macro="">
      <xdr:nvGraphicFramePr>
        <xdr:cNvPr id="53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19</xdr:row>
      <xdr:rowOff>57150</xdr:rowOff>
    </xdr:from>
    <xdr:to>
      <xdr:col>14</xdr:col>
      <xdr:colOff>457200</xdr:colOff>
      <xdr:row>37</xdr:row>
      <xdr:rowOff>142875</xdr:rowOff>
    </xdr:to>
    <xdr:graphicFrame macro="">
      <xdr:nvGraphicFramePr>
        <xdr:cNvPr id="53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38</xdr:row>
      <xdr:rowOff>85725</xdr:rowOff>
    </xdr:from>
    <xdr:to>
      <xdr:col>7</xdr:col>
      <xdr:colOff>285750</xdr:colOff>
      <xdr:row>57</xdr:row>
      <xdr:rowOff>76200</xdr:rowOff>
    </xdr:to>
    <xdr:graphicFrame macro="">
      <xdr:nvGraphicFramePr>
        <xdr:cNvPr id="536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58</xdr:row>
      <xdr:rowOff>38100</xdr:rowOff>
    </xdr:from>
    <xdr:to>
      <xdr:col>7</xdr:col>
      <xdr:colOff>304800</xdr:colOff>
      <xdr:row>76</xdr:row>
      <xdr:rowOff>114300</xdr:rowOff>
    </xdr:to>
    <xdr:graphicFrame macro="">
      <xdr:nvGraphicFramePr>
        <xdr:cNvPr id="536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77</xdr:row>
      <xdr:rowOff>161925</xdr:rowOff>
    </xdr:from>
    <xdr:to>
      <xdr:col>7</xdr:col>
      <xdr:colOff>276225</xdr:colOff>
      <xdr:row>96</xdr:row>
      <xdr:rowOff>161925</xdr:rowOff>
    </xdr:to>
    <xdr:graphicFrame macro="">
      <xdr:nvGraphicFramePr>
        <xdr:cNvPr id="536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400050</xdr:colOff>
      <xdr:row>38</xdr:row>
      <xdr:rowOff>95250</xdr:rowOff>
    </xdr:from>
    <xdr:to>
      <xdr:col>14</xdr:col>
      <xdr:colOff>447675</xdr:colOff>
      <xdr:row>57</xdr:row>
      <xdr:rowOff>57150</xdr:rowOff>
    </xdr:to>
    <xdr:graphicFrame macro="">
      <xdr:nvGraphicFramePr>
        <xdr:cNvPr id="536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419100</xdr:colOff>
      <xdr:row>58</xdr:row>
      <xdr:rowOff>57150</xdr:rowOff>
    </xdr:from>
    <xdr:to>
      <xdr:col>14</xdr:col>
      <xdr:colOff>457200</xdr:colOff>
      <xdr:row>76</xdr:row>
      <xdr:rowOff>123825</xdr:rowOff>
    </xdr:to>
    <xdr:graphicFrame macro="">
      <xdr:nvGraphicFramePr>
        <xdr:cNvPr id="536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438150</xdr:colOff>
      <xdr:row>78</xdr:row>
      <xdr:rowOff>0</xdr:rowOff>
    </xdr:from>
    <xdr:to>
      <xdr:col>14</xdr:col>
      <xdr:colOff>533400</xdr:colOff>
      <xdr:row>96</xdr:row>
      <xdr:rowOff>142875</xdr:rowOff>
    </xdr:to>
    <xdr:graphicFrame macro="">
      <xdr:nvGraphicFramePr>
        <xdr:cNvPr id="536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628650</xdr:colOff>
      <xdr:row>0</xdr:row>
      <xdr:rowOff>85725</xdr:rowOff>
    </xdr:from>
    <xdr:to>
      <xdr:col>1</xdr:col>
      <xdr:colOff>638174</xdr:colOff>
      <xdr:row>0</xdr:row>
      <xdr:rowOff>542925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628650" y="857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95250</xdr:rowOff>
    </xdr:from>
    <xdr:to>
      <xdr:col>11</xdr:col>
      <xdr:colOff>95250</xdr:colOff>
      <xdr:row>31</xdr:row>
      <xdr:rowOff>152400</xdr:rowOff>
    </xdr:to>
    <xdr:graphicFrame macro="">
      <xdr:nvGraphicFramePr>
        <xdr:cNvPr id="2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11</xdr:col>
      <xdr:colOff>142875</xdr:colOff>
      <xdr:row>67</xdr:row>
      <xdr:rowOff>114300</xdr:rowOff>
    </xdr:to>
    <xdr:graphicFrame macro="">
      <xdr:nvGraphicFramePr>
        <xdr:cNvPr id="2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68</xdr:row>
      <xdr:rowOff>142875</xdr:rowOff>
    </xdr:from>
    <xdr:to>
      <xdr:col>11</xdr:col>
      <xdr:colOff>171450</xdr:colOff>
      <xdr:row>100</xdr:row>
      <xdr:rowOff>47625</xdr:rowOff>
    </xdr:to>
    <xdr:graphicFrame macro="">
      <xdr:nvGraphicFramePr>
        <xdr:cNvPr id="25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103</xdr:row>
      <xdr:rowOff>152400</xdr:rowOff>
    </xdr:from>
    <xdr:to>
      <xdr:col>11</xdr:col>
      <xdr:colOff>123825</xdr:colOff>
      <xdr:row>132</xdr:row>
      <xdr:rowOff>9525</xdr:rowOff>
    </xdr:to>
    <xdr:graphicFrame macro="">
      <xdr:nvGraphicFramePr>
        <xdr:cNvPr id="250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132</xdr:row>
      <xdr:rowOff>142875</xdr:rowOff>
    </xdr:from>
    <xdr:to>
      <xdr:col>11</xdr:col>
      <xdr:colOff>142875</xdr:colOff>
      <xdr:row>160</xdr:row>
      <xdr:rowOff>28575</xdr:rowOff>
    </xdr:to>
    <xdr:graphicFrame macro="">
      <xdr:nvGraphicFramePr>
        <xdr:cNvPr id="25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163</xdr:row>
      <xdr:rowOff>104775</xdr:rowOff>
    </xdr:from>
    <xdr:to>
      <xdr:col>11</xdr:col>
      <xdr:colOff>66675</xdr:colOff>
      <xdr:row>192</xdr:row>
      <xdr:rowOff>161925</xdr:rowOff>
    </xdr:to>
    <xdr:graphicFrame macro="">
      <xdr:nvGraphicFramePr>
        <xdr:cNvPr id="25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197</xdr:row>
      <xdr:rowOff>0</xdr:rowOff>
    </xdr:from>
    <xdr:to>
      <xdr:col>11</xdr:col>
      <xdr:colOff>66675</xdr:colOff>
      <xdr:row>227</xdr:row>
      <xdr:rowOff>19050</xdr:rowOff>
    </xdr:to>
    <xdr:graphicFrame macro="">
      <xdr:nvGraphicFramePr>
        <xdr:cNvPr id="25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390525</xdr:colOff>
      <xdr:row>0</xdr:row>
      <xdr:rowOff>38100</xdr:rowOff>
    </xdr:from>
    <xdr:to>
      <xdr:col>9</xdr:col>
      <xdr:colOff>400049</xdr:colOff>
      <xdr:row>1</xdr:row>
      <xdr:rowOff>0</xdr:rowOff>
    </xdr:to>
    <xdr:sp macro="" textlink="">
      <xdr:nvSpPr>
        <xdr:cNvPr id="9" name="Left Arrow 8">
          <a:hlinkClick xmlns:r="http://schemas.openxmlformats.org/officeDocument/2006/relationships" r:id="rId8"/>
        </xdr:cNvPr>
        <xdr:cNvSpPr/>
      </xdr:nvSpPr>
      <xdr:spPr>
        <a:xfrm>
          <a:off x="8153400" y="381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</xdr:colOff>
      <xdr:row>230</xdr:row>
      <xdr:rowOff>142875</xdr:rowOff>
    </xdr:from>
    <xdr:to>
      <xdr:col>11</xdr:col>
      <xdr:colOff>85725</xdr:colOff>
      <xdr:row>263</xdr:row>
      <xdr:rowOff>0</xdr:rowOff>
    </xdr:to>
    <xdr:graphicFrame macro="">
      <xdr:nvGraphicFramePr>
        <xdr:cNvPr id="25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76200</xdr:colOff>
      <xdr:row>266</xdr:row>
      <xdr:rowOff>161925</xdr:rowOff>
    </xdr:from>
    <xdr:to>
      <xdr:col>11</xdr:col>
      <xdr:colOff>114300</xdr:colOff>
      <xdr:row>299</xdr:row>
      <xdr:rowOff>9525</xdr:rowOff>
    </xdr:to>
    <xdr:graphicFrame macro="">
      <xdr:nvGraphicFramePr>
        <xdr:cNvPr id="250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302</xdr:row>
      <xdr:rowOff>161925</xdr:rowOff>
    </xdr:from>
    <xdr:to>
      <xdr:col>11</xdr:col>
      <xdr:colOff>85725</xdr:colOff>
      <xdr:row>333</xdr:row>
      <xdr:rowOff>123825</xdr:rowOff>
    </xdr:to>
    <xdr:graphicFrame macro="">
      <xdr:nvGraphicFramePr>
        <xdr:cNvPr id="25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7</xdr:col>
      <xdr:colOff>723900</xdr:colOff>
      <xdr:row>37</xdr:row>
      <xdr:rowOff>104775</xdr:rowOff>
    </xdr:to>
    <xdr:graphicFrame macro="">
      <xdr:nvGraphicFramePr>
        <xdr:cNvPr id="62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180975</xdr:colOff>
      <xdr:row>37</xdr:row>
      <xdr:rowOff>104775</xdr:rowOff>
    </xdr:to>
    <xdr:graphicFrame macro="">
      <xdr:nvGraphicFramePr>
        <xdr:cNvPr id="62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7</xdr:col>
      <xdr:colOff>733425</xdr:colOff>
      <xdr:row>56</xdr:row>
      <xdr:rowOff>114300</xdr:rowOff>
    </xdr:to>
    <xdr:graphicFrame macro="">
      <xdr:nvGraphicFramePr>
        <xdr:cNvPr id="62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7</xdr:col>
      <xdr:colOff>742950</xdr:colOff>
      <xdr:row>75</xdr:row>
      <xdr:rowOff>123825</xdr:rowOff>
    </xdr:to>
    <xdr:graphicFrame macro="">
      <xdr:nvGraphicFramePr>
        <xdr:cNvPr id="628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7</xdr:col>
      <xdr:colOff>742950</xdr:colOff>
      <xdr:row>95</xdr:row>
      <xdr:rowOff>123825</xdr:rowOff>
    </xdr:to>
    <xdr:graphicFrame macro="">
      <xdr:nvGraphicFramePr>
        <xdr:cNvPr id="628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190500</xdr:colOff>
      <xdr:row>56</xdr:row>
      <xdr:rowOff>114300</xdr:rowOff>
    </xdr:to>
    <xdr:graphicFrame macro="">
      <xdr:nvGraphicFramePr>
        <xdr:cNvPr id="628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15</xdr:col>
      <xdr:colOff>200025</xdr:colOff>
      <xdr:row>75</xdr:row>
      <xdr:rowOff>123825</xdr:rowOff>
    </xdr:to>
    <xdr:graphicFrame macro="">
      <xdr:nvGraphicFramePr>
        <xdr:cNvPr id="6287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78</xdr:row>
      <xdr:rowOff>0</xdr:rowOff>
    </xdr:from>
    <xdr:to>
      <xdr:col>15</xdr:col>
      <xdr:colOff>209550</xdr:colOff>
      <xdr:row>95</xdr:row>
      <xdr:rowOff>133350</xdr:rowOff>
    </xdr:to>
    <xdr:graphicFrame macro="">
      <xdr:nvGraphicFramePr>
        <xdr:cNvPr id="628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523875</xdr:colOff>
      <xdr:row>0</xdr:row>
      <xdr:rowOff>104775</xdr:rowOff>
    </xdr:from>
    <xdr:to>
      <xdr:col>1</xdr:col>
      <xdr:colOff>485774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23875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41</xdr:row>
      <xdr:rowOff>133350</xdr:rowOff>
    </xdr:from>
    <xdr:to>
      <xdr:col>17</xdr:col>
      <xdr:colOff>666750</xdr:colOff>
      <xdr:row>66</xdr:row>
      <xdr:rowOff>123825</xdr:rowOff>
    </xdr:to>
    <xdr:graphicFrame macro="">
      <xdr:nvGraphicFramePr>
        <xdr:cNvPr id="717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0</xdr:row>
      <xdr:rowOff>276225</xdr:rowOff>
    </xdr:from>
    <xdr:to>
      <xdr:col>17</xdr:col>
      <xdr:colOff>438149</xdr:colOff>
      <xdr:row>1</xdr:row>
      <xdr:rowOff>371475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620000" y="2762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180975</xdr:colOff>
      <xdr:row>67</xdr:row>
      <xdr:rowOff>123825</xdr:rowOff>
    </xdr:from>
    <xdr:to>
      <xdr:col>17</xdr:col>
      <xdr:colOff>657225</xdr:colOff>
      <xdr:row>92</xdr:row>
      <xdr:rowOff>114300</xdr:rowOff>
    </xdr:to>
    <xdr:graphicFrame macro="">
      <xdr:nvGraphicFramePr>
        <xdr:cNvPr id="717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41</xdr:row>
      <xdr:rowOff>142875</xdr:rowOff>
    </xdr:from>
    <xdr:to>
      <xdr:col>17</xdr:col>
      <xdr:colOff>657225</xdr:colOff>
      <xdr:row>67</xdr:row>
      <xdr:rowOff>104775</xdr:rowOff>
    </xdr:to>
    <xdr:graphicFrame macro="">
      <xdr:nvGraphicFramePr>
        <xdr:cNvPr id="738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200025</xdr:rowOff>
    </xdr:from>
    <xdr:to>
      <xdr:col>17</xdr:col>
      <xdr:colOff>304799</xdr:colOff>
      <xdr:row>1</xdr:row>
      <xdr:rowOff>295275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486650" y="2000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68</xdr:row>
      <xdr:rowOff>47625</xdr:rowOff>
    </xdr:from>
    <xdr:to>
      <xdr:col>17</xdr:col>
      <xdr:colOff>657225</xdr:colOff>
      <xdr:row>94</xdr:row>
      <xdr:rowOff>9525</xdr:rowOff>
    </xdr:to>
    <xdr:graphicFrame macro="">
      <xdr:nvGraphicFramePr>
        <xdr:cNvPr id="738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57150</xdr:rowOff>
    </xdr:from>
    <xdr:to>
      <xdr:col>17</xdr:col>
      <xdr:colOff>647700</xdr:colOff>
      <xdr:row>67</xdr:row>
      <xdr:rowOff>19050</xdr:rowOff>
    </xdr:to>
    <xdr:graphicFrame macro="">
      <xdr:nvGraphicFramePr>
        <xdr:cNvPr id="758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0</xdr:row>
      <xdr:rowOff>180975</xdr:rowOff>
    </xdr:from>
    <xdr:to>
      <xdr:col>17</xdr:col>
      <xdr:colOff>323849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50570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68</xdr:row>
      <xdr:rowOff>9525</xdr:rowOff>
    </xdr:from>
    <xdr:to>
      <xdr:col>17</xdr:col>
      <xdr:colOff>638175</xdr:colOff>
      <xdr:row>93</xdr:row>
      <xdr:rowOff>133350</xdr:rowOff>
    </xdr:to>
    <xdr:graphicFrame macro="">
      <xdr:nvGraphicFramePr>
        <xdr:cNvPr id="75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41</xdr:row>
      <xdr:rowOff>104775</xdr:rowOff>
    </xdr:from>
    <xdr:to>
      <xdr:col>17</xdr:col>
      <xdr:colOff>657225</xdr:colOff>
      <xdr:row>67</xdr:row>
      <xdr:rowOff>66675</xdr:rowOff>
    </xdr:to>
    <xdr:graphicFrame macro="">
      <xdr:nvGraphicFramePr>
        <xdr:cNvPr id="77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0</xdr:row>
      <xdr:rowOff>219075</xdr:rowOff>
    </xdr:from>
    <xdr:to>
      <xdr:col>17</xdr:col>
      <xdr:colOff>419099</xdr:colOff>
      <xdr:row>1</xdr:row>
      <xdr:rowOff>314325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001000" y="2190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68</xdr:row>
      <xdr:rowOff>28575</xdr:rowOff>
    </xdr:from>
    <xdr:to>
      <xdr:col>17</xdr:col>
      <xdr:colOff>666750</xdr:colOff>
      <xdr:row>93</xdr:row>
      <xdr:rowOff>152400</xdr:rowOff>
    </xdr:to>
    <xdr:graphicFrame macro="">
      <xdr:nvGraphicFramePr>
        <xdr:cNvPr id="779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41</xdr:row>
      <xdr:rowOff>114300</xdr:rowOff>
    </xdr:from>
    <xdr:to>
      <xdr:col>18</xdr:col>
      <xdr:colOff>9525</xdr:colOff>
      <xdr:row>67</xdr:row>
      <xdr:rowOff>76200</xdr:rowOff>
    </xdr:to>
    <xdr:graphicFrame macro="">
      <xdr:nvGraphicFramePr>
        <xdr:cNvPr id="79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0</xdr:row>
      <xdr:rowOff>180975</xdr:rowOff>
    </xdr:from>
    <xdr:to>
      <xdr:col>17</xdr:col>
      <xdr:colOff>361949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94385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68</xdr:row>
      <xdr:rowOff>47625</xdr:rowOff>
    </xdr:from>
    <xdr:to>
      <xdr:col>18</xdr:col>
      <xdr:colOff>9525</xdr:colOff>
      <xdr:row>94</xdr:row>
      <xdr:rowOff>9525</xdr:rowOff>
    </xdr:to>
    <xdr:graphicFrame macro="">
      <xdr:nvGraphicFramePr>
        <xdr:cNvPr id="79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180975</xdr:rowOff>
    </xdr:from>
    <xdr:to>
      <xdr:col>10</xdr:col>
      <xdr:colOff>28574</xdr:colOff>
      <xdr:row>1</xdr:row>
      <xdr:rowOff>228600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8067675" y="180975"/>
          <a:ext cx="695324" cy="561975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161925</xdr:colOff>
      <xdr:row>33</xdr:row>
      <xdr:rowOff>47625</xdr:rowOff>
    </xdr:from>
    <xdr:to>
      <xdr:col>9</xdr:col>
      <xdr:colOff>0</xdr:colOff>
      <xdr:row>62</xdr:row>
      <xdr:rowOff>123825</xdr:rowOff>
    </xdr:to>
    <xdr:graphicFrame macro="">
      <xdr:nvGraphicFramePr>
        <xdr:cNvPr id="820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72</xdr:row>
      <xdr:rowOff>0</xdr:rowOff>
    </xdr:from>
    <xdr:to>
      <xdr:col>6</xdr:col>
      <xdr:colOff>1285875</xdr:colOff>
      <xdr:row>96</xdr:row>
      <xdr:rowOff>104775</xdr:rowOff>
    </xdr:to>
    <xdr:graphicFrame macro="">
      <xdr:nvGraphicFramePr>
        <xdr:cNvPr id="84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0</xdr:row>
      <xdr:rowOff>57150</xdr:rowOff>
    </xdr:from>
    <xdr:to>
      <xdr:col>6</xdr:col>
      <xdr:colOff>1190623</xdr:colOff>
      <xdr:row>0</xdr:row>
      <xdr:rowOff>438150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134224" y="57150"/>
          <a:ext cx="628649" cy="3810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45</xdr:row>
      <xdr:rowOff>19050</xdr:rowOff>
    </xdr:from>
    <xdr:to>
      <xdr:col>6</xdr:col>
      <xdr:colOff>1314450</xdr:colOff>
      <xdr:row>65</xdr:row>
      <xdr:rowOff>161925</xdr:rowOff>
    </xdr:to>
    <xdr:graphicFrame macro="">
      <xdr:nvGraphicFramePr>
        <xdr:cNvPr id="86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78</xdr:row>
      <xdr:rowOff>76200</xdr:rowOff>
    </xdr:from>
    <xdr:to>
      <xdr:col>6</xdr:col>
      <xdr:colOff>1247775</xdr:colOff>
      <xdr:row>97</xdr:row>
      <xdr:rowOff>142875</xdr:rowOff>
    </xdr:to>
    <xdr:graphicFrame macro="">
      <xdr:nvGraphicFramePr>
        <xdr:cNvPr id="86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1238250</xdr:colOff>
      <xdr:row>84</xdr:row>
      <xdr:rowOff>76200</xdr:rowOff>
    </xdr:from>
    <xdr:to>
      <xdr:col>6</xdr:col>
      <xdr:colOff>952500</xdr:colOff>
      <xdr:row>91</xdr:row>
      <xdr:rowOff>133350</xdr:rowOff>
    </xdr:to>
    <xdr:sp macro="" textlink="" fLocksText="0">
      <xdr:nvSpPr>
        <xdr:cNvPr id="86427" name="Oval 4"/>
        <xdr:cNvSpPr>
          <a:spLocks noChangeArrowheads="1"/>
        </xdr:cNvSpPr>
      </xdr:nvSpPr>
      <xdr:spPr bwMode="auto">
        <a:xfrm>
          <a:off x="6181725" y="12439650"/>
          <a:ext cx="1047750" cy="1323975"/>
        </a:xfrm>
        <a:prstGeom prst="ellips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 fLocksWithSheet="0"/>
  </xdr:twoCellAnchor>
  <xdr:twoCellAnchor>
    <xdr:from>
      <xdr:col>5</xdr:col>
      <xdr:colOff>847725</xdr:colOff>
      <xdr:row>91</xdr:row>
      <xdr:rowOff>0</xdr:rowOff>
    </xdr:from>
    <xdr:to>
      <xdr:col>6</xdr:col>
      <xdr:colOff>19050</xdr:colOff>
      <xdr:row>94</xdr:row>
      <xdr:rowOff>9525</xdr:rowOff>
    </xdr:to>
    <xdr:sp macro="" textlink="">
      <xdr:nvSpPr>
        <xdr:cNvPr id="86428" name="Line 5"/>
        <xdr:cNvSpPr>
          <a:spLocks noChangeShapeType="1"/>
        </xdr:cNvSpPr>
      </xdr:nvSpPr>
      <xdr:spPr bwMode="auto">
        <a:xfrm flipV="1">
          <a:off x="5791200" y="13630275"/>
          <a:ext cx="5048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1057275</xdr:colOff>
      <xdr:row>94</xdr:row>
      <xdr:rowOff>28575</xdr:rowOff>
    </xdr:from>
    <xdr:to>
      <xdr:col>6</xdr:col>
      <xdr:colOff>409575</xdr:colOff>
      <xdr:row>96</xdr:row>
      <xdr:rowOff>47625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4171950" y="18535650"/>
          <a:ext cx="2009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Verdana"/>
            </a:rPr>
            <a:t>Forecasted Provincial GDP and Budget Growth in Real Terms</a:t>
          </a:r>
        </a:p>
      </xdr:txBody>
    </xdr:sp>
    <xdr:clientData/>
  </xdr:twoCellAnchor>
  <xdr:twoCellAnchor>
    <xdr:from>
      <xdr:col>0</xdr:col>
      <xdr:colOff>628650</xdr:colOff>
      <xdr:row>98</xdr:row>
      <xdr:rowOff>104775</xdr:rowOff>
    </xdr:from>
    <xdr:to>
      <xdr:col>6</xdr:col>
      <xdr:colOff>1238250</xdr:colOff>
      <xdr:row>116</xdr:row>
      <xdr:rowOff>104775</xdr:rowOff>
    </xdr:to>
    <xdr:graphicFrame macro="">
      <xdr:nvGraphicFramePr>
        <xdr:cNvPr id="864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117</xdr:row>
      <xdr:rowOff>66675</xdr:rowOff>
    </xdr:from>
    <xdr:to>
      <xdr:col>6</xdr:col>
      <xdr:colOff>1228725</xdr:colOff>
      <xdr:row>136</xdr:row>
      <xdr:rowOff>123825</xdr:rowOff>
    </xdr:to>
    <xdr:graphicFrame macro="">
      <xdr:nvGraphicFramePr>
        <xdr:cNvPr id="864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0</xdr:row>
      <xdr:rowOff>57150</xdr:rowOff>
    </xdr:from>
    <xdr:to>
      <xdr:col>2</xdr:col>
      <xdr:colOff>190499</xdr:colOff>
      <xdr:row>0</xdr:row>
      <xdr:rowOff>514350</xdr:rowOff>
    </xdr:to>
    <xdr:sp macro="" textlink="">
      <xdr:nvSpPr>
        <xdr:cNvPr id="9" name="Left Arrow 8">
          <a:hlinkClick xmlns:r="http://schemas.openxmlformats.org/officeDocument/2006/relationships" r:id="rId5"/>
        </xdr:cNvPr>
        <xdr:cNvSpPr/>
      </xdr:nvSpPr>
      <xdr:spPr>
        <a:xfrm>
          <a:off x="133350" y="5715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0.83066</cdr:x>
      <cdr:y>0.02632</cdr:y>
    </cdr:from>
    <cdr:to>
      <cdr:x>0.99124</cdr:x>
      <cdr:y>0.43275</cdr:y>
    </cdr:to>
    <cdr:sp macro="" textlink="">
      <cdr:nvSpPr>
        <cdr:cNvPr id="2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9725" y="85725"/>
          <a:ext cx="1047750" cy="13239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145</xdr:row>
      <xdr:rowOff>104775</xdr:rowOff>
    </xdr:from>
    <xdr:to>
      <xdr:col>2</xdr:col>
      <xdr:colOff>885825</xdr:colOff>
      <xdr:row>163</xdr:row>
      <xdr:rowOff>76200</xdr:rowOff>
    </xdr:to>
    <xdr:graphicFrame macro="">
      <xdr:nvGraphicFramePr>
        <xdr:cNvPr id="91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0</xdr:row>
      <xdr:rowOff>38100</xdr:rowOff>
    </xdr:from>
    <xdr:to>
      <xdr:col>22</xdr:col>
      <xdr:colOff>171450</xdr:colOff>
      <xdr:row>13</xdr:row>
      <xdr:rowOff>323850</xdr:rowOff>
    </xdr:to>
    <xdr:graphicFrame macro="">
      <xdr:nvGraphicFramePr>
        <xdr:cNvPr id="91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923925</xdr:colOff>
      <xdr:row>145</xdr:row>
      <xdr:rowOff>123825</xdr:rowOff>
    </xdr:from>
    <xdr:to>
      <xdr:col>9</xdr:col>
      <xdr:colOff>904875</xdr:colOff>
      <xdr:row>163</xdr:row>
      <xdr:rowOff>104775</xdr:rowOff>
    </xdr:to>
    <xdr:graphicFrame macro="">
      <xdr:nvGraphicFramePr>
        <xdr:cNvPr id="91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145</xdr:row>
      <xdr:rowOff>114300</xdr:rowOff>
    </xdr:from>
    <xdr:to>
      <xdr:col>15</xdr:col>
      <xdr:colOff>361950</xdr:colOff>
      <xdr:row>163</xdr:row>
      <xdr:rowOff>104775</xdr:rowOff>
    </xdr:to>
    <xdr:graphicFrame macro="">
      <xdr:nvGraphicFramePr>
        <xdr:cNvPr id="915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14</xdr:row>
      <xdr:rowOff>76200</xdr:rowOff>
    </xdr:from>
    <xdr:to>
      <xdr:col>22</xdr:col>
      <xdr:colOff>190500</xdr:colOff>
      <xdr:row>33</xdr:row>
      <xdr:rowOff>28575</xdr:rowOff>
    </xdr:to>
    <xdr:graphicFrame macro="">
      <xdr:nvGraphicFramePr>
        <xdr:cNvPr id="915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22</xdr:col>
      <xdr:colOff>200025</xdr:colOff>
      <xdr:row>50</xdr:row>
      <xdr:rowOff>542925</xdr:rowOff>
    </xdr:to>
    <xdr:graphicFrame macro="">
      <xdr:nvGraphicFramePr>
        <xdr:cNvPr id="915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895350</xdr:colOff>
      <xdr:row>50</xdr:row>
      <xdr:rowOff>723900</xdr:rowOff>
    </xdr:from>
    <xdr:to>
      <xdr:col>22</xdr:col>
      <xdr:colOff>257175</xdr:colOff>
      <xdr:row>66</xdr:row>
      <xdr:rowOff>314325</xdr:rowOff>
    </xdr:to>
    <xdr:graphicFrame macro="">
      <xdr:nvGraphicFramePr>
        <xdr:cNvPr id="91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15</xdr:col>
      <xdr:colOff>200025</xdr:colOff>
      <xdr:row>112</xdr:row>
      <xdr:rowOff>28575</xdr:rowOff>
    </xdr:to>
    <xdr:graphicFrame macro="">
      <xdr:nvGraphicFramePr>
        <xdr:cNvPr id="915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542925</xdr:colOff>
      <xdr:row>0</xdr:row>
      <xdr:rowOff>123825</xdr:rowOff>
    </xdr:from>
    <xdr:to>
      <xdr:col>0</xdr:col>
      <xdr:colOff>1238249</xdr:colOff>
      <xdr:row>0</xdr:row>
      <xdr:rowOff>581025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42925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904874</xdr:colOff>
      <xdr:row>0</xdr:row>
      <xdr:rowOff>514350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0" y="0"/>
          <a:ext cx="904874" cy="5143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0.00247</cdr:x>
      <cdr:y>0.00536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0.05786</cdr:x>
      <cdr:y>0.03138</cdr:y>
    </cdr:from>
    <cdr:to>
      <cdr:x>0.32369</cdr:x>
      <cdr:y>0.09833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571500" y="142875"/>
          <a:ext cx="2625716" cy="30480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0</xdr:row>
      <xdr:rowOff>38101</xdr:rowOff>
    </xdr:from>
    <xdr:to>
      <xdr:col>7</xdr:col>
      <xdr:colOff>419099</xdr:colOff>
      <xdr:row>0</xdr:row>
      <xdr:rowOff>514351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343774" y="38101"/>
          <a:ext cx="638175" cy="4762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190500</xdr:colOff>
      <xdr:row>6</xdr:row>
      <xdr:rowOff>47625</xdr:rowOff>
    </xdr:from>
    <xdr:to>
      <xdr:col>10</xdr:col>
      <xdr:colOff>638175</xdr:colOff>
      <xdr:row>31</xdr:row>
      <xdr:rowOff>104775</xdr:rowOff>
    </xdr:to>
    <xdr:graphicFrame macro="">
      <xdr:nvGraphicFramePr>
        <xdr:cNvPr id="137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32</xdr:row>
      <xdr:rowOff>152400</xdr:rowOff>
    </xdr:from>
    <xdr:to>
      <xdr:col>10</xdr:col>
      <xdr:colOff>638175</xdr:colOff>
      <xdr:row>58</xdr:row>
      <xdr:rowOff>47625</xdr:rowOff>
    </xdr:to>
    <xdr:graphicFrame macro="">
      <xdr:nvGraphicFramePr>
        <xdr:cNvPr id="137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59</xdr:row>
      <xdr:rowOff>76200</xdr:rowOff>
    </xdr:from>
    <xdr:to>
      <xdr:col>10</xdr:col>
      <xdr:colOff>628650</xdr:colOff>
      <xdr:row>84</xdr:row>
      <xdr:rowOff>133350</xdr:rowOff>
    </xdr:to>
    <xdr:graphicFrame macro="">
      <xdr:nvGraphicFramePr>
        <xdr:cNvPr id="137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85</xdr:row>
      <xdr:rowOff>142875</xdr:rowOff>
    </xdr:from>
    <xdr:to>
      <xdr:col>10</xdr:col>
      <xdr:colOff>628650</xdr:colOff>
      <xdr:row>111</xdr:row>
      <xdr:rowOff>38100</xdr:rowOff>
    </xdr:to>
    <xdr:graphicFrame macro="">
      <xdr:nvGraphicFramePr>
        <xdr:cNvPr id="137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112</xdr:row>
      <xdr:rowOff>104775</xdr:rowOff>
    </xdr:from>
    <xdr:to>
      <xdr:col>10</xdr:col>
      <xdr:colOff>609600</xdr:colOff>
      <xdr:row>138</xdr:row>
      <xdr:rowOff>0</xdr:rowOff>
    </xdr:to>
    <xdr:graphicFrame macro="">
      <xdr:nvGraphicFramePr>
        <xdr:cNvPr id="137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139</xdr:row>
      <xdr:rowOff>76200</xdr:rowOff>
    </xdr:from>
    <xdr:to>
      <xdr:col>10</xdr:col>
      <xdr:colOff>600075</xdr:colOff>
      <xdr:row>164</xdr:row>
      <xdr:rowOff>133350</xdr:rowOff>
    </xdr:to>
    <xdr:graphicFrame macro="">
      <xdr:nvGraphicFramePr>
        <xdr:cNvPr id="1377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166</xdr:row>
      <xdr:rowOff>0</xdr:rowOff>
    </xdr:from>
    <xdr:to>
      <xdr:col>10</xdr:col>
      <xdr:colOff>600075</xdr:colOff>
      <xdr:row>191</xdr:row>
      <xdr:rowOff>57150</xdr:rowOff>
    </xdr:to>
    <xdr:graphicFrame macro="">
      <xdr:nvGraphicFramePr>
        <xdr:cNvPr id="1377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192</xdr:row>
      <xdr:rowOff>85725</xdr:rowOff>
    </xdr:from>
    <xdr:to>
      <xdr:col>10</xdr:col>
      <xdr:colOff>609600</xdr:colOff>
      <xdr:row>217</xdr:row>
      <xdr:rowOff>142875</xdr:rowOff>
    </xdr:to>
    <xdr:graphicFrame macro="">
      <xdr:nvGraphicFramePr>
        <xdr:cNvPr id="1377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219</xdr:row>
      <xdr:rowOff>0</xdr:rowOff>
    </xdr:from>
    <xdr:to>
      <xdr:col>10</xdr:col>
      <xdr:colOff>571500</xdr:colOff>
      <xdr:row>244</xdr:row>
      <xdr:rowOff>57150</xdr:rowOff>
    </xdr:to>
    <xdr:graphicFrame macro="">
      <xdr:nvGraphicFramePr>
        <xdr:cNvPr id="137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245</xdr:row>
      <xdr:rowOff>95250</xdr:rowOff>
    </xdr:from>
    <xdr:to>
      <xdr:col>10</xdr:col>
      <xdr:colOff>571500</xdr:colOff>
      <xdr:row>270</xdr:row>
      <xdr:rowOff>152400</xdr:rowOff>
    </xdr:to>
    <xdr:graphicFrame macro="">
      <xdr:nvGraphicFramePr>
        <xdr:cNvPr id="1377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123825</xdr:rowOff>
    </xdr:from>
    <xdr:to>
      <xdr:col>9</xdr:col>
      <xdr:colOff>590550</xdr:colOff>
      <xdr:row>129</xdr:row>
      <xdr:rowOff>19050</xdr:rowOff>
    </xdr:to>
    <xdr:graphicFrame macro="">
      <xdr:nvGraphicFramePr>
        <xdr:cNvPr id="24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0</xdr:row>
      <xdr:rowOff>114300</xdr:rowOff>
    </xdr:from>
    <xdr:to>
      <xdr:col>3</xdr:col>
      <xdr:colOff>361949</xdr:colOff>
      <xdr:row>1</xdr:row>
      <xdr:rowOff>0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3971925" y="1143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4" sqref="B4"/>
    </sheetView>
  </sheetViews>
  <sheetFormatPr defaultRowHeight="12.75"/>
  <cols>
    <col min="2" max="2" width="76.375" customWidth="1"/>
    <col min="3" max="3" width="3.875" customWidth="1"/>
  </cols>
  <sheetData>
    <row r="1" spans="1:9" ht="23.25" customHeight="1" thickBot="1">
      <c r="A1" s="313" t="s">
        <v>269</v>
      </c>
      <c r="D1" s="256"/>
      <c r="E1" s="256"/>
      <c r="F1" s="256"/>
      <c r="G1" s="256"/>
      <c r="H1" s="256"/>
      <c r="I1" s="256"/>
    </row>
    <row r="2" spans="1:9" ht="15.75" thickTop="1">
      <c r="A2" s="313"/>
      <c r="B2" s="257" t="s">
        <v>207</v>
      </c>
      <c r="D2" s="256"/>
      <c r="E2" s="256"/>
      <c r="F2" s="256"/>
      <c r="G2" s="256"/>
      <c r="H2" s="256"/>
      <c r="I2" s="256"/>
    </row>
    <row r="3" spans="1:9" ht="9" customHeight="1" thickBot="1">
      <c r="A3" s="313"/>
      <c r="B3" s="258"/>
      <c r="D3" s="256"/>
      <c r="E3" s="256"/>
      <c r="F3" s="256"/>
      <c r="G3" s="256"/>
      <c r="H3" s="256"/>
      <c r="I3" s="256"/>
    </row>
    <row r="4" spans="1:9" ht="15.75" thickBot="1">
      <c r="A4" s="313"/>
      <c r="B4" s="259" t="s">
        <v>206</v>
      </c>
      <c r="D4" s="256"/>
      <c r="E4" s="256"/>
      <c r="F4" s="314" t="s">
        <v>338</v>
      </c>
      <c r="G4" s="315"/>
      <c r="H4" s="256"/>
      <c r="I4" s="256"/>
    </row>
    <row r="5" spans="1:9" ht="9" customHeight="1" thickBot="1">
      <c r="A5" s="313"/>
      <c r="B5" s="258"/>
      <c r="D5" s="256"/>
      <c r="E5" s="256"/>
      <c r="F5" s="256"/>
      <c r="G5" s="256"/>
      <c r="H5" s="256"/>
      <c r="I5" s="256"/>
    </row>
    <row r="6" spans="1:9" ht="15.75" thickBot="1">
      <c r="A6" s="313"/>
      <c r="B6" s="259" t="s">
        <v>205</v>
      </c>
      <c r="D6" s="256"/>
      <c r="E6" s="256"/>
      <c r="F6" s="314" t="s">
        <v>338</v>
      </c>
      <c r="G6" s="315"/>
      <c r="H6" s="256"/>
      <c r="I6" s="256"/>
    </row>
    <row r="7" spans="1:9" ht="8.25" customHeight="1" thickBot="1">
      <c r="A7" s="313"/>
      <c r="B7" s="258"/>
      <c r="D7" s="256"/>
      <c r="E7" s="256"/>
      <c r="F7" s="256"/>
      <c r="G7" s="256"/>
      <c r="H7" s="256"/>
      <c r="I7" s="256"/>
    </row>
    <row r="8" spans="1:9" ht="15.75" thickBot="1">
      <c r="A8" s="313"/>
      <c r="B8" s="259" t="s">
        <v>21</v>
      </c>
      <c r="D8" s="256"/>
      <c r="E8" s="256"/>
      <c r="F8" s="314" t="s">
        <v>348</v>
      </c>
      <c r="G8" s="315"/>
      <c r="H8" s="256"/>
      <c r="I8" s="256"/>
    </row>
    <row r="9" spans="1:9" ht="8.25" customHeight="1">
      <c r="A9" s="313"/>
      <c r="B9" s="258"/>
      <c r="D9" s="256"/>
      <c r="E9" s="256"/>
      <c r="F9" s="256"/>
      <c r="G9" s="256"/>
      <c r="H9" s="256"/>
      <c r="I9" s="256"/>
    </row>
    <row r="10" spans="1:9" ht="15">
      <c r="A10" s="313"/>
      <c r="B10" s="259" t="s">
        <v>203</v>
      </c>
      <c r="D10" s="256"/>
      <c r="E10" s="256"/>
      <c r="F10" s="256"/>
      <c r="G10" s="256"/>
      <c r="H10" s="256"/>
      <c r="I10" s="256"/>
    </row>
    <row r="11" spans="1:9" ht="9" customHeight="1">
      <c r="A11" s="313"/>
      <c r="B11" s="258"/>
      <c r="D11" s="256"/>
      <c r="E11" s="256"/>
      <c r="F11" s="256"/>
      <c r="G11" s="256"/>
      <c r="H11" s="256"/>
      <c r="I11" s="256"/>
    </row>
    <row r="12" spans="1:9" ht="15">
      <c r="A12" s="313"/>
      <c r="B12" s="259" t="s">
        <v>268</v>
      </c>
      <c r="D12" s="256"/>
      <c r="E12" s="256"/>
      <c r="F12" s="256"/>
      <c r="G12" s="256"/>
      <c r="H12" s="256"/>
      <c r="I12" s="256"/>
    </row>
    <row r="13" spans="1:9" ht="9" customHeight="1">
      <c r="A13" s="313"/>
      <c r="B13" s="258"/>
      <c r="D13" s="256"/>
      <c r="E13" s="256"/>
      <c r="F13" s="256"/>
      <c r="G13" s="256"/>
      <c r="H13" s="256"/>
      <c r="I13" s="256"/>
    </row>
    <row r="14" spans="1:9" ht="15">
      <c r="A14" s="313"/>
      <c r="B14" s="259" t="s">
        <v>163</v>
      </c>
      <c r="D14" s="256"/>
      <c r="E14" s="256"/>
      <c r="F14" s="256"/>
      <c r="G14" s="256"/>
      <c r="H14" s="256"/>
      <c r="I14" s="256"/>
    </row>
    <row r="15" spans="1:9" ht="9.75" customHeight="1">
      <c r="A15" s="313"/>
      <c r="B15" s="258"/>
      <c r="D15" s="256"/>
      <c r="E15" s="256"/>
      <c r="F15" s="256"/>
      <c r="G15" s="256"/>
      <c r="H15" s="256"/>
      <c r="I15" s="256"/>
    </row>
    <row r="16" spans="1:9" ht="15">
      <c r="A16" s="313"/>
      <c r="B16" s="259" t="s">
        <v>260</v>
      </c>
      <c r="D16" s="256"/>
      <c r="E16" s="256"/>
      <c r="F16" s="256"/>
      <c r="G16" s="256"/>
      <c r="H16" s="256"/>
      <c r="I16" s="256"/>
    </row>
    <row r="17" spans="1:9" ht="9.75" customHeight="1">
      <c r="A17" s="313"/>
      <c r="B17" s="258"/>
      <c r="D17" s="256"/>
      <c r="E17" s="256"/>
      <c r="F17" s="256"/>
      <c r="G17" s="256"/>
      <c r="H17" s="256"/>
      <c r="I17" s="256"/>
    </row>
    <row r="18" spans="1:9" ht="15">
      <c r="A18" s="313"/>
      <c r="B18" s="259" t="s">
        <v>261</v>
      </c>
      <c r="D18" s="256"/>
      <c r="E18" s="256"/>
      <c r="F18" s="256"/>
      <c r="G18" s="256"/>
      <c r="H18" s="256"/>
      <c r="I18" s="256"/>
    </row>
    <row r="19" spans="1:9" ht="8.25" customHeight="1">
      <c r="A19" s="313"/>
      <c r="B19" s="258"/>
      <c r="D19" s="256"/>
      <c r="E19" s="256"/>
      <c r="F19" s="256"/>
      <c r="G19" s="256"/>
      <c r="H19" s="256"/>
      <c r="I19" s="256"/>
    </row>
    <row r="20" spans="1:9" ht="15">
      <c r="A20" s="313"/>
      <c r="B20" s="259" t="s">
        <v>262</v>
      </c>
      <c r="D20" s="256"/>
      <c r="E20" s="256"/>
      <c r="F20" s="256"/>
      <c r="G20" s="256"/>
      <c r="H20" s="256"/>
      <c r="I20" s="256"/>
    </row>
    <row r="21" spans="1:9" ht="9.75" customHeight="1">
      <c r="A21" s="313"/>
      <c r="B21" s="258"/>
      <c r="D21" s="256"/>
      <c r="E21" s="256"/>
      <c r="F21" s="256"/>
      <c r="G21" s="256"/>
      <c r="H21" s="256"/>
      <c r="I21" s="256"/>
    </row>
    <row r="22" spans="1:9" ht="15">
      <c r="A22" s="313"/>
      <c r="B22" s="259" t="s">
        <v>263</v>
      </c>
      <c r="D22" s="256"/>
      <c r="E22" s="256"/>
      <c r="F22" s="256"/>
      <c r="G22" s="256"/>
      <c r="H22" s="256"/>
      <c r="I22" s="256"/>
    </row>
    <row r="23" spans="1:9" ht="8.25" customHeight="1">
      <c r="A23" s="313"/>
      <c r="B23" s="258"/>
      <c r="D23" s="256"/>
      <c r="E23" s="256"/>
      <c r="F23" s="256"/>
      <c r="G23" s="256"/>
      <c r="H23" s="256"/>
      <c r="I23" s="256"/>
    </row>
    <row r="24" spans="1:9" ht="15">
      <c r="A24" s="313"/>
      <c r="B24" s="259" t="s">
        <v>264</v>
      </c>
      <c r="D24" s="264" t="s">
        <v>270</v>
      </c>
      <c r="E24" s="264"/>
      <c r="F24" s="256"/>
      <c r="G24" s="256"/>
      <c r="H24" s="256"/>
      <c r="I24" s="256"/>
    </row>
    <row r="25" spans="1:9" ht="8.25" customHeight="1">
      <c r="A25" s="313"/>
      <c r="B25" s="258"/>
      <c r="D25" s="256"/>
      <c r="E25" s="256"/>
      <c r="F25" s="256"/>
      <c r="G25" s="256"/>
      <c r="H25" s="256"/>
      <c r="I25" s="256"/>
    </row>
    <row r="26" spans="1:9" ht="15">
      <c r="A26" s="313"/>
      <c r="B26" s="259" t="s">
        <v>265</v>
      </c>
      <c r="D26" s="256" t="s">
        <v>272</v>
      </c>
      <c r="E26" s="256"/>
      <c r="F26" s="256"/>
      <c r="G26" s="256"/>
      <c r="H26" s="256"/>
      <c r="I26" s="256"/>
    </row>
    <row r="27" spans="1:9" ht="9.75" customHeight="1">
      <c r="A27" s="313"/>
      <c r="B27" s="259"/>
      <c r="D27" s="256"/>
      <c r="E27" s="256"/>
      <c r="F27" s="256"/>
      <c r="G27" s="256"/>
      <c r="H27" s="256"/>
      <c r="I27" s="256"/>
    </row>
    <row r="28" spans="1:9" ht="15">
      <c r="A28" s="313"/>
      <c r="B28" s="259" t="s">
        <v>276</v>
      </c>
      <c r="D28" s="256" t="s">
        <v>271</v>
      </c>
      <c r="E28" s="256"/>
      <c r="F28" s="256"/>
      <c r="G28" s="256"/>
      <c r="H28" s="256"/>
      <c r="I28" s="256"/>
    </row>
    <row r="29" spans="1:9" ht="9.75" customHeight="1">
      <c r="A29" s="313"/>
      <c r="B29" s="258"/>
      <c r="D29" s="256"/>
      <c r="E29" s="256"/>
      <c r="F29" s="256"/>
      <c r="G29" s="256"/>
      <c r="H29" s="256"/>
      <c r="I29" s="256"/>
    </row>
    <row r="30" spans="1:9" ht="15">
      <c r="A30" s="313"/>
      <c r="B30" s="259" t="s">
        <v>267</v>
      </c>
      <c r="D30" s="256" t="s">
        <v>273</v>
      </c>
      <c r="E30" s="256"/>
      <c r="F30" s="256"/>
      <c r="G30" s="256"/>
      <c r="H30" s="256"/>
      <c r="I30" s="256"/>
    </row>
    <row r="31" spans="1:9" ht="7.5" customHeight="1">
      <c r="A31" s="313"/>
      <c r="B31" s="258"/>
      <c r="D31" s="256"/>
      <c r="E31" s="256"/>
      <c r="F31" s="256"/>
      <c r="G31" s="256"/>
      <c r="H31" s="256"/>
      <c r="I31" s="256"/>
    </row>
    <row r="32" spans="1:9" ht="15.75" thickBot="1">
      <c r="A32" s="313"/>
      <c r="B32" s="260" t="s">
        <v>266</v>
      </c>
      <c r="D32" s="256"/>
      <c r="E32" s="256"/>
      <c r="F32" s="256"/>
      <c r="G32" s="256"/>
      <c r="H32" s="256"/>
      <c r="I32" s="256"/>
    </row>
    <row r="33" spans="1:9" ht="13.5" thickTop="1">
      <c r="A33" s="313"/>
      <c r="D33" s="256"/>
      <c r="E33" s="256"/>
      <c r="F33" s="256"/>
      <c r="G33" s="256"/>
      <c r="H33" s="256"/>
      <c r="I33" s="256"/>
    </row>
    <row r="34" spans="1:9">
      <c r="A34" s="313"/>
      <c r="D34" s="256"/>
      <c r="E34" s="256"/>
      <c r="F34" s="256"/>
      <c r="G34" s="256"/>
      <c r="H34" s="256"/>
      <c r="I34" s="256"/>
    </row>
    <row r="35" spans="1:9">
      <c r="A35" s="313"/>
      <c r="D35" s="256"/>
      <c r="E35" s="256"/>
      <c r="F35" s="256"/>
      <c r="G35" s="256"/>
      <c r="H35" s="256"/>
      <c r="I35" s="256"/>
    </row>
  </sheetData>
  <mergeCells count="4">
    <mergeCell ref="A1:A35"/>
    <mergeCell ref="F4:G4"/>
    <mergeCell ref="F6:G6"/>
    <mergeCell ref="F8:G8"/>
  </mergeCells>
  <hyperlinks>
    <hyperlink ref="B2" location="Annual!A1" display="Annual GDP and GDPR"/>
    <hyperlink ref="B4" location="Quarterly!A1" display="Quarterly GDP and GDPR"/>
    <hyperlink ref="B6" location="Seasonal!A1" display="Seasonally adjusted and annualised quarterly GDP and GDPR"/>
    <hyperlink ref="B8" location="'Growth Rates Annualised'!A1" display="Year-on-Year Growth Rates per Sector"/>
    <hyperlink ref="B10" location="'Growth Rates SeaAdj'!A1" display="Seasonally adjusted and annualised quarterly Rates per Sector"/>
    <hyperlink ref="B12" location="'Prov Contributions'!A1" display="Yearly Provincial Contribution Rates per Sector"/>
    <hyperlink ref="B14" location="'National Contributions'!A1" display="Yearly Provincial Sector as a % of National Sector GDP "/>
    <hyperlink ref="B16" location="'GDP Durban'!A1" display="Ethekwini Municipal Area GDP"/>
    <hyperlink ref="B18" location="'GDP PMB'!A1" display="Msunduzi Municipal Area GDP"/>
    <hyperlink ref="B20" location="'GDP RBay'!A1" display="Mthlatuze Municipal Area GDP"/>
    <hyperlink ref="B22" location="'GDP Port Shepstone'!A1" display="Hibiscus Coast Municipal GDP"/>
    <hyperlink ref="B24" location="'GDP Newcastle'!A1" display="Newcastle Municipal GDP"/>
    <hyperlink ref="B26" location="'Growth Rates'!A1" display="Comparitive Growth Rates"/>
    <hyperlink ref="B30" location="Budget!A1" display="KZN GDP and Provincial Government Budget"/>
    <hyperlink ref="B32" location="SocioEcon!A1" display="KZN Socio Economic Analysis"/>
    <hyperlink ref="B28" location="'Contr Rates'!A1" display="Comparitive Contribution Rates"/>
    <hyperlink ref="F4:G4" location="Summary!A1" display="SUMMARY PAGE"/>
    <hyperlink ref="F6:G6" location="'Sector Summary'!A1" display="SUMMARY PAGE"/>
    <hyperlink ref="F8:G8" location="'Sector Ratings'!A1" display="Sector Rating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C106"/>
  <sheetViews>
    <sheetView workbookViewId="0">
      <selection sqref="A1:N1"/>
    </sheetView>
  </sheetViews>
  <sheetFormatPr defaultRowHeight="12.75"/>
  <cols>
    <col min="1" max="1" width="9.625" customWidth="1"/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5" max="16384" width="9" style="226"/>
  </cols>
  <sheetData>
    <row r="1" spans="1:237" ht="54" customHeight="1" thickBot="1">
      <c r="A1" s="337" t="s">
        <v>163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  <c r="N1" s="340"/>
    </row>
    <row r="2" spans="1:237" s="215" customFormat="1" ht="64.5" thickBot="1">
      <c r="A2" s="212"/>
      <c r="B2" s="213" t="s">
        <v>0</v>
      </c>
      <c r="C2" s="214" t="s">
        <v>1</v>
      </c>
      <c r="D2" s="214" t="s">
        <v>2</v>
      </c>
      <c r="E2" s="213" t="s">
        <v>3</v>
      </c>
      <c r="F2" s="214" t="s">
        <v>4</v>
      </c>
      <c r="G2" s="214" t="s">
        <v>5</v>
      </c>
      <c r="H2" s="214" t="s">
        <v>6</v>
      </c>
      <c r="I2" s="213" t="s">
        <v>7</v>
      </c>
      <c r="J2" s="214" t="s">
        <v>8</v>
      </c>
      <c r="K2" s="214" t="s">
        <v>9</v>
      </c>
      <c r="L2" s="214" t="s">
        <v>10</v>
      </c>
      <c r="M2" s="214" t="s">
        <v>11</v>
      </c>
      <c r="N2" s="230" t="s">
        <v>12</v>
      </c>
      <c r="O2" s="227"/>
      <c r="P2" s="228"/>
      <c r="Q2" s="227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</row>
    <row r="3" spans="1:237">
      <c r="A3" s="216">
        <v>1995</v>
      </c>
      <c r="B3" s="217">
        <v>9.9424283672306846</v>
      </c>
      <c r="C3" s="221">
        <v>31.219885239761684</v>
      </c>
      <c r="D3" s="221">
        <v>4.368765339010511</v>
      </c>
      <c r="E3" s="218">
        <v>20.25831072564549</v>
      </c>
      <c r="F3" s="221">
        <v>20.924039137211555</v>
      </c>
      <c r="G3" s="221">
        <v>17.394424395032733</v>
      </c>
      <c r="H3" s="221">
        <v>18.021026255675061</v>
      </c>
      <c r="I3" s="218">
        <v>15.682798092939329</v>
      </c>
      <c r="J3" s="221">
        <v>16.221638337702217</v>
      </c>
      <c r="K3" s="221">
        <v>23.298915716145348</v>
      </c>
      <c r="L3" s="221">
        <v>13.96366999336583</v>
      </c>
      <c r="M3" s="221">
        <v>16.393127682742588</v>
      </c>
      <c r="N3" s="225">
        <v>13.6576084306031</v>
      </c>
      <c r="P3" s="296"/>
    </row>
    <row r="4" spans="1:237">
      <c r="A4" s="216">
        <f>A3+1</f>
        <v>1996</v>
      </c>
      <c r="B4" s="217">
        <v>11.846084932040066</v>
      </c>
      <c r="C4" s="221">
        <v>29.28963769979805</v>
      </c>
      <c r="D4" s="221">
        <v>6.1343775999025345</v>
      </c>
      <c r="E4" s="218">
        <v>20.2230596611364</v>
      </c>
      <c r="F4" s="221">
        <v>20.995846665370575</v>
      </c>
      <c r="G4" s="221">
        <v>17.437448848651616</v>
      </c>
      <c r="H4" s="221">
        <v>17.359219109142639</v>
      </c>
      <c r="I4" s="218">
        <v>15.683483157170313</v>
      </c>
      <c r="J4" s="221">
        <v>15.994350895442441</v>
      </c>
      <c r="K4" s="221">
        <v>22.940361987658573</v>
      </c>
      <c r="L4" s="221">
        <v>13.971525098825246</v>
      </c>
      <c r="M4" s="221">
        <v>16.38373416331515</v>
      </c>
      <c r="N4" s="225">
        <v>13.905900735212736</v>
      </c>
      <c r="P4" s="296"/>
    </row>
    <row r="5" spans="1:237">
      <c r="A5" s="216">
        <f t="shared" ref="A5:A17" si="0">A4+1</f>
        <v>1997</v>
      </c>
      <c r="B5" s="217">
        <v>11.695543187640416</v>
      </c>
      <c r="C5" s="221">
        <v>28.92453081455869</v>
      </c>
      <c r="D5" s="221">
        <v>6.0984701370025842</v>
      </c>
      <c r="E5" s="218">
        <v>20.240021509214358</v>
      </c>
      <c r="F5" s="221">
        <v>20.985825312423927</v>
      </c>
      <c r="G5" s="221">
        <v>17.360777291784693</v>
      </c>
      <c r="H5" s="221">
        <v>17.741224412127412</v>
      </c>
      <c r="I5" s="218">
        <v>15.52551373083076</v>
      </c>
      <c r="J5" s="221">
        <v>16.018920192772622</v>
      </c>
      <c r="K5" s="221">
        <v>22.505408413821069</v>
      </c>
      <c r="L5" s="221">
        <v>13.909301706717011</v>
      </c>
      <c r="M5" s="221">
        <v>16.37237357809774</v>
      </c>
      <c r="N5" s="225">
        <v>13.46319423514062</v>
      </c>
      <c r="P5" s="296"/>
    </row>
    <row r="6" spans="1:237">
      <c r="A6" s="216">
        <f t="shared" si="0"/>
        <v>1998</v>
      </c>
      <c r="B6" s="217">
        <v>11.86075224054712</v>
      </c>
      <c r="C6" s="221">
        <v>30.820293094463185</v>
      </c>
      <c r="D6" s="221">
        <v>6.0220877142669469</v>
      </c>
      <c r="E6" s="218">
        <v>20.137868089513791</v>
      </c>
      <c r="F6" s="221">
        <v>20.933221406863463</v>
      </c>
      <c r="G6" s="221">
        <v>17.395691743275385</v>
      </c>
      <c r="H6" s="221">
        <v>16.730717747867057</v>
      </c>
      <c r="I6" s="218">
        <v>15.639443366466315</v>
      </c>
      <c r="J6" s="221">
        <v>15.95265306467798</v>
      </c>
      <c r="K6" s="221">
        <v>22.298198069022995</v>
      </c>
      <c r="L6" s="221">
        <v>13.926272136340042</v>
      </c>
      <c r="M6" s="221">
        <v>16.373798743141759</v>
      </c>
      <c r="N6" s="225">
        <v>13.824975580609284</v>
      </c>
      <c r="P6" s="296"/>
    </row>
    <row r="7" spans="1:237">
      <c r="A7" s="216">
        <f t="shared" si="0"/>
        <v>1999</v>
      </c>
      <c r="B7" s="217">
        <v>10.36136669605661</v>
      </c>
      <c r="C7" s="221">
        <v>28.257792407700549</v>
      </c>
      <c r="D7" s="221">
        <v>4.4252885359751204</v>
      </c>
      <c r="E7" s="218">
        <v>20.253183323654696</v>
      </c>
      <c r="F7" s="221">
        <v>21.141974358104061</v>
      </c>
      <c r="G7" s="221">
        <v>17.493376540370143</v>
      </c>
      <c r="H7" s="221">
        <v>15.994735346660665</v>
      </c>
      <c r="I7" s="218">
        <v>15.546700206815434</v>
      </c>
      <c r="J7" s="221">
        <v>15.886446309168086</v>
      </c>
      <c r="K7" s="221">
        <v>21.94878675011271</v>
      </c>
      <c r="L7" s="221">
        <v>14.054891981405232</v>
      </c>
      <c r="M7" s="221">
        <v>16.346473787300845</v>
      </c>
      <c r="N7" s="225">
        <v>13.458446112020525</v>
      </c>
      <c r="P7" s="296"/>
    </row>
    <row r="8" spans="1:237">
      <c r="A8" s="216">
        <f t="shared" si="0"/>
        <v>2000</v>
      </c>
      <c r="B8" s="217">
        <v>10.503663420698331</v>
      </c>
      <c r="C8" s="221">
        <v>28.002506571344831</v>
      </c>
      <c r="D8" s="221">
        <v>4.3590716181944229</v>
      </c>
      <c r="E8" s="218">
        <v>20.376978111918579</v>
      </c>
      <c r="F8" s="221">
        <v>21.237797622631735</v>
      </c>
      <c r="G8" s="221">
        <v>17.96297050774983</v>
      </c>
      <c r="H8" s="221">
        <v>15.736124801588103</v>
      </c>
      <c r="I8" s="218">
        <v>15.510123652974084</v>
      </c>
      <c r="J8" s="221">
        <v>15.907644363038081</v>
      </c>
      <c r="K8" s="221">
        <v>21.574755848773226</v>
      </c>
      <c r="L8" s="221">
        <v>13.784242501565606</v>
      </c>
      <c r="M8" s="221">
        <v>16.329207295355932</v>
      </c>
      <c r="N8" s="225">
        <v>13.544772178828882</v>
      </c>
      <c r="P8" s="296"/>
    </row>
    <row r="9" spans="1:237">
      <c r="A9" s="216">
        <f t="shared" si="0"/>
        <v>2001</v>
      </c>
      <c r="B9" s="217">
        <v>10.409914079734786</v>
      </c>
      <c r="C9" s="221">
        <v>28.855298944900348</v>
      </c>
      <c r="D9" s="221">
        <v>4.1404213103185707</v>
      </c>
      <c r="E9" s="218">
        <v>20.838659564389634</v>
      </c>
      <c r="F9" s="221">
        <v>21.191725942724304</v>
      </c>
      <c r="G9" s="221">
        <v>18.624138114185424</v>
      </c>
      <c r="H9" s="221">
        <v>20.112821107717675</v>
      </c>
      <c r="I9" s="218">
        <v>15.64527602518114</v>
      </c>
      <c r="J9" s="221">
        <v>16.830560217380356</v>
      </c>
      <c r="K9" s="221">
        <v>21.251602756521976</v>
      </c>
      <c r="L9" s="221">
        <v>13.469803844116612</v>
      </c>
      <c r="M9" s="221">
        <v>16.342478909775245</v>
      </c>
      <c r="N9" s="225">
        <v>13.799920059798259</v>
      </c>
      <c r="P9" s="296"/>
    </row>
    <row r="10" spans="1:237">
      <c r="A10" s="216">
        <f t="shared" si="0"/>
        <v>2002</v>
      </c>
      <c r="B10" s="217">
        <v>10.177247512535439</v>
      </c>
      <c r="C10" s="221">
        <v>28.355033534876423</v>
      </c>
      <c r="D10" s="221">
        <v>3.6622552322715274</v>
      </c>
      <c r="E10" s="218">
        <v>20.407725215820907</v>
      </c>
      <c r="F10" s="221">
        <v>21.157836666166858</v>
      </c>
      <c r="G10" s="221">
        <v>19.740467884872988</v>
      </c>
      <c r="H10" s="221">
        <v>15.015438752176033</v>
      </c>
      <c r="I10" s="218">
        <v>15.634785417504638</v>
      </c>
      <c r="J10" s="221">
        <v>16.855170126072348</v>
      </c>
      <c r="K10" s="221">
        <v>21.320844334825697</v>
      </c>
      <c r="L10" s="221">
        <v>13.314979553431696</v>
      </c>
      <c r="M10" s="221">
        <v>16.334138374740981</v>
      </c>
      <c r="N10" s="225">
        <v>13.758766379982374</v>
      </c>
      <c r="P10" s="296"/>
    </row>
    <row r="11" spans="1:237">
      <c r="A11" s="216">
        <f t="shared" si="0"/>
        <v>2003</v>
      </c>
      <c r="B11" s="217">
        <v>10.443497195207005</v>
      </c>
      <c r="C11" s="221">
        <v>29.623191182371016</v>
      </c>
      <c r="D11" s="221">
        <v>3.7499384385689067</v>
      </c>
      <c r="E11" s="218">
        <v>20.134161984705692</v>
      </c>
      <c r="F11" s="221">
        <v>21.28418387808674</v>
      </c>
      <c r="G11" s="221">
        <v>16.967710933151565</v>
      </c>
      <c r="H11" s="221">
        <v>14.605835703544892</v>
      </c>
      <c r="I11" s="218">
        <v>15.711259063797081</v>
      </c>
      <c r="J11" s="221">
        <v>16.986962752050193</v>
      </c>
      <c r="K11" s="221">
        <v>21.449794927729119</v>
      </c>
      <c r="L11" s="221">
        <v>13.41534993650925</v>
      </c>
      <c r="M11" s="221">
        <v>16.336224473785794</v>
      </c>
      <c r="N11" s="225">
        <v>13.682483003389892</v>
      </c>
      <c r="P11" s="296"/>
    </row>
    <row r="12" spans="1:237">
      <c r="A12" s="216">
        <f t="shared" si="0"/>
        <v>2004</v>
      </c>
      <c r="B12" s="217">
        <v>10.383122889776661</v>
      </c>
      <c r="C12" s="221">
        <v>29.459835816877096</v>
      </c>
      <c r="D12" s="221">
        <v>3.7681572693470091</v>
      </c>
      <c r="E12" s="218">
        <v>20.086364962642573</v>
      </c>
      <c r="F12" s="221">
        <v>21.24472540096157</v>
      </c>
      <c r="G12" s="221">
        <v>17.052465721431251</v>
      </c>
      <c r="H12" s="221">
        <v>14.642918571793631</v>
      </c>
      <c r="I12" s="218">
        <v>15.687997731333111</v>
      </c>
      <c r="J12" s="221">
        <v>16.993236568060045</v>
      </c>
      <c r="K12" s="221">
        <v>21.366280723176697</v>
      </c>
      <c r="L12" s="221">
        <v>13.436753359847534</v>
      </c>
      <c r="M12" s="221">
        <v>16.339683662393629</v>
      </c>
      <c r="N12" s="225">
        <v>13.606767511955873</v>
      </c>
      <c r="P12" s="296"/>
    </row>
    <row r="13" spans="1:237">
      <c r="A13" s="216">
        <f t="shared" si="0"/>
        <v>2005</v>
      </c>
      <c r="B13" s="217">
        <v>9.6216486459227593</v>
      </c>
      <c r="C13" s="221">
        <v>26.979196343133438</v>
      </c>
      <c r="D13" s="221">
        <v>3.496497648058281</v>
      </c>
      <c r="E13" s="218">
        <v>20.094590359269677</v>
      </c>
      <c r="F13" s="221">
        <v>21.237597348487142</v>
      </c>
      <c r="G13" s="221">
        <v>17.240679122709739</v>
      </c>
      <c r="H13" s="221">
        <v>14.857146284747543</v>
      </c>
      <c r="I13" s="218">
        <v>15.889525705009641</v>
      </c>
      <c r="J13" s="221">
        <v>16.901467038159108</v>
      </c>
      <c r="K13" s="221">
        <v>21.492187647311813</v>
      </c>
      <c r="L13" s="221">
        <v>14.055437282999881</v>
      </c>
      <c r="M13" s="221">
        <v>16.273746322076079</v>
      </c>
      <c r="N13" s="225">
        <v>13.632327851784561</v>
      </c>
      <c r="P13" s="296"/>
    </row>
    <row r="14" spans="1:237">
      <c r="A14" s="216">
        <f t="shared" si="0"/>
        <v>2006</v>
      </c>
      <c r="B14" s="217">
        <v>9.7546037958733649</v>
      </c>
      <c r="C14" s="221">
        <v>28.691048151637666</v>
      </c>
      <c r="D14" s="221">
        <v>3.3997566632450966</v>
      </c>
      <c r="E14" s="218">
        <v>19.968995411389962</v>
      </c>
      <c r="F14" s="221">
        <v>21.157398050326908</v>
      </c>
      <c r="G14" s="221">
        <v>17.221401107738014</v>
      </c>
      <c r="H14" s="221">
        <v>14.475115133338415</v>
      </c>
      <c r="I14" s="218">
        <v>15.810172063846984</v>
      </c>
      <c r="J14" s="221">
        <v>16.971881425563641</v>
      </c>
      <c r="K14" s="221">
        <v>21.509593894127963</v>
      </c>
      <c r="L14" s="221">
        <v>13.805495378872623</v>
      </c>
      <c r="M14" s="221">
        <v>16.286643012727431</v>
      </c>
      <c r="N14" s="225">
        <v>13.621477002832988</v>
      </c>
      <c r="P14" s="296"/>
    </row>
    <row r="15" spans="1:237">
      <c r="A15" s="216">
        <f t="shared" si="0"/>
        <v>2007</v>
      </c>
      <c r="B15" s="217">
        <v>10.068778386864681</v>
      </c>
      <c r="C15" s="221">
        <v>29.010786231720427</v>
      </c>
      <c r="D15" s="221">
        <v>3.4853535621015528</v>
      </c>
      <c r="E15" s="218">
        <v>19.910738663213749</v>
      </c>
      <c r="F15" s="221">
        <v>21.167681078813771</v>
      </c>
      <c r="G15" s="221">
        <v>17.192765238629431</v>
      </c>
      <c r="H15" s="221">
        <v>14.401742162628617</v>
      </c>
      <c r="I15" s="218">
        <v>15.834494368302336</v>
      </c>
      <c r="J15" s="221">
        <v>17.017461871785283</v>
      </c>
      <c r="K15" s="221">
        <v>21.620403244330973</v>
      </c>
      <c r="L15" s="221">
        <v>13.793756416836175</v>
      </c>
      <c r="M15" s="221">
        <v>16.277023858340328</v>
      </c>
      <c r="N15" s="225">
        <v>13.647225291788128</v>
      </c>
      <c r="P15" s="296"/>
    </row>
    <row r="16" spans="1:237">
      <c r="A16" s="216">
        <f t="shared" si="0"/>
        <v>2008</v>
      </c>
      <c r="B16" s="217">
        <v>10.785468940076608</v>
      </c>
      <c r="C16" s="221">
        <v>28.782421376500778</v>
      </c>
      <c r="D16" s="221">
        <v>3.4546954740792746</v>
      </c>
      <c r="E16" s="218">
        <v>19.8538578496476</v>
      </c>
      <c r="F16" s="221">
        <v>21.149695986149641</v>
      </c>
      <c r="G16" s="221">
        <v>17.164201368033837</v>
      </c>
      <c r="H16" s="221">
        <v>14.409989421345568</v>
      </c>
      <c r="I16" s="218">
        <v>15.800759101210419</v>
      </c>
      <c r="J16" s="221">
        <v>16.993862826723511</v>
      </c>
      <c r="K16" s="221">
        <v>21.674914431445881</v>
      </c>
      <c r="L16" s="221">
        <v>13.78504220609498</v>
      </c>
      <c r="M16" s="221">
        <v>16.232775261254215</v>
      </c>
      <c r="N16" s="225">
        <v>13.66537673564806</v>
      </c>
      <c r="P16" s="296"/>
    </row>
    <row r="17" spans="1:14">
      <c r="A17" s="216">
        <f t="shared" si="0"/>
        <v>2009</v>
      </c>
      <c r="B17" s="217">
        <v>11.00686914018603</v>
      </c>
      <c r="C17" s="221">
        <v>28.782421376500778</v>
      </c>
      <c r="D17" s="221">
        <v>3.4546954740792746</v>
      </c>
      <c r="E17" s="218">
        <v>19.676759209665274</v>
      </c>
      <c r="F17" s="221">
        <v>21.149695986149641</v>
      </c>
      <c r="G17" s="221">
        <v>17.164201368033837</v>
      </c>
      <c r="H17" s="221">
        <v>14.409989421345568</v>
      </c>
      <c r="I17" s="218">
        <v>15.771835833127643</v>
      </c>
      <c r="J17" s="221">
        <v>16.993862826723511</v>
      </c>
      <c r="K17" s="221">
        <v>21.674914431445881</v>
      </c>
      <c r="L17" s="221">
        <v>13.78504220609498</v>
      </c>
      <c r="M17" s="221">
        <v>16.232775261254215</v>
      </c>
      <c r="N17" s="225">
        <v>13.665376735648064</v>
      </c>
    </row>
    <row r="18" spans="1:14" ht="51.75" thickBot="1">
      <c r="A18" s="216" t="s">
        <v>20</v>
      </c>
      <c r="B18" s="219">
        <f>AVERAGE(B3:B17)</f>
        <v>10.590732628692706</v>
      </c>
      <c r="C18" s="220">
        <f t="shared" ref="C18:N18" si="1">AVERAGE(C3:C17)</f>
        <v>29.003591919076332</v>
      </c>
      <c r="D18" s="220">
        <f t="shared" si="1"/>
        <v>4.2679888010947735</v>
      </c>
      <c r="E18" s="220">
        <f t="shared" si="1"/>
        <v>20.164084976121892</v>
      </c>
      <c r="F18" s="220">
        <f t="shared" si="1"/>
        <v>21.130616322698131</v>
      </c>
      <c r="G18" s="220">
        <f t="shared" si="1"/>
        <v>17.560848012376699</v>
      </c>
      <c r="H18" s="220">
        <f t="shared" si="1"/>
        <v>15.900936282113259</v>
      </c>
      <c r="I18" s="220">
        <f t="shared" si="1"/>
        <v>15.691611167767283</v>
      </c>
      <c r="J18" s="220">
        <f t="shared" si="1"/>
        <v>16.568407921021294</v>
      </c>
      <c r="K18" s="220">
        <f t="shared" si="1"/>
        <v>21.86179754509666</v>
      </c>
      <c r="L18" s="220">
        <f t="shared" si="1"/>
        <v>13.764770906868177</v>
      </c>
      <c r="M18" s="220">
        <f t="shared" si="1"/>
        <v>16.32361362575346</v>
      </c>
      <c r="N18" s="302">
        <f t="shared" si="1"/>
        <v>13.662307856349555</v>
      </c>
    </row>
    <row r="19" spans="1:14"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99" spans="3:10">
      <c r="C99" s="93"/>
      <c r="D99" s="93"/>
      <c r="E99" s="93"/>
      <c r="F99" s="93"/>
      <c r="G99" s="93"/>
      <c r="H99" s="93"/>
      <c r="I99" s="93"/>
      <c r="J99" s="93"/>
    </row>
    <row r="100" spans="3:10">
      <c r="C100" s="93"/>
      <c r="D100" s="93"/>
      <c r="E100" s="93"/>
      <c r="F100" s="93"/>
      <c r="G100" s="93"/>
      <c r="H100" s="93"/>
      <c r="I100" s="93"/>
      <c r="J100" s="93"/>
    </row>
    <row r="101" spans="3:10">
      <c r="C101" s="93"/>
      <c r="D101" s="93"/>
      <c r="E101" s="93"/>
      <c r="F101" s="93"/>
      <c r="G101" s="93"/>
      <c r="H101" s="93"/>
      <c r="I101" s="93"/>
      <c r="J101" s="93"/>
    </row>
    <row r="102" spans="3:10">
      <c r="C102" s="93"/>
      <c r="D102" s="93"/>
      <c r="E102" s="93"/>
      <c r="F102" s="93"/>
      <c r="G102" s="93"/>
      <c r="H102" s="93"/>
      <c r="I102" s="93"/>
      <c r="J102" s="93"/>
    </row>
    <row r="103" spans="3:10">
      <c r="C103" s="93"/>
      <c r="D103" s="93"/>
      <c r="E103" s="93"/>
      <c r="F103" s="93"/>
      <c r="G103" s="93"/>
      <c r="H103" s="93"/>
      <c r="I103" s="93"/>
      <c r="J103" s="93"/>
    </row>
    <row r="104" spans="3:10">
      <c r="C104" s="93"/>
      <c r="D104" s="93"/>
      <c r="E104" s="93"/>
      <c r="F104" s="93"/>
      <c r="G104" s="93"/>
      <c r="H104" s="93"/>
      <c r="I104" s="93"/>
      <c r="J104" s="93"/>
    </row>
    <row r="105" spans="3:10">
      <c r="C105" s="93"/>
      <c r="D105" s="93"/>
      <c r="E105" s="93"/>
      <c r="F105" s="93"/>
      <c r="G105" s="93"/>
      <c r="H105" s="93"/>
      <c r="I105" s="93"/>
      <c r="J105" s="93"/>
    </row>
    <row r="106" spans="3:10">
      <c r="C106" s="93"/>
      <c r="D106" s="93"/>
      <c r="E106" s="93"/>
      <c r="F106" s="93"/>
      <c r="G106" s="93"/>
      <c r="H106" s="93"/>
      <c r="I106" s="93"/>
      <c r="J106" s="93"/>
    </row>
  </sheetData>
  <mergeCells count="1">
    <mergeCell ref="A1:N1"/>
  </mergeCells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6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1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10" style="7" hidden="1" customWidth="1"/>
    <col min="10" max="10" width="7.875" style="7" hidden="1" customWidth="1"/>
    <col min="11" max="11" width="9.375" style="7" hidden="1" customWidth="1"/>
    <col min="12" max="12" width="12" hidden="1" customWidth="1"/>
    <col min="13" max="13" width="18.25" bestFit="1" customWidth="1"/>
    <col min="14" max="14" width="14.5" customWidth="1"/>
    <col min="15" max="15" width="12.5" customWidth="1"/>
    <col min="19" max="19" width="16.5" bestFit="1" customWidth="1"/>
    <col min="20" max="21" width="9" customWidth="1"/>
  </cols>
  <sheetData>
    <row r="1" spans="1:20" ht="28.5" customHeight="1" thickBot="1">
      <c r="D1" s="341" t="s">
        <v>233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20" ht="39" thickBot="1">
      <c r="C2" s="246" t="s">
        <v>215</v>
      </c>
      <c r="D2" s="254" t="s">
        <v>232</v>
      </c>
      <c r="E2" s="252" t="s">
        <v>224</v>
      </c>
      <c r="F2" s="252" t="s">
        <v>214</v>
      </c>
      <c r="G2" s="252" t="s">
        <v>213</v>
      </c>
      <c r="H2" s="252" t="s">
        <v>274</v>
      </c>
      <c r="I2" s="252" t="s">
        <v>275</v>
      </c>
      <c r="J2" s="252" t="s">
        <v>218</v>
      </c>
      <c r="K2" s="252" t="s">
        <v>219</v>
      </c>
      <c r="L2" s="252" t="s">
        <v>220</v>
      </c>
      <c r="M2" s="252" t="s">
        <v>221</v>
      </c>
      <c r="N2" s="252" t="s">
        <v>222</v>
      </c>
      <c r="O2" s="253" t="s">
        <v>223</v>
      </c>
    </row>
    <row r="3" spans="1:20">
      <c r="A3" t="s">
        <v>198</v>
      </c>
      <c r="B3" s="248">
        <v>50112.796216986862</v>
      </c>
      <c r="C3" s="248">
        <v>322910.91006036982</v>
      </c>
      <c r="D3" s="247">
        <f>C3*1000000</f>
        <v>322910910060.36981</v>
      </c>
      <c r="E3" s="247">
        <f>B3*1000000</f>
        <v>50112796216.986862</v>
      </c>
    </row>
    <row r="4" spans="1:20">
      <c r="A4" t="s">
        <v>199</v>
      </c>
      <c r="B4" s="248">
        <v>52845.129483895034</v>
      </c>
      <c r="C4" s="248">
        <v>334720.11281865573</v>
      </c>
      <c r="D4" s="247">
        <f t="shared" ref="D4:D40" si="0">C4*1000000</f>
        <v>334720112818.65576</v>
      </c>
      <c r="E4" s="247">
        <f t="shared" ref="E4:E40" si="1">B4*1000000</f>
        <v>52845129483.895035</v>
      </c>
    </row>
    <row r="5" spans="1:20">
      <c r="A5" t="s">
        <v>200</v>
      </c>
      <c r="B5" s="248">
        <v>53165.072537585496</v>
      </c>
      <c r="C5" s="248">
        <v>338640.97850102925</v>
      </c>
      <c r="D5" s="247">
        <f t="shared" si="0"/>
        <v>338640978501.02924</v>
      </c>
      <c r="E5" s="247">
        <f t="shared" si="1"/>
        <v>53165072537.585495</v>
      </c>
    </row>
    <row r="6" spans="1:20">
      <c r="A6" t="s">
        <v>197</v>
      </c>
      <c r="B6" s="248">
        <v>53231.276652014305</v>
      </c>
      <c r="C6" s="248">
        <v>342446.6683487093</v>
      </c>
      <c r="D6" s="247">
        <f t="shared" si="0"/>
        <v>342446668348.70929</v>
      </c>
      <c r="E6" s="247">
        <f t="shared" si="1"/>
        <v>53231276652.014305</v>
      </c>
    </row>
    <row r="7" spans="1:20">
      <c r="A7" t="s">
        <v>194</v>
      </c>
      <c r="B7" s="248">
        <v>51711.374534346767</v>
      </c>
      <c r="C7" s="248">
        <v>333305.5904309589</v>
      </c>
      <c r="D7" s="247">
        <f t="shared" si="0"/>
        <v>333305590430.95892</v>
      </c>
      <c r="E7" s="247">
        <f t="shared" si="1"/>
        <v>51711374534.346764</v>
      </c>
      <c r="F7" s="248">
        <v>4118958622</v>
      </c>
      <c r="G7" s="248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47">
        <f>E7*$L$26</f>
        <v>29596235903.46949</v>
      </c>
    </row>
    <row r="8" spans="1:20">
      <c r="A8" t="s">
        <v>195</v>
      </c>
      <c r="B8" s="248">
        <v>54878.905030490081</v>
      </c>
      <c r="C8" s="248">
        <v>347204.32913722796</v>
      </c>
      <c r="D8" s="247">
        <f t="shared" si="0"/>
        <v>347204329137.22797</v>
      </c>
      <c r="E8" s="247">
        <f t="shared" si="1"/>
        <v>54878905030.490082</v>
      </c>
      <c r="F8" s="248">
        <v>4128329079</v>
      </c>
      <c r="G8" s="248">
        <v>697677279</v>
      </c>
      <c r="H8" s="93">
        <f t="shared" ref="H8:H39" si="2">E8/D8*100</f>
        <v>15.80593916177811</v>
      </c>
      <c r="I8" s="93">
        <f t="shared" ref="I8:I36" si="3">G8/F8*100</f>
        <v>16.899749648082743</v>
      </c>
      <c r="J8" s="93">
        <f t="shared" ref="J8:J36" si="4">D8/F8</f>
        <v>84.102871281116677</v>
      </c>
      <c r="K8" s="93">
        <f t="shared" ref="K8:K36" si="5">E8/G8</f>
        <v>78.659441381192067</v>
      </c>
      <c r="M8" s="247">
        <f t="shared" ref="M8:M30" si="6">E8*$L$26</f>
        <v>31409124859.515793</v>
      </c>
      <c r="N8" s="93">
        <f>(M8-M7)/M7*100</f>
        <v>6.1254037910739267</v>
      </c>
    </row>
    <row r="9" spans="1:20">
      <c r="A9" t="s">
        <v>196</v>
      </c>
      <c r="B9" s="248">
        <v>54975.894517663895</v>
      </c>
      <c r="C9" s="248">
        <v>350396.66989296593</v>
      </c>
      <c r="D9" s="247">
        <f t="shared" si="0"/>
        <v>350396669892.96594</v>
      </c>
      <c r="E9" s="247">
        <f t="shared" si="1"/>
        <v>54975894517.663895</v>
      </c>
      <c r="F9" s="248">
        <v>4479766142</v>
      </c>
      <c r="G9" s="248">
        <v>748604188</v>
      </c>
      <c r="H9" s="93">
        <f t="shared" si="2"/>
        <v>15.68961672337158</v>
      </c>
      <c r="I9" s="93">
        <f t="shared" si="3"/>
        <v>16.71078722126741</v>
      </c>
      <c r="J9" s="93">
        <f t="shared" si="4"/>
        <v>78.217625381786263</v>
      </c>
      <c r="K9" s="93">
        <f t="shared" si="5"/>
        <v>73.43786663088224</v>
      </c>
      <c r="M9" s="247">
        <f t="shared" si="6"/>
        <v>31464635349.58498</v>
      </c>
      <c r="N9" s="93">
        <f t="shared" ref="N9:N39" si="7">(M9-M8)/M8*100</f>
        <v>0.1767336413143315</v>
      </c>
    </row>
    <row r="10" spans="1:20" ht="13.5" thickBot="1">
      <c r="A10" t="s">
        <v>193</v>
      </c>
      <c r="B10" s="248">
        <v>55380.505788006572</v>
      </c>
      <c r="C10" s="248">
        <v>355528.42053884722</v>
      </c>
      <c r="D10" s="247">
        <f t="shared" si="0"/>
        <v>355528420538.84723</v>
      </c>
      <c r="E10" s="247">
        <f t="shared" si="1"/>
        <v>55380505788.006569</v>
      </c>
      <c r="F10" s="248">
        <v>4393645140</v>
      </c>
      <c r="G10" s="248">
        <v>741841930</v>
      </c>
      <c r="H10" s="93">
        <f t="shared" si="2"/>
        <v>15.576956043083861</v>
      </c>
      <c r="I10" s="93">
        <f t="shared" si="3"/>
        <v>16.884429815376485</v>
      </c>
      <c r="J10" s="93">
        <f t="shared" si="4"/>
        <v>80.918783654623326</v>
      </c>
      <c r="K10" s="93">
        <f t="shared" si="5"/>
        <v>74.65270369390764</v>
      </c>
      <c r="M10" s="247">
        <f t="shared" si="6"/>
        <v>31696208590.75478</v>
      </c>
      <c r="N10" s="93">
        <f t="shared" si="7"/>
        <v>0.73597942133104777</v>
      </c>
    </row>
    <row r="11" spans="1:20" ht="15.75" thickBot="1">
      <c r="A11" t="s">
        <v>190</v>
      </c>
      <c r="B11" s="248">
        <v>53748.552241586287</v>
      </c>
      <c r="C11" s="248">
        <v>343994.75999999995</v>
      </c>
      <c r="D11" s="247">
        <f t="shared" si="0"/>
        <v>343994759999.99994</v>
      </c>
      <c r="E11" s="247">
        <f t="shared" si="1"/>
        <v>53748552241.586288</v>
      </c>
      <c r="F11" s="248">
        <v>4324510166.1150007</v>
      </c>
      <c r="G11" s="248">
        <v>733454143.19999993</v>
      </c>
      <c r="H11" s="93">
        <f t="shared" si="2"/>
        <v>15.624817145931614</v>
      </c>
      <c r="I11" s="93">
        <f t="shared" si="3"/>
        <v>16.960398172885121</v>
      </c>
      <c r="J11" s="93">
        <f t="shared" si="4"/>
        <v>79.545369715024549</v>
      </c>
      <c r="K11" s="93">
        <f t="shared" si="5"/>
        <v>73.281407897003334</v>
      </c>
      <c r="M11" s="247">
        <f t="shared" si="6"/>
        <v>30762184257.070175</v>
      </c>
      <c r="N11" s="93">
        <f t="shared" si="7"/>
        <v>-2.9468014479089555</v>
      </c>
      <c r="O11" s="93">
        <f>(M11-M7)/M7*100</f>
        <v>3.9395156782893599</v>
      </c>
      <c r="R11" s="344" t="s">
        <v>351</v>
      </c>
      <c r="S11" s="345"/>
      <c r="T11" s="346"/>
    </row>
    <row r="12" spans="1:20">
      <c r="A12" t="s">
        <v>191</v>
      </c>
      <c r="B12" s="248">
        <v>57231.349101069834</v>
      </c>
      <c r="C12" s="248">
        <v>358345.1</v>
      </c>
      <c r="D12" s="247">
        <f t="shared" si="0"/>
        <v>358345100000</v>
      </c>
      <c r="E12" s="247">
        <f t="shared" si="1"/>
        <v>57231349101.069832</v>
      </c>
      <c r="F12" s="248">
        <v>4344832650.1500006</v>
      </c>
      <c r="G12" s="248">
        <v>733104993.00000012</v>
      </c>
      <c r="H12" s="93">
        <f t="shared" si="2"/>
        <v>15.971014840462402</v>
      </c>
      <c r="I12" s="93">
        <f t="shared" si="3"/>
        <v>16.873031760491177</v>
      </c>
      <c r="J12" s="93">
        <f t="shared" si="4"/>
        <v>82.476157047758448</v>
      </c>
      <c r="K12" s="93">
        <f t="shared" si="5"/>
        <v>78.067056762045297</v>
      </c>
      <c r="M12" s="247">
        <f t="shared" si="6"/>
        <v>32755511225.949593</v>
      </c>
      <c r="N12" s="93">
        <f t="shared" si="7"/>
        <v>6.4797965977376411</v>
      </c>
      <c r="O12" s="93">
        <f t="shared" ref="O12:O36" si="8">(M12-M8)/M8*100</f>
        <v>4.286608978937835</v>
      </c>
      <c r="R12" s="7">
        <v>2001</v>
      </c>
    </row>
    <row r="13" spans="1:20">
      <c r="A13" t="s">
        <v>192</v>
      </c>
      <c r="B13" s="248">
        <v>56976.105664892908</v>
      </c>
      <c r="C13" s="248">
        <v>360923</v>
      </c>
      <c r="D13" s="247">
        <f t="shared" si="0"/>
        <v>360923000000</v>
      </c>
      <c r="E13" s="247">
        <f t="shared" si="1"/>
        <v>56976105664.892906</v>
      </c>
      <c r="F13" s="248">
        <v>4469507962.3999996</v>
      </c>
      <c r="G13" s="248">
        <v>755965791.00000012</v>
      </c>
      <c r="H13" s="93">
        <f t="shared" si="2"/>
        <v>15.786221899101166</v>
      </c>
      <c r="I13" s="93">
        <f t="shared" si="3"/>
        <v>16.913848176569036</v>
      </c>
      <c r="J13" s="93">
        <f t="shared" si="4"/>
        <v>80.752289298125461</v>
      </c>
      <c r="K13" s="93">
        <f t="shared" si="5"/>
        <v>75.368629563943983</v>
      </c>
      <c r="M13" s="247">
        <f t="shared" si="6"/>
        <v>32609426442.51598</v>
      </c>
      <c r="N13" s="93">
        <f t="shared" si="7"/>
        <v>-0.44598535625321412</v>
      </c>
      <c r="O13" s="93">
        <f t="shared" si="8"/>
        <v>3.6383421584642632</v>
      </c>
      <c r="R13" s="7">
        <f>R12+1</f>
        <v>2002</v>
      </c>
      <c r="S13" s="304">
        <f>SUM(M7:M10)</f>
        <v>124166204703.32504</v>
      </c>
    </row>
    <row r="14" spans="1:20">
      <c r="A14" t="s">
        <v>189</v>
      </c>
      <c r="B14" s="248">
        <v>56805.786738685376</v>
      </c>
      <c r="C14" s="248">
        <v>364059.16</v>
      </c>
      <c r="D14" s="247">
        <f t="shared" si="0"/>
        <v>364059160000</v>
      </c>
      <c r="E14" s="247">
        <f t="shared" si="1"/>
        <v>56805786738.685379</v>
      </c>
      <c r="F14" s="248">
        <v>4792454884.6540003</v>
      </c>
      <c r="G14" s="248">
        <v>792421454</v>
      </c>
      <c r="H14" s="93">
        <f t="shared" si="2"/>
        <v>15.603449378580498</v>
      </c>
      <c r="I14" s="93">
        <f t="shared" si="3"/>
        <v>16.534771282613971</v>
      </c>
      <c r="J14" s="93">
        <f t="shared" si="4"/>
        <v>75.965067749674574</v>
      </c>
      <c r="K14" s="93">
        <f t="shared" si="5"/>
        <v>71.686331120819673</v>
      </c>
      <c r="M14" s="247">
        <f t="shared" si="6"/>
        <v>32511946938.939537</v>
      </c>
      <c r="N14" s="93">
        <f t="shared" si="7"/>
        <v>-0.29893044499963828</v>
      </c>
      <c r="O14" s="93">
        <f t="shared" si="8"/>
        <v>2.5736149036534721</v>
      </c>
      <c r="R14" s="7">
        <f t="shared" ref="R14:R21" si="9">R13+1</f>
        <v>2003</v>
      </c>
      <c r="S14" s="304">
        <f>SUM(M11:M14)</f>
        <v>128639068864.47528</v>
      </c>
      <c r="T14" s="93">
        <f>(S14-S13)/S13*100</f>
        <v>3.6023201094351074</v>
      </c>
    </row>
    <row r="15" spans="1:20">
      <c r="A15" t="s">
        <v>185</v>
      </c>
      <c r="B15" s="248">
        <v>56423.856239621164</v>
      </c>
      <c r="C15" s="248">
        <v>356887.07</v>
      </c>
      <c r="D15" s="247">
        <f t="shared" si="0"/>
        <v>356887070000</v>
      </c>
      <c r="E15" s="247">
        <f t="shared" si="1"/>
        <v>56423856239.621162</v>
      </c>
      <c r="F15" s="248">
        <v>4499340550.9499998</v>
      </c>
      <c r="G15" s="248">
        <v>735941631.61000013</v>
      </c>
      <c r="H15" s="93">
        <f t="shared" si="2"/>
        <v>15.81000293443558</v>
      </c>
      <c r="I15" s="93">
        <f t="shared" si="3"/>
        <v>16.356655453755593</v>
      </c>
      <c r="J15" s="93">
        <f t="shared" si="4"/>
        <v>79.319861646090814</v>
      </c>
      <c r="K15" s="93">
        <f t="shared" si="5"/>
        <v>76.668928371648406</v>
      </c>
      <c r="M15" s="247">
        <f t="shared" si="6"/>
        <v>32293354699.788624</v>
      </c>
      <c r="N15" s="93">
        <f t="shared" si="7"/>
        <v>-0.67234435255892189</v>
      </c>
      <c r="O15" s="93">
        <f t="shared" si="8"/>
        <v>4.9774438314357825</v>
      </c>
      <c r="R15" s="7">
        <f t="shared" si="9"/>
        <v>2004</v>
      </c>
      <c r="S15" s="304">
        <f>SUM(M15:M18)</f>
        <v>136487470330.08441</v>
      </c>
      <c r="T15" s="93">
        <f t="shared" ref="T15:T20" si="10">(S15-S14)/S14*100</f>
        <v>6.1011025148803224</v>
      </c>
    </row>
    <row r="16" spans="1:20">
      <c r="A16" t="s">
        <v>187</v>
      </c>
      <c r="B16" s="248">
        <v>59962.107212601004</v>
      </c>
      <c r="C16" s="248">
        <v>371714</v>
      </c>
      <c r="D16" s="247">
        <f t="shared" si="0"/>
        <v>371714000000</v>
      </c>
      <c r="E16" s="247">
        <f t="shared" si="1"/>
        <v>59962107212.601006</v>
      </c>
      <c r="F16" s="248">
        <v>4543677182.2600002</v>
      </c>
      <c r="G16" s="248">
        <v>765181765.9000001</v>
      </c>
      <c r="H16" s="93">
        <f t="shared" si="2"/>
        <v>16.131248005886516</v>
      </c>
      <c r="I16" s="93">
        <f t="shared" si="3"/>
        <v>16.8405838532614</v>
      </c>
      <c r="J16" s="93">
        <f t="shared" si="4"/>
        <v>81.809068974198439</v>
      </c>
      <c r="K16" s="93">
        <f t="shared" si="5"/>
        <v>78.363220197849458</v>
      </c>
      <c r="M16" s="247">
        <f t="shared" si="6"/>
        <v>34318420005.535572</v>
      </c>
      <c r="N16" s="93">
        <f t="shared" si="7"/>
        <v>6.2708421734834614</v>
      </c>
      <c r="O16" s="93">
        <f t="shared" si="8"/>
        <v>4.771437602682906</v>
      </c>
      <c r="R16" s="7">
        <f t="shared" si="9"/>
        <v>2005</v>
      </c>
      <c r="S16" s="304">
        <f>SUM(M19:M22)</f>
        <v>145910280995.35086</v>
      </c>
      <c r="T16" s="93">
        <f t="shared" si="10"/>
        <v>6.9037917125125912</v>
      </c>
    </row>
    <row r="17" spans="1:20">
      <c r="A17" t="s">
        <v>188</v>
      </c>
      <c r="B17" s="248">
        <v>60851.913008491174</v>
      </c>
      <c r="C17" s="248">
        <v>379044</v>
      </c>
      <c r="D17" s="247">
        <f t="shared" si="0"/>
        <v>379044000000</v>
      </c>
      <c r="E17" s="247">
        <f t="shared" si="1"/>
        <v>60851913008.491173</v>
      </c>
      <c r="F17" s="248">
        <v>4775490888.2999992</v>
      </c>
      <c r="G17" s="248">
        <v>793665970.39999986</v>
      </c>
      <c r="H17" s="93">
        <f t="shared" si="2"/>
        <v>16.05404992784246</v>
      </c>
      <c r="I17" s="93">
        <f t="shared" si="3"/>
        <v>16.619568311699421</v>
      </c>
      <c r="J17" s="93">
        <f t="shared" si="4"/>
        <v>79.372782582134462</v>
      </c>
      <c r="K17" s="93">
        <f t="shared" si="5"/>
        <v>76.671944215804544</v>
      </c>
      <c r="M17" s="247">
        <f t="shared" si="6"/>
        <v>34827687115.152786</v>
      </c>
      <c r="N17" s="93">
        <f t="shared" si="7"/>
        <v>1.4839468411863637</v>
      </c>
      <c r="O17" s="93">
        <f t="shared" si="8"/>
        <v>6.8025136122745504</v>
      </c>
      <c r="R17" s="7">
        <f t="shared" si="9"/>
        <v>2006</v>
      </c>
      <c r="S17" s="304">
        <f>SUM(M23:M26)</f>
        <v>155234871402.56866</v>
      </c>
      <c r="T17" s="93">
        <f t="shared" si="10"/>
        <v>6.390632890025695</v>
      </c>
    </row>
    <row r="18" spans="1:20">
      <c r="A18" t="s">
        <v>186</v>
      </c>
      <c r="B18" s="248">
        <v>61236.864736262665</v>
      </c>
      <c r="C18" s="248">
        <v>384685.19</v>
      </c>
      <c r="D18" s="247">
        <f t="shared" si="0"/>
        <v>384685190000</v>
      </c>
      <c r="E18" s="247">
        <f t="shared" si="1"/>
        <v>61236864736.262665</v>
      </c>
      <c r="F18" s="248">
        <v>4830257034.4000006</v>
      </c>
      <c r="G18" s="248">
        <v>826240651</v>
      </c>
      <c r="H18" s="93">
        <f t="shared" si="2"/>
        <v>15.918695683673882</v>
      </c>
      <c r="I18" s="93">
        <f t="shared" si="3"/>
        <v>17.105521406328908</v>
      </c>
      <c r="J18" s="93">
        <f t="shared" si="4"/>
        <v>79.640728694220385</v>
      </c>
      <c r="K18" s="93">
        <f t="shared" si="5"/>
        <v>74.115047065461638</v>
      </c>
      <c r="L18">
        <f>L31/G31</f>
        <v>0.58440941989797135</v>
      </c>
      <c r="M18" s="247">
        <f t="shared" si="6"/>
        <v>35048008509.607422</v>
      </c>
      <c r="N18" s="93">
        <f t="shared" si="7"/>
        <v>0.63260415119205105</v>
      </c>
      <c r="O18" s="93">
        <f t="shared" si="8"/>
        <v>7.800398959283628</v>
      </c>
      <c r="R18" s="7">
        <f t="shared" si="9"/>
        <v>2007</v>
      </c>
      <c r="S18" s="304">
        <f>SUM(M27:M30)</f>
        <v>165999838355.31067</v>
      </c>
      <c r="T18" s="93">
        <f t="shared" si="10"/>
        <v>6.9346319261123686</v>
      </c>
    </row>
    <row r="19" spans="1:20">
      <c r="A19" t="s">
        <v>182</v>
      </c>
      <c r="B19" s="248">
        <v>60432.164603970006</v>
      </c>
      <c r="C19" s="248">
        <v>376326.65</v>
      </c>
      <c r="D19" s="247">
        <f t="shared" si="0"/>
        <v>376326650000</v>
      </c>
      <c r="E19" s="247">
        <f t="shared" si="1"/>
        <v>60432164603.970009</v>
      </c>
      <c r="F19" s="248">
        <v>4690209425</v>
      </c>
      <c r="G19" s="248">
        <v>774740717</v>
      </c>
      <c r="H19" s="93">
        <f t="shared" si="2"/>
        <v>16.058433439133264</v>
      </c>
      <c r="I19" s="93">
        <f t="shared" si="3"/>
        <v>16.51825423552382</v>
      </c>
      <c r="J19" s="93">
        <f t="shared" si="4"/>
        <v>80.236641032292496</v>
      </c>
      <c r="K19" s="93">
        <f t="shared" si="5"/>
        <v>78.003083196632886</v>
      </c>
      <c r="L19">
        <f t="shared" ref="L19:L24" si="11">L32/G32</f>
        <v>0.58543455033832625</v>
      </c>
      <c r="M19" s="247">
        <f t="shared" si="6"/>
        <v>34587450360.431404</v>
      </c>
      <c r="N19" s="93">
        <f t="shared" si="7"/>
        <v>-1.3140779426875815</v>
      </c>
      <c r="O19" s="93">
        <f t="shared" si="8"/>
        <v>7.1039248847621153</v>
      </c>
      <c r="R19" s="7">
        <f t="shared" si="9"/>
        <v>2008</v>
      </c>
      <c r="S19" s="304">
        <f>SUM(M31:M34)</f>
        <v>174342370060.93225</v>
      </c>
      <c r="T19" s="93">
        <f t="shared" si="10"/>
        <v>5.0256264031805831</v>
      </c>
    </row>
    <row r="20" spans="1:20">
      <c r="A20" t="s">
        <v>183</v>
      </c>
      <c r="B20" s="248">
        <v>63723.242157455883</v>
      </c>
      <c r="C20" s="248">
        <v>391001.5</v>
      </c>
      <c r="D20" s="247">
        <f t="shared" si="0"/>
        <v>391001500000</v>
      </c>
      <c r="E20" s="247">
        <f t="shared" si="1"/>
        <v>63723242157.455879</v>
      </c>
      <c r="F20" s="248">
        <v>4760343407</v>
      </c>
      <c r="G20" s="248">
        <v>805551748</v>
      </c>
      <c r="H20" s="93">
        <f t="shared" si="2"/>
        <v>16.297441865940637</v>
      </c>
      <c r="I20" s="93">
        <f t="shared" si="3"/>
        <v>16.922135214351357</v>
      </c>
      <c r="J20" s="93">
        <f t="shared" si="4"/>
        <v>82.137246532474791</v>
      </c>
      <c r="K20" s="93">
        <f t="shared" si="5"/>
        <v>79.105088302106054</v>
      </c>
      <c r="L20">
        <f t="shared" si="11"/>
        <v>0.58087081840123489</v>
      </c>
      <c r="M20" s="247">
        <f t="shared" si="6"/>
        <v>36471049636.735413</v>
      </c>
      <c r="N20" s="93">
        <f t="shared" si="7"/>
        <v>5.4459038081016695</v>
      </c>
      <c r="O20" s="93">
        <f t="shared" si="8"/>
        <v>6.2725196289707412</v>
      </c>
      <c r="R20" s="7">
        <f t="shared" si="9"/>
        <v>2009</v>
      </c>
      <c r="S20" s="304">
        <f>SUM(M35:M38)</f>
        <v>165881518730.0766</v>
      </c>
      <c r="T20" s="93">
        <f t="shared" si="10"/>
        <v>-4.8530092414704491</v>
      </c>
    </row>
    <row r="21" spans="1:20">
      <c r="A21" t="s">
        <v>184</v>
      </c>
      <c r="B21" s="248">
        <v>65295.523467407038</v>
      </c>
      <c r="C21" s="248">
        <v>399721.5</v>
      </c>
      <c r="D21" s="247">
        <f t="shared" si="0"/>
        <v>399721500000</v>
      </c>
      <c r="E21" s="247">
        <f t="shared" si="1"/>
        <v>65295523467.407036</v>
      </c>
      <c r="F21" s="248">
        <v>4824982237</v>
      </c>
      <c r="G21" s="248">
        <v>802738840</v>
      </c>
      <c r="H21" s="93">
        <f t="shared" si="2"/>
        <v>16.335254287649533</v>
      </c>
      <c r="I21" s="93">
        <f t="shared" si="3"/>
        <v>16.637135652941058</v>
      </c>
      <c r="J21" s="93">
        <f t="shared" si="4"/>
        <v>82.844139183511771</v>
      </c>
      <c r="K21" s="93">
        <f t="shared" si="5"/>
        <v>81.340929594744708</v>
      </c>
      <c r="L21">
        <f t="shared" si="11"/>
        <v>0.56311469509910428</v>
      </c>
      <c r="M21" s="247">
        <f t="shared" si="6"/>
        <v>37370921453.622093</v>
      </c>
      <c r="N21" s="93">
        <f t="shared" si="7"/>
        <v>2.4673592502813135</v>
      </c>
      <c r="O21" s="93">
        <f t="shared" si="8"/>
        <v>7.3023348638124164</v>
      </c>
      <c r="R21" s="7">
        <f t="shared" si="9"/>
        <v>2010</v>
      </c>
    </row>
    <row r="22" spans="1:20">
      <c r="A22" t="s">
        <v>181</v>
      </c>
      <c r="B22" s="248">
        <v>65487.610387335793</v>
      </c>
      <c r="C22" s="248">
        <v>404031.45</v>
      </c>
      <c r="D22" s="247">
        <f t="shared" si="0"/>
        <v>404031450000</v>
      </c>
      <c r="E22" s="247">
        <f t="shared" si="1"/>
        <v>65487610387.335793</v>
      </c>
      <c r="F22" s="248">
        <v>5011501336</v>
      </c>
      <c r="G22" s="248">
        <v>832010091</v>
      </c>
      <c r="H22" s="93">
        <f t="shared" si="2"/>
        <v>16.208542772434122</v>
      </c>
      <c r="I22" s="93">
        <f t="shared" si="3"/>
        <v>16.602012754606594</v>
      </c>
      <c r="J22" s="93">
        <f t="shared" si="4"/>
        <v>80.620840524904139</v>
      </c>
      <c r="K22" s="93">
        <f t="shared" si="5"/>
        <v>78.710115533124934</v>
      </c>
      <c r="L22">
        <f t="shared" si="11"/>
        <v>0.56498434357946659</v>
      </c>
      <c r="M22" s="247">
        <f t="shared" si="6"/>
        <v>37480859544.561958</v>
      </c>
      <c r="N22" s="93">
        <f t="shared" si="7"/>
        <v>0.29418084078098</v>
      </c>
      <c r="O22" s="93">
        <f t="shared" si="8"/>
        <v>6.9414815232301681</v>
      </c>
    </row>
    <row r="23" spans="1:20">
      <c r="A23" t="s">
        <v>177</v>
      </c>
      <c r="B23" s="248">
        <v>64200.044183934398</v>
      </c>
      <c r="C23" s="248">
        <v>395449.95</v>
      </c>
      <c r="D23" s="247">
        <f t="shared" si="0"/>
        <v>395449950000</v>
      </c>
      <c r="E23" s="247">
        <f t="shared" si="1"/>
        <v>64200044183.934395</v>
      </c>
      <c r="F23" s="248">
        <v>4675546289</v>
      </c>
      <c r="G23" s="248">
        <v>750919883</v>
      </c>
      <c r="H23" s="93">
        <f t="shared" si="2"/>
        <v>16.234682589777645</v>
      </c>
      <c r="I23" s="93">
        <f t="shared" si="3"/>
        <v>16.060580659134182</v>
      </c>
      <c r="J23" s="93">
        <f t="shared" si="4"/>
        <v>84.578341343847185</v>
      </c>
      <c r="K23" s="93">
        <f t="shared" si="5"/>
        <v>85.495198139445719</v>
      </c>
      <c r="L23">
        <f t="shared" si="11"/>
        <v>0.56386607347301743</v>
      </c>
      <c r="M23" s="247">
        <f t="shared" si="6"/>
        <v>36743940183.196083</v>
      </c>
      <c r="N23" s="93">
        <f t="shared" si="7"/>
        <v>-1.9661218294359895</v>
      </c>
      <c r="O23" s="93">
        <f t="shared" si="8"/>
        <v>6.2348909800872105</v>
      </c>
    </row>
    <row r="24" spans="1:20">
      <c r="A24" t="s">
        <v>179</v>
      </c>
      <c r="B24" s="248">
        <v>67369.057857508466</v>
      </c>
      <c r="C24" s="248">
        <v>410298.85000000003</v>
      </c>
      <c r="D24" s="247">
        <f t="shared" si="0"/>
        <v>410298850000.00006</v>
      </c>
      <c r="E24" s="247">
        <f t="shared" si="1"/>
        <v>67369057857.508469</v>
      </c>
      <c r="F24" s="248">
        <v>4859349229</v>
      </c>
      <c r="G24" s="248">
        <v>811777848</v>
      </c>
      <c r="H24" s="93">
        <f t="shared" si="2"/>
        <v>16.419509305840965</v>
      </c>
      <c r="I24" s="93">
        <f t="shared" si="3"/>
        <v>16.705484824087335</v>
      </c>
      <c r="J24" s="93">
        <f t="shared" si="4"/>
        <v>84.434937820765555</v>
      </c>
      <c r="K24" s="93">
        <f t="shared" si="5"/>
        <v>82.989524810867309</v>
      </c>
      <c r="L24">
        <f t="shared" si="11"/>
        <v>0.56366596005589387</v>
      </c>
      <c r="M24" s="247">
        <f t="shared" si="6"/>
        <v>38557678013.779617</v>
      </c>
      <c r="N24" s="93">
        <f t="shared" si="7"/>
        <v>4.936154972876321</v>
      </c>
      <c r="O24" s="93">
        <f t="shared" si="8"/>
        <v>5.7213280062618521</v>
      </c>
    </row>
    <row r="25" spans="1:20">
      <c r="A25" t="s">
        <v>180</v>
      </c>
      <c r="B25" s="248">
        <v>69154.837684489728</v>
      </c>
      <c r="C25" s="248">
        <v>420695.75</v>
      </c>
      <c r="D25" s="247">
        <f t="shared" si="0"/>
        <v>420695750000</v>
      </c>
      <c r="E25" s="247">
        <f t="shared" si="1"/>
        <v>69154837684.489731</v>
      </c>
      <c r="F25" s="248">
        <v>4906222423</v>
      </c>
      <c r="G25" s="248">
        <v>827883368</v>
      </c>
      <c r="H25" s="93">
        <f t="shared" si="2"/>
        <v>16.438206871471778</v>
      </c>
      <c r="I25" s="93">
        <f t="shared" si="3"/>
        <v>16.874150754334849</v>
      </c>
      <c r="J25" s="93">
        <f t="shared" si="4"/>
        <v>85.747386426634492</v>
      </c>
      <c r="K25" s="93">
        <f t="shared" si="5"/>
        <v>83.532101691514754</v>
      </c>
      <c r="M25" s="247">
        <f t="shared" si="6"/>
        <v>39579742530.666321</v>
      </c>
      <c r="N25" s="93">
        <f t="shared" si="7"/>
        <v>2.6507418743458602</v>
      </c>
      <c r="O25" s="93">
        <f t="shared" si="8"/>
        <v>5.9105341563103</v>
      </c>
    </row>
    <row r="26" spans="1:20">
      <c r="A26" t="s">
        <v>178</v>
      </c>
      <c r="B26" s="248">
        <v>70506.787116204519</v>
      </c>
      <c r="C26" s="248">
        <v>432676.71</v>
      </c>
      <c r="D26" s="247">
        <f t="shared" si="0"/>
        <v>432676710000</v>
      </c>
      <c r="E26" s="247">
        <f t="shared" si="1"/>
        <v>70506787116.204514</v>
      </c>
      <c r="F26" s="248">
        <v>5280826192</v>
      </c>
      <c r="G26" s="248">
        <v>873224453</v>
      </c>
      <c r="H26" s="93">
        <f t="shared" si="2"/>
        <v>16.295489331100004</v>
      </c>
      <c r="I26" s="93">
        <f t="shared" si="3"/>
        <v>16.535754468171294</v>
      </c>
      <c r="J26" s="93">
        <f t="shared" si="4"/>
        <v>81.933525980360457</v>
      </c>
      <c r="K26" s="93">
        <f t="shared" si="5"/>
        <v>80.743028752774194</v>
      </c>
      <c r="L26">
        <f>AVERAGE(L18:L24)</f>
        <v>0.57233512297785916</v>
      </c>
      <c r="M26" s="247">
        <f t="shared" si="6"/>
        <v>40353510674.926643</v>
      </c>
      <c r="N26" s="93">
        <f t="shared" si="7"/>
        <v>1.9549600244640506</v>
      </c>
      <c r="O26" s="93">
        <f t="shared" si="8"/>
        <v>7.6643149737516456</v>
      </c>
      <c r="Q26" s="311">
        <f>M26/E26</f>
        <v>0.57233512297785916</v>
      </c>
    </row>
    <row r="27" spans="1:20">
      <c r="A27" t="s">
        <v>174</v>
      </c>
      <c r="B27" s="248">
        <v>69345.279262852491</v>
      </c>
      <c r="C27" s="248">
        <v>421248.76</v>
      </c>
      <c r="D27" s="247">
        <f t="shared" si="0"/>
        <v>421248760000</v>
      </c>
      <c r="E27" s="247">
        <f t="shared" si="1"/>
        <v>69345279262.852493</v>
      </c>
      <c r="F27" s="248">
        <v>5154329343</v>
      </c>
      <c r="G27" s="248">
        <v>833477953</v>
      </c>
      <c r="H27" s="93">
        <f t="shared" si="2"/>
        <v>16.461835819493569</v>
      </c>
      <c r="I27" s="93">
        <f t="shared" si="3"/>
        <v>16.170444252498747</v>
      </c>
      <c r="J27" s="93">
        <f t="shared" si="4"/>
        <v>81.727171852549588</v>
      </c>
      <c r="K27" s="93">
        <f t="shared" si="5"/>
        <v>83.199896305898434</v>
      </c>
      <c r="M27" s="247">
        <f t="shared" si="6"/>
        <v>39688738934.838669</v>
      </c>
      <c r="N27" s="93">
        <f t="shared" si="7"/>
        <v>-1.6473702757689075</v>
      </c>
      <c r="O27" s="93">
        <f t="shared" si="8"/>
        <v>8.0143793424454675</v>
      </c>
      <c r="Q27" s="311">
        <f t="shared" ref="Q27:Q38" si="12">M27/E27</f>
        <v>0.57233512297785916</v>
      </c>
    </row>
    <row r="28" spans="1:20">
      <c r="A28" t="s">
        <v>175</v>
      </c>
      <c r="B28" s="248">
        <v>72066.418453485152</v>
      </c>
      <c r="C28" s="248">
        <v>432723.7</v>
      </c>
      <c r="D28" s="247">
        <f t="shared" si="0"/>
        <v>432723700000</v>
      </c>
      <c r="E28" s="247">
        <f t="shared" si="1"/>
        <v>72066418453.485153</v>
      </c>
      <c r="F28" s="248">
        <v>5056692012</v>
      </c>
      <c r="G28" s="248">
        <v>821281896</v>
      </c>
      <c r="H28" s="93">
        <f t="shared" si="2"/>
        <v>16.654141766093502</v>
      </c>
      <c r="I28" s="93">
        <f t="shared" si="3"/>
        <v>16.241485422703654</v>
      </c>
      <c r="J28" s="93">
        <f t="shared" si="4"/>
        <v>85.574462311152516</v>
      </c>
      <c r="K28" s="93">
        <f t="shared" si="5"/>
        <v>87.748699690666442</v>
      </c>
      <c r="M28" s="247">
        <f t="shared" si="6"/>
        <v>41246142468.149284</v>
      </c>
      <c r="N28" s="93">
        <f t="shared" si="7"/>
        <v>3.92404388526321</v>
      </c>
      <c r="O28" s="93">
        <f t="shared" si="8"/>
        <v>6.9725787258477352</v>
      </c>
      <c r="Q28" s="311">
        <f>M28/E28</f>
        <v>0.57233512297785916</v>
      </c>
    </row>
    <row r="29" spans="1:20">
      <c r="A29" t="s">
        <v>176</v>
      </c>
      <c r="B29" s="248">
        <v>73579.992260020721</v>
      </c>
      <c r="C29" s="248">
        <v>442103.6</v>
      </c>
      <c r="D29" s="247">
        <f t="shared" si="0"/>
        <v>442103600000</v>
      </c>
      <c r="E29" s="247">
        <f t="shared" si="1"/>
        <v>73579992260.020721</v>
      </c>
      <c r="F29" s="248">
        <v>5400223668</v>
      </c>
      <c r="G29" s="248">
        <v>898105429</v>
      </c>
      <c r="H29" s="93">
        <f t="shared" si="2"/>
        <v>16.643156097353813</v>
      </c>
      <c r="I29" s="93">
        <f t="shared" si="3"/>
        <v>16.630893166923542</v>
      </c>
      <c r="J29" s="93">
        <f t="shared" si="4"/>
        <v>81.867646079136435</v>
      </c>
      <c r="K29" s="93">
        <f t="shared" si="5"/>
        <v>81.928011883803819</v>
      </c>
      <c r="M29" s="247">
        <f t="shared" si="6"/>
        <v>42112413918.848885</v>
      </c>
      <c r="N29" s="93">
        <f t="shared" si="7"/>
        <v>2.1002484083658111</v>
      </c>
      <c r="O29" s="93">
        <f t="shared" si="8"/>
        <v>6.3989081945650712</v>
      </c>
      <c r="Q29" s="311">
        <f t="shared" si="12"/>
        <v>0.57233512297785916</v>
      </c>
    </row>
    <row r="30" spans="1:20">
      <c r="A30" t="s">
        <v>22</v>
      </c>
      <c r="B30" s="248">
        <v>75047.88944280021</v>
      </c>
      <c r="C30" s="248">
        <v>454063.22</v>
      </c>
      <c r="D30" s="247">
        <f t="shared" si="0"/>
        <v>454063220000</v>
      </c>
      <c r="E30" s="247">
        <f t="shared" si="1"/>
        <v>75047889442.800217</v>
      </c>
      <c r="F30" s="248">
        <v>5579296845</v>
      </c>
      <c r="G30" s="248">
        <v>902642355</v>
      </c>
      <c r="H30" s="93">
        <f t="shared" si="2"/>
        <v>16.52807057193494</v>
      </c>
      <c r="I30" s="93">
        <f t="shared" si="3"/>
        <v>16.178424989323183</v>
      </c>
      <c r="J30" s="93">
        <f t="shared" si="4"/>
        <v>81.383592344063558</v>
      </c>
      <c r="K30" s="93">
        <f t="shared" si="5"/>
        <v>83.142441773408933</v>
      </c>
      <c r="M30" s="247">
        <f t="shared" si="6"/>
        <v>42952543033.473839</v>
      </c>
      <c r="N30" s="93">
        <f t="shared" si="7"/>
        <v>1.9949678407034395</v>
      </c>
      <c r="O30" s="93">
        <f t="shared" si="8"/>
        <v>6.4406598461384554</v>
      </c>
      <c r="Q30" s="311">
        <f t="shared" si="12"/>
        <v>0.57233512297785916</v>
      </c>
    </row>
    <row r="31" spans="1:20">
      <c r="A31" s="249" t="s">
        <v>228</v>
      </c>
      <c r="B31" s="248">
        <v>72541.361782126391</v>
      </c>
      <c r="C31" s="248">
        <v>438553.15</v>
      </c>
      <c r="D31" s="247">
        <f t="shared" si="0"/>
        <v>438553150000</v>
      </c>
      <c r="E31" s="247">
        <f t="shared" si="1"/>
        <v>72541361782.126389</v>
      </c>
      <c r="F31" s="248">
        <v>5543646776</v>
      </c>
      <c r="G31" s="248">
        <v>903773016</v>
      </c>
      <c r="H31" s="93">
        <f t="shared" si="2"/>
        <v>16.541065041290068</v>
      </c>
      <c r="I31" s="93">
        <f t="shared" si="3"/>
        <v>16.302860779526693</v>
      </c>
      <c r="J31" s="93">
        <f t="shared" si="4"/>
        <v>79.109143803789848</v>
      </c>
      <c r="K31" s="93">
        <f t="shared" si="5"/>
        <v>80.2650228518511</v>
      </c>
      <c r="L31" s="248">
        <v>528173464</v>
      </c>
      <c r="M31" s="247">
        <f t="shared" ref="M31:M38" si="13">L31*K31</f>
        <v>42393855157.701355</v>
      </c>
      <c r="N31" s="93">
        <f t="shared" si="7"/>
        <v>-1.3007096584178646</v>
      </c>
      <c r="O31" s="93">
        <f t="shared" si="8"/>
        <v>6.8158281050551146</v>
      </c>
      <c r="Q31" s="311">
        <f t="shared" si="12"/>
        <v>0.58440941989797135</v>
      </c>
    </row>
    <row r="32" spans="1:20">
      <c r="A32" s="249" t="s">
        <v>229</v>
      </c>
      <c r="B32" s="248">
        <v>75999.812528020062</v>
      </c>
      <c r="C32" s="248">
        <v>454641.2</v>
      </c>
      <c r="D32" s="247">
        <f t="shared" si="0"/>
        <v>454641200000</v>
      </c>
      <c r="E32" s="247">
        <f t="shared" si="1"/>
        <v>75999812528.020065</v>
      </c>
      <c r="F32" s="248">
        <v>5265926862</v>
      </c>
      <c r="G32" s="248">
        <v>890535459</v>
      </c>
      <c r="H32" s="93">
        <f t="shared" si="2"/>
        <v>16.716437605747139</v>
      </c>
      <c r="I32" s="93">
        <f t="shared" si="3"/>
        <v>16.911276634437996</v>
      </c>
      <c r="J32" s="93">
        <f t="shared" si="4"/>
        <v>86.336406090404225</v>
      </c>
      <c r="K32" s="93">
        <f t="shared" si="5"/>
        <v>85.341702859717415</v>
      </c>
      <c r="L32" s="248">
        <v>521350226</v>
      </c>
      <c r="M32" s="247">
        <f t="shared" si="13"/>
        <v>44492916073.138519</v>
      </c>
      <c r="N32" s="93">
        <f t="shared" si="7"/>
        <v>4.9513329411275411</v>
      </c>
      <c r="O32" s="93">
        <f t="shared" si="8"/>
        <v>7.871702444650257</v>
      </c>
      <c r="Q32" s="311">
        <f t="shared" si="12"/>
        <v>0.58543455033832625</v>
      </c>
    </row>
    <row r="33" spans="1:17">
      <c r="A33" s="249" t="s">
        <v>230</v>
      </c>
      <c r="B33" s="248">
        <v>76601.510242712728</v>
      </c>
      <c r="C33" s="248">
        <v>458756.85000000003</v>
      </c>
      <c r="D33" s="247">
        <f t="shared" si="0"/>
        <v>458756850000.00006</v>
      </c>
      <c r="E33" s="247">
        <f t="shared" si="1"/>
        <v>76601510242.712723</v>
      </c>
      <c r="F33" s="248">
        <v>5202135900</v>
      </c>
      <c r="G33" s="248">
        <v>869534795</v>
      </c>
      <c r="H33" s="93">
        <f t="shared" si="2"/>
        <v>16.697627565171551</v>
      </c>
      <c r="I33" s="93">
        <f t="shared" si="3"/>
        <v>16.714957312053304</v>
      </c>
      <c r="J33" s="93">
        <f t="shared" si="4"/>
        <v>88.186248652212271</v>
      </c>
      <c r="K33" s="93">
        <f t="shared" si="5"/>
        <v>88.094818842427941</v>
      </c>
      <c r="L33" s="248">
        <v>505087388</v>
      </c>
      <c r="M33" s="247">
        <f t="shared" si="13"/>
        <v>44495581945.455109</v>
      </c>
      <c r="N33" s="93">
        <f t="shared" si="7"/>
        <v>5.9916781183933432E-3</v>
      </c>
      <c r="O33" s="93">
        <f t="shared" si="8"/>
        <v>5.659062981282946</v>
      </c>
      <c r="Q33" s="311">
        <f t="shared" si="12"/>
        <v>0.58087081840123478</v>
      </c>
    </row>
    <row r="34" spans="1:17">
      <c r="A34" s="249" t="s">
        <v>231</v>
      </c>
      <c r="B34" s="248">
        <v>76289.994309377042</v>
      </c>
      <c r="C34" s="248">
        <v>462569.72</v>
      </c>
      <c r="D34" s="247">
        <f t="shared" si="0"/>
        <v>462569720000</v>
      </c>
      <c r="E34" s="247">
        <f t="shared" si="1"/>
        <v>76289994309.377045</v>
      </c>
      <c r="F34" s="248">
        <v>5460259824</v>
      </c>
      <c r="G34" s="248">
        <v>899511198</v>
      </c>
      <c r="H34" s="93">
        <f t="shared" si="2"/>
        <v>16.492647704950734</v>
      </c>
      <c r="I34" s="93">
        <f t="shared" si="3"/>
        <v>16.473780131236477</v>
      </c>
      <c r="J34" s="93">
        <f t="shared" si="4"/>
        <v>84.71569758765385</v>
      </c>
      <c r="K34" s="93">
        <f t="shared" si="5"/>
        <v>84.812723264593586</v>
      </c>
      <c r="L34" s="248">
        <v>506527974</v>
      </c>
      <c r="M34" s="247">
        <f t="shared" si="13"/>
        <v>42960016884.637253</v>
      </c>
      <c r="N34" s="93">
        <f t="shared" si="7"/>
        <v>-3.4510506294764896</v>
      </c>
      <c r="O34" s="93">
        <f t="shared" si="8"/>
        <v>1.7400253013167274E-2</v>
      </c>
      <c r="Q34" s="311">
        <f t="shared" si="12"/>
        <v>0.56311469509910428</v>
      </c>
    </row>
    <row r="35" spans="1:17">
      <c r="A35" s="251" t="s">
        <v>225</v>
      </c>
      <c r="B35" s="248">
        <v>71694.064952064931</v>
      </c>
      <c r="C35" s="248">
        <v>435388.48848675616</v>
      </c>
      <c r="D35" s="247">
        <f t="shared" si="0"/>
        <v>435388488486.75616</v>
      </c>
      <c r="E35" s="247">
        <f t="shared" si="1"/>
        <v>71694064952.064926</v>
      </c>
      <c r="F35" s="248">
        <v>5083035776</v>
      </c>
      <c r="G35" s="306">
        <v>823636857</v>
      </c>
      <c r="H35" s="93">
        <f t="shared" si="2"/>
        <v>16.466688221649147</v>
      </c>
      <c r="I35" s="93">
        <f t="shared" si="3"/>
        <v>16.203640763043097</v>
      </c>
      <c r="J35" s="93">
        <f t="shared" si="4"/>
        <v>85.655208358454047</v>
      </c>
      <c r="K35" s="93">
        <f t="shared" si="5"/>
        <v>87.045722083397393</v>
      </c>
      <c r="L35" s="248">
        <v>465341929</v>
      </c>
      <c r="M35" s="247">
        <f t="shared" si="13"/>
        <v>40506024225.486038</v>
      </c>
      <c r="N35" s="93">
        <f t="shared" si="7"/>
        <v>-5.7122711700534188</v>
      </c>
      <c r="O35" s="93">
        <f t="shared" si="8"/>
        <v>-4.4530768084024306</v>
      </c>
      <c r="Q35" s="311">
        <f t="shared" si="12"/>
        <v>0.56498434357946647</v>
      </c>
    </row>
    <row r="36" spans="1:17">
      <c r="A36" s="251" t="s">
        <v>226</v>
      </c>
      <c r="B36" s="248">
        <v>73353.195106780156</v>
      </c>
      <c r="C36" s="248">
        <v>442169.1135634291</v>
      </c>
      <c r="D36" s="247">
        <f t="shared" si="0"/>
        <v>442169113563.42908</v>
      </c>
      <c r="E36" s="247">
        <f t="shared" si="1"/>
        <v>73353195106.780151</v>
      </c>
      <c r="F36" s="248">
        <v>4994646966</v>
      </c>
      <c r="G36" s="248">
        <v>831381344</v>
      </c>
      <c r="H36" s="93">
        <f t="shared" si="2"/>
        <v>16.589398231737334</v>
      </c>
      <c r="I36" s="93">
        <f t="shared" si="3"/>
        <v>16.645447609399667</v>
      </c>
      <c r="J36" s="93">
        <f t="shared" si="4"/>
        <v>88.528602036020075</v>
      </c>
      <c r="K36" s="93">
        <f t="shared" si="5"/>
        <v>88.230504131663736</v>
      </c>
      <c r="L36" s="248">
        <v>468787734</v>
      </c>
      <c r="M36" s="247">
        <f t="shared" si="13"/>
        <v>41361378101.56028</v>
      </c>
      <c r="N36" s="93">
        <f t="shared" si="7"/>
        <v>2.1116707759633946</v>
      </c>
      <c r="O36" s="93">
        <f t="shared" si="8"/>
        <v>-7.038284401118017</v>
      </c>
      <c r="Q36" s="311">
        <f t="shared" si="12"/>
        <v>0.56386607347301743</v>
      </c>
    </row>
    <row r="37" spans="1:17">
      <c r="A37" s="249" t="s">
        <v>227</v>
      </c>
      <c r="B37" s="248">
        <v>74507.696115616593</v>
      </c>
      <c r="C37" s="248">
        <v>448605.90843931335</v>
      </c>
      <c r="D37" s="247">
        <f t="shared" si="0"/>
        <v>448605908439.31335</v>
      </c>
      <c r="E37" s="247">
        <f t="shared" si="1"/>
        <v>74507696115.616592</v>
      </c>
      <c r="F37" s="248">
        <v>5002707417</v>
      </c>
      <c r="G37" s="248">
        <v>835393434</v>
      </c>
      <c r="H37" s="93">
        <f t="shared" si="2"/>
        <v>16.608719304394956</v>
      </c>
      <c r="I37" s="93">
        <f>G37/F37*100</f>
        <v>16.698826542627685</v>
      </c>
      <c r="J37" s="93">
        <f t="shared" ref="J37:K39" si="14">D37/F37</f>
        <v>89.672625449747215</v>
      </c>
      <c r="K37" s="93">
        <f t="shared" si="14"/>
        <v>89.188749974801212</v>
      </c>
      <c r="L37" s="248">
        <v>470882842</v>
      </c>
      <c r="M37" s="247">
        <f t="shared" si="13"/>
        <v>41997452062.561821</v>
      </c>
      <c r="N37" s="93">
        <f t="shared" si="7"/>
        <v>1.5378451835905982</v>
      </c>
      <c r="O37" s="93">
        <f>(M37-M33)/M33*100</f>
        <v>-5.614332420588676</v>
      </c>
      <c r="Q37" s="311">
        <f t="shared" si="12"/>
        <v>0.56366596005589387</v>
      </c>
    </row>
    <row r="38" spans="1:17">
      <c r="A38" s="249" t="s">
        <v>350</v>
      </c>
      <c r="B38" s="248">
        <v>75130.432892968165</v>
      </c>
      <c r="C38" s="248">
        <v>455895.90943189256</v>
      </c>
      <c r="D38" s="247">
        <f t="shared" si="0"/>
        <v>455895909431.89258</v>
      </c>
      <c r="E38" s="247">
        <f t="shared" si="1"/>
        <v>75130432892.96817</v>
      </c>
      <c r="F38" s="248">
        <v>5074816265</v>
      </c>
      <c r="G38" s="248">
        <v>901763015</v>
      </c>
      <c r="H38" s="93">
        <f t="shared" si="2"/>
        <v>16.479733934570888</v>
      </c>
      <c r="I38" s="93">
        <f>G38/F38*100</f>
        <v>17.769372680924043</v>
      </c>
      <c r="J38" s="93">
        <f t="shared" si="14"/>
        <v>89.834958671531837</v>
      </c>
      <c r="K38" s="93">
        <f>E38/G38</f>
        <v>83.315052450857252</v>
      </c>
      <c r="L38" s="248">
        <v>504310603</v>
      </c>
      <c r="M38" s="247">
        <f t="shared" si="13"/>
        <v>42016664340.468445</v>
      </c>
      <c r="N38" s="93">
        <f t="shared" si="7"/>
        <v>4.5746294032323977E-2</v>
      </c>
      <c r="O38" s="93">
        <f>(M38-M34)/M34*100</f>
        <v>-2.1958849473966482</v>
      </c>
      <c r="Q38" s="311">
        <f t="shared" si="12"/>
        <v>0.5592495973013486</v>
      </c>
    </row>
    <row r="39" spans="1:17">
      <c r="A39" s="309" t="s">
        <v>352</v>
      </c>
      <c r="B39" s="248">
        <v>72643.849591404723</v>
      </c>
      <c r="C39" s="248">
        <v>442199</v>
      </c>
      <c r="D39" s="247">
        <f t="shared" si="0"/>
        <v>442199000000</v>
      </c>
      <c r="E39" s="247">
        <f t="shared" si="1"/>
        <v>72643849591.404724</v>
      </c>
      <c r="F39" s="248"/>
      <c r="G39" s="248"/>
      <c r="H39" s="93">
        <f t="shared" si="2"/>
        <v>16.42786383311693</v>
      </c>
      <c r="I39" s="93" t="e">
        <f>G39/F39*100</f>
        <v>#DIV/0!</v>
      </c>
      <c r="J39" s="93" t="e">
        <f t="shared" si="14"/>
        <v>#DIV/0!</v>
      </c>
      <c r="K39" s="93" t="e">
        <f t="shared" si="14"/>
        <v>#DIV/0!</v>
      </c>
      <c r="L39" s="248"/>
      <c r="M39" s="310">
        <f>E39*Q39</f>
        <v>40305222038.73056</v>
      </c>
      <c r="N39" s="93">
        <f t="shared" si="7"/>
        <v>-4.0732464811336886</v>
      </c>
      <c r="O39" s="93">
        <f>(M39-M35)/M35*100</f>
        <v>-0.49573412991032312</v>
      </c>
      <c r="Q39" s="311">
        <f>Q38+(Q38-Q37)</f>
        <v>0.55483323454680333</v>
      </c>
    </row>
    <row r="40" spans="1:17">
      <c r="A40" s="309" t="s">
        <v>353</v>
      </c>
      <c r="B40" s="248">
        <v>75886.38891677084</v>
      </c>
      <c r="C40" s="248">
        <v>455684</v>
      </c>
      <c r="D40" s="247">
        <f t="shared" si="0"/>
        <v>455684000000</v>
      </c>
      <c r="E40" s="247">
        <f t="shared" si="1"/>
        <v>75886388916.770844</v>
      </c>
      <c r="F40" s="248"/>
      <c r="G40" s="248"/>
      <c r="H40" s="93"/>
      <c r="I40" s="93"/>
      <c r="J40" s="93"/>
      <c r="K40" s="93"/>
      <c r="L40" s="248"/>
      <c r="M40" s="310">
        <f>E40*Q40</f>
        <v>41769148799.179687</v>
      </c>
      <c r="N40" s="93">
        <f t="shared" ref="N40" si="15">(M40-M39)/M39*100</f>
        <v>3.6321019619799979</v>
      </c>
      <c r="O40" s="93">
        <f>(M40-M36)/M36*100</f>
        <v>0.98587309305350568</v>
      </c>
      <c r="Q40" s="311">
        <f>Q39+(Q39-Q38)</f>
        <v>0.55041687179225807</v>
      </c>
    </row>
    <row r="41" spans="1:17">
      <c r="L41" s="265"/>
      <c r="M41" s="93"/>
      <c r="Q41" s="312"/>
    </row>
    <row r="42" spans="1:17">
      <c r="K42" s="250"/>
      <c r="L42" s="250"/>
      <c r="M42" s="93"/>
    </row>
    <row r="43" spans="1:17">
      <c r="M43" s="93"/>
    </row>
    <row r="44" spans="1:17">
      <c r="M44" s="93"/>
    </row>
    <row r="45" spans="1:17">
      <c r="M45" s="93"/>
    </row>
    <row r="46" spans="1:17">
      <c r="M46" s="93"/>
    </row>
  </sheetData>
  <mergeCells count="2">
    <mergeCell ref="D1:O1"/>
    <mergeCell ref="R11:T1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8" max="18" width="9" style="7"/>
    <col min="19" max="19" width="16.5" bestFit="1" customWidth="1"/>
  </cols>
  <sheetData>
    <row r="1" spans="1:20" ht="28.5" customHeight="1" thickBot="1">
      <c r="D1" s="341" t="s">
        <v>234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20" ht="39" thickBot="1">
      <c r="C2" s="246" t="s">
        <v>215</v>
      </c>
      <c r="D2" s="254" t="s">
        <v>232</v>
      </c>
      <c r="E2" s="252" t="s">
        <v>224</v>
      </c>
      <c r="F2" s="252" t="s">
        <v>214</v>
      </c>
      <c r="G2" s="252" t="s">
        <v>213</v>
      </c>
      <c r="H2" s="252" t="s">
        <v>216</v>
      </c>
      <c r="I2" s="252" t="s">
        <v>217</v>
      </c>
      <c r="J2" s="252" t="s">
        <v>218</v>
      </c>
      <c r="K2" s="252" t="s">
        <v>219</v>
      </c>
      <c r="L2" s="252" t="s">
        <v>238</v>
      </c>
      <c r="M2" s="252" t="s">
        <v>235</v>
      </c>
      <c r="N2" s="252" t="s">
        <v>236</v>
      </c>
      <c r="O2" s="253" t="s">
        <v>237</v>
      </c>
    </row>
    <row r="3" spans="1:20">
      <c r="A3" t="s">
        <v>198</v>
      </c>
      <c r="B3" s="7">
        <v>37676.73632361889</v>
      </c>
      <c r="C3" s="7">
        <v>228114.65100000001</v>
      </c>
      <c r="D3" s="247">
        <f>'GDP Durban'!D3</f>
        <v>322910910060.36981</v>
      </c>
      <c r="E3" s="247">
        <f>'GDP Durban'!E3</f>
        <v>50112796216.986862</v>
      </c>
    </row>
    <row r="4" spans="1:20">
      <c r="A4" t="s">
        <v>199</v>
      </c>
      <c r="B4" s="7">
        <v>39785.998991779808</v>
      </c>
      <c r="C4" s="7">
        <v>237077.625</v>
      </c>
      <c r="D4" s="247">
        <f>'GDP Durban'!D4</f>
        <v>334720112818.65576</v>
      </c>
      <c r="E4" s="247">
        <f>'GDP Durban'!E4</f>
        <v>52845129483.895035</v>
      </c>
    </row>
    <row r="5" spans="1:20">
      <c r="A5" t="s">
        <v>200</v>
      </c>
      <c r="B5" s="7">
        <v>40039.788367970163</v>
      </c>
      <c r="C5" s="7">
        <v>239764.666</v>
      </c>
      <c r="D5" s="247">
        <f>'GDP Durban'!D5</f>
        <v>338640978501.02924</v>
      </c>
      <c r="E5" s="247">
        <f>'GDP Durban'!E5</f>
        <v>53165072537.585495</v>
      </c>
    </row>
    <row r="6" spans="1:20">
      <c r="A6" t="s">
        <v>197</v>
      </c>
      <c r="B6" s="7">
        <v>40074.592176024802</v>
      </c>
      <c r="C6" s="7">
        <v>242416.25599999999</v>
      </c>
      <c r="D6" s="247">
        <f>'GDP Durban'!D6</f>
        <v>342446668348.70929</v>
      </c>
      <c r="E6" s="247">
        <f>'GDP Durban'!E6</f>
        <v>53231276652.014305</v>
      </c>
    </row>
    <row r="7" spans="1:20">
      <c r="A7" t="s">
        <v>194</v>
      </c>
      <c r="B7" s="7">
        <v>38164.553783353913</v>
      </c>
      <c r="C7" s="7">
        <v>234422.22595000002</v>
      </c>
      <c r="D7" s="247">
        <f>'GDP Durban'!D7</f>
        <v>333305590430.95892</v>
      </c>
      <c r="E7" s="247">
        <f>'GDP Durban'!E7</f>
        <v>51711374534.346764</v>
      </c>
      <c r="F7" s="248">
        <v>4118958622</v>
      </c>
      <c r="G7" s="248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47">
        <f>E7*$L$23</f>
        <v>4153089143.383781</v>
      </c>
    </row>
    <row r="8" spans="1:20">
      <c r="A8" t="s">
        <v>195</v>
      </c>
      <c r="B8" s="7">
        <v>40899.509629239452</v>
      </c>
      <c r="C8" s="7">
        <v>246691.99999189001</v>
      </c>
      <c r="D8" s="247">
        <f>'GDP Durban'!D8</f>
        <v>347204329137.22797</v>
      </c>
      <c r="E8" s="247">
        <f>'GDP Durban'!E8</f>
        <v>54878905030.490082</v>
      </c>
      <c r="F8" s="248">
        <v>4128329079</v>
      </c>
      <c r="G8" s="248">
        <v>697677279</v>
      </c>
      <c r="H8" s="93">
        <f t="shared" ref="H8:H39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47">
        <f t="shared" ref="M8:M30" si="3">E8*$L$23</f>
        <v>4407482623.2192907</v>
      </c>
      <c r="N8" s="93">
        <f>(M8-M7)/M7*100</f>
        <v>6.1254037910739267</v>
      </c>
    </row>
    <row r="9" spans="1:20">
      <c r="A9" t="s">
        <v>196</v>
      </c>
      <c r="B9" s="7">
        <v>40843.515709009815</v>
      </c>
      <c r="C9" s="7">
        <v>248774.73830440003</v>
      </c>
      <c r="D9" s="247">
        <f>'GDP Durban'!D9</f>
        <v>350396669892.96594</v>
      </c>
      <c r="E9" s="247">
        <f>'GDP Durban'!E9</f>
        <v>54975894517.663895</v>
      </c>
      <c r="F9" s="248">
        <v>4479766142</v>
      </c>
      <c r="G9" s="248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47">
        <f t="shared" si="3"/>
        <v>4415272127.7496023</v>
      </c>
      <c r="N9" s="93">
        <f t="shared" ref="N9:N36" si="4">(M9-M8)/M8*100</f>
        <v>0.17673364131432501</v>
      </c>
    </row>
    <row r="10" spans="1:20" ht="13.5" thickBot="1">
      <c r="A10" t="s">
        <v>193</v>
      </c>
      <c r="B10" s="7">
        <v>41049.652983244421</v>
      </c>
      <c r="C10" s="7">
        <v>252232.9458972</v>
      </c>
      <c r="D10" s="247">
        <f>'GDP Durban'!D10</f>
        <v>355528420538.84723</v>
      </c>
      <c r="E10" s="247">
        <f>'GDP Durban'!E10</f>
        <v>55380505788.006569</v>
      </c>
      <c r="F10" s="248">
        <v>4393645140</v>
      </c>
      <c r="G10" s="248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47">
        <f t="shared" si="3"/>
        <v>4447767622.0056057</v>
      </c>
      <c r="N10" s="93">
        <f t="shared" si="4"/>
        <v>0.73597942133106631</v>
      </c>
    </row>
    <row r="11" spans="1:20" ht="15.75" thickBot="1">
      <c r="A11" t="s">
        <v>190</v>
      </c>
      <c r="B11" s="7">
        <v>39679.286244765506</v>
      </c>
      <c r="C11" s="7">
        <v>242968.67667019999</v>
      </c>
      <c r="D11" s="247">
        <f>'GDP Durban'!D11</f>
        <v>343994759999.99994</v>
      </c>
      <c r="E11" s="247">
        <f>'GDP Durban'!E11</f>
        <v>53748552241.586288</v>
      </c>
      <c r="F11" s="248">
        <v>4324510166.1150007</v>
      </c>
      <c r="G11" s="248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47">
        <f t="shared" si="3"/>
        <v>4316700741.3207188</v>
      </c>
      <c r="N11" s="93">
        <f t="shared" si="4"/>
        <v>-2.9468014479089559</v>
      </c>
      <c r="O11" s="93">
        <f>(M11-M7)/M7*100</f>
        <v>3.9395156782893714</v>
      </c>
      <c r="R11" s="344" t="s">
        <v>351</v>
      </c>
      <c r="S11" s="345"/>
      <c r="T11" s="346"/>
    </row>
    <row r="12" spans="1:20">
      <c r="A12" t="s">
        <v>191</v>
      </c>
      <c r="B12" s="7">
        <v>42428.908098434826</v>
      </c>
      <c r="C12" s="7">
        <v>254647.49008620001</v>
      </c>
      <c r="D12" s="247">
        <f>'GDP Durban'!D12</f>
        <v>358345100000</v>
      </c>
      <c r="E12" s="247">
        <f>'GDP Durban'!E12</f>
        <v>57231349101.069832</v>
      </c>
      <c r="F12" s="248">
        <v>4344832650.1500006</v>
      </c>
      <c r="G12" s="248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47">
        <f t="shared" si="3"/>
        <v>4596414169.0913334</v>
      </c>
      <c r="N12" s="93">
        <f t="shared" si="4"/>
        <v>6.4797965977376224</v>
      </c>
      <c r="O12" s="93">
        <f t="shared" ref="O12:O36" si="5">(M12-M8)/M8*100</f>
        <v>4.2866089789378288</v>
      </c>
      <c r="R12" s="7">
        <v>2001</v>
      </c>
    </row>
    <row r="13" spans="1:20">
      <c r="A13" t="s">
        <v>192</v>
      </c>
      <c r="B13" s="7">
        <v>42149.48137805095</v>
      </c>
      <c r="C13" s="7">
        <v>256275.03476719998</v>
      </c>
      <c r="D13" s="247">
        <f>'GDP Durban'!D13</f>
        <v>360923000000</v>
      </c>
      <c r="E13" s="247">
        <f>'GDP Durban'!E13</f>
        <v>56976105664.892906</v>
      </c>
      <c r="F13" s="248">
        <v>4469507962.3999996</v>
      </c>
      <c r="G13" s="248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47">
        <f t="shared" si="3"/>
        <v>4575914834.9844389</v>
      </c>
      <c r="N13" s="93">
        <f t="shared" si="4"/>
        <v>-0.44598535625319885</v>
      </c>
      <c r="O13" s="93">
        <f t="shared" si="5"/>
        <v>3.6383421584642792</v>
      </c>
      <c r="R13" s="7">
        <f>R12+1</f>
        <v>2002</v>
      </c>
      <c r="S13" s="304">
        <f>SUM(M7:M10)</f>
        <v>17423611516.358276</v>
      </c>
    </row>
    <row r="14" spans="1:20">
      <c r="A14" t="s">
        <v>189</v>
      </c>
      <c r="B14" s="7">
        <v>42100.346979449736</v>
      </c>
      <c r="C14" s="7">
        <v>258872.64112069999</v>
      </c>
      <c r="D14" s="247">
        <f>'GDP Durban'!D14</f>
        <v>364059160000</v>
      </c>
      <c r="E14" s="247">
        <f>'GDP Durban'!E14</f>
        <v>56805786738.685379</v>
      </c>
      <c r="F14" s="248">
        <v>4792454884.6540003</v>
      </c>
      <c r="G14" s="248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L14">
        <f>L31/G31</f>
        <v>8.1954277173082804E-2</v>
      </c>
      <c r="M14" s="247">
        <f t="shared" si="3"/>
        <v>4562236032.4054155</v>
      </c>
      <c r="N14" s="93">
        <f t="shared" si="4"/>
        <v>-0.29893044499963639</v>
      </c>
      <c r="O14" s="93">
        <f t="shared" si="5"/>
        <v>2.5736149036534708</v>
      </c>
      <c r="R14" s="7">
        <f t="shared" ref="R14:R21" si="6">R13+1</f>
        <v>2003</v>
      </c>
      <c r="S14" s="304">
        <f>SUM(M11:M14)</f>
        <v>18051265777.801907</v>
      </c>
      <c r="T14" s="93">
        <f>(S14-S13)/S13*100</f>
        <v>3.6023201094351349</v>
      </c>
    </row>
    <row r="15" spans="1:20">
      <c r="A15" t="s">
        <v>185</v>
      </c>
      <c r="B15" s="7">
        <v>40825.253019522192</v>
      </c>
      <c r="C15" s="7">
        <v>251444.37829999998</v>
      </c>
      <c r="D15" s="247">
        <f>'GDP Durban'!D15</f>
        <v>356887070000</v>
      </c>
      <c r="E15" s="247">
        <f>'GDP Durban'!E15</f>
        <v>56423856239.621162</v>
      </c>
      <c r="F15" s="248">
        <v>4499340550.9499998</v>
      </c>
      <c r="G15" s="248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L15">
        <f t="shared" ref="L15:L20" si="7">L32/G32</f>
        <v>7.573159189140187E-2</v>
      </c>
      <c r="M15" s="247">
        <f t="shared" si="3"/>
        <v>4531562096.0911293</v>
      </c>
      <c r="N15" s="93">
        <f t="shared" si="4"/>
        <v>-0.67234435255892611</v>
      </c>
      <c r="O15" s="93">
        <f t="shared" si="5"/>
        <v>4.9774438314357763</v>
      </c>
      <c r="R15" s="7">
        <f t="shared" si="6"/>
        <v>2004</v>
      </c>
      <c r="S15" s="304">
        <f>SUM(M15:M18)</f>
        <v>19152592008.139107</v>
      </c>
      <c r="T15" s="93">
        <f t="shared" ref="T15:T20" si="8">(S15-S14)/S14*100</f>
        <v>6.1011025148803064</v>
      </c>
    </row>
    <row r="16" spans="1:20">
      <c r="A16" t="s">
        <v>187</v>
      </c>
      <c r="B16" s="7">
        <v>43839.245304415505</v>
      </c>
      <c r="C16" s="7">
        <v>264778.94630000001</v>
      </c>
      <c r="D16" s="247">
        <f>'GDP Durban'!D16</f>
        <v>371714000000</v>
      </c>
      <c r="E16" s="247">
        <f>'GDP Durban'!E16</f>
        <v>59962107212.601006</v>
      </c>
      <c r="F16" s="248">
        <v>4543677182.2600002</v>
      </c>
      <c r="G16" s="248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L16">
        <f t="shared" si="7"/>
        <v>7.7303872407602364E-2</v>
      </c>
      <c r="M16" s="247">
        <f t="shared" si="3"/>
        <v>4815729203.1304026</v>
      </c>
      <c r="N16" s="93">
        <f t="shared" si="4"/>
        <v>6.2708421734834525</v>
      </c>
      <c r="O16" s="93">
        <f t="shared" si="5"/>
        <v>4.7714376026829113</v>
      </c>
      <c r="R16" s="7">
        <f t="shared" si="6"/>
        <v>2005</v>
      </c>
      <c r="S16" s="304">
        <f>SUM(M19:M22)</f>
        <v>20474847067.928364</v>
      </c>
      <c r="T16" s="93">
        <f t="shared" si="8"/>
        <v>6.9037917125125938</v>
      </c>
    </row>
    <row r="17" spans="1:20">
      <c r="A17" t="s">
        <v>188</v>
      </c>
      <c r="B17" s="7">
        <v>44543.65678666599</v>
      </c>
      <c r="C17" s="7">
        <v>270547.82851100003</v>
      </c>
      <c r="D17" s="247">
        <f>'GDP Durban'!D17</f>
        <v>379044000000</v>
      </c>
      <c r="E17" s="247">
        <f>'GDP Durban'!E17</f>
        <v>60851913008.491173</v>
      </c>
      <c r="F17" s="248">
        <v>4775490888.2999992</v>
      </c>
      <c r="G17" s="248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L17">
        <f t="shared" si="7"/>
        <v>8.1540819678682028E-2</v>
      </c>
      <c r="M17" s="247">
        <f t="shared" si="3"/>
        <v>4887192064.5203457</v>
      </c>
      <c r="N17" s="93">
        <f t="shared" si="4"/>
        <v>1.4839468411863692</v>
      </c>
      <c r="O17" s="93">
        <f t="shared" si="5"/>
        <v>6.8025136122745469</v>
      </c>
      <c r="R17" s="7">
        <f t="shared" si="6"/>
        <v>2006</v>
      </c>
      <c r="S17" s="304">
        <f>SUM(M23:M26)</f>
        <v>21783319378.833855</v>
      </c>
      <c r="T17" s="93">
        <f t="shared" si="8"/>
        <v>6.3906328900256906</v>
      </c>
    </row>
    <row r="18" spans="1:20">
      <c r="A18" t="s">
        <v>186</v>
      </c>
      <c r="B18" s="7">
        <v>44924.845565797143</v>
      </c>
      <c r="C18" s="7">
        <v>275256.89010000002</v>
      </c>
      <c r="D18" s="247">
        <f>'GDP Durban'!D18</f>
        <v>384685190000</v>
      </c>
      <c r="E18" s="247">
        <f>'GDP Durban'!E18</f>
        <v>61236864736.262665</v>
      </c>
      <c r="F18" s="248">
        <v>4830257034.4000006</v>
      </c>
      <c r="G18" s="248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L18">
        <f t="shared" si="7"/>
        <v>8.0220365454144252E-2</v>
      </c>
      <c r="M18" s="247">
        <f t="shared" si="3"/>
        <v>4918108644.3972292</v>
      </c>
      <c r="N18" s="93">
        <f t="shared" si="4"/>
        <v>0.63260415119203661</v>
      </c>
      <c r="O18" s="93">
        <f t="shared" si="5"/>
        <v>7.8003989592836049</v>
      </c>
      <c r="R18" s="7">
        <f t="shared" si="6"/>
        <v>2007</v>
      </c>
      <c r="S18" s="304">
        <f>SUM(M27:M30)</f>
        <v>23293912399.045494</v>
      </c>
      <c r="T18" s="93">
        <f t="shared" si="8"/>
        <v>6.934631926112389</v>
      </c>
    </row>
    <row r="19" spans="1:20">
      <c r="A19" t="s">
        <v>182</v>
      </c>
      <c r="B19" s="7">
        <v>43267.60531097796</v>
      </c>
      <c r="C19" s="7">
        <v>265766.29472999997</v>
      </c>
      <c r="D19" s="247">
        <f>'GDP Durban'!D19</f>
        <v>376326650000</v>
      </c>
      <c r="E19" s="247">
        <f>'GDP Durban'!E19</f>
        <v>60432164603.970009</v>
      </c>
      <c r="F19" s="248">
        <v>4690209425</v>
      </c>
      <c r="G19" s="248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si="7"/>
        <v>8.3003445408079787E-2</v>
      </c>
      <c r="M19" s="247">
        <f t="shared" si="3"/>
        <v>4853480863.5037947</v>
      </c>
      <c r="N19" s="93">
        <f t="shared" si="4"/>
        <v>-1.3140779426875675</v>
      </c>
      <c r="O19" s="93">
        <f t="shared" si="5"/>
        <v>7.1039248847621135</v>
      </c>
      <c r="R19" s="7">
        <f t="shared" si="6"/>
        <v>2008</v>
      </c>
      <c r="S19" s="304">
        <f>SUM(M31:M34)</f>
        <v>23843003699.501232</v>
      </c>
      <c r="T19" s="93">
        <f t="shared" si="8"/>
        <v>2.3572308981390262</v>
      </c>
    </row>
    <row r="20" spans="1:20">
      <c r="A20" t="s">
        <v>183</v>
      </c>
      <c r="B20" s="7">
        <v>45920.174696248054</v>
      </c>
      <c r="C20" s="7">
        <v>277268.90181000001</v>
      </c>
      <c r="D20" s="247">
        <f>'GDP Durban'!D20</f>
        <v>391001500000</v>
      </c>
      <c r="E20" s="247">
        <f>'GDP Durban'!E20</f>
        <v>63723242157.455879</v>
      </c>
      <c r="F20" s="248">
        <v>4760343407</v>
      </c>
      <c r="G20" s="248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7"/>
        <v>8.2435750865621479E-2</v>
      </c>
      <c r="M20" s="247">
        <f t="shared" si="3"/>
        <v>5117796762.6748333</v>
      </c>
      <c r="N20" s="93">
        <f t="shared" si="4"/>
        <v>5.4459038081016633</v>
      </c>
      <c r="O20" s="93">
        <f t="shared" si="5"/>
        <v>6.2725196289707412</v>
      </c>
      <c r="R20" s="7">
        <f t="shared" si="6"/>
        <v>2009</v>
      </c>
      <c r="S20" s="304">
        <f>SUM(M35:M38)</f>
        <v>24862334215.08976</v>
      </c>
      <c r="T20" s="93">
        <f t="shared" si="8"/>
        <v>4.2751766028952591</v>
      </c>
    </row>
    <row r="21" spans="1:20">
      <c r="A21" t="s">
        <v>184</v>
      </c>
      <c r="B21" s="7">
        <v>47037.654231843975</v>
      </c>
      <c r="C21" s="7">
        <v>283831.22172999999</v>
      </c>
      <c r="D21" s="247">
        <f>'GDP Durban'!D21</f>
        <v>399721500000</v>
      </c>
      <c r="E21" s="247">
        <f>'GDP Durban'!E21</f>
        <v>65295523467.407036</v>
      </c>
      <c r="F21" s="248">
        <v>4824982237</v>
      </c>
      <c r="G21" s="248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M21" s="247">
        <f t="shared" si="3"/>
        <v>5244071194.5092888</v>
      </c>
      <c r="N21" s="93">
        <f t="shared" si="4"/>
        <v>2.4673592502813211</v>
      </c>
      <c r="O21" s="93">
        <f t="shared" si="5"/>
        <v>7.3023348638124181</v>
      </c>
      <c r="R21" s="7">
        <f t="shared" si="6"/>
        <v>2010</v>
      </c>
    </row>
    <row r="22" spans="1:20">
      <c r="A22" t="s">
        <v>181</v>
      </c>
      <c r="B22" s="7">
        <v>47137.581046113184</v>
      </c>
      <c r="C22" s="7">
        <v>287892.13373</v>
      </c>
      <c r="D22" s="247">
        <f>'GDP Durban'!D22</f>
        <v>404031450000</v>
      </c>
      <c r="E22" s="247">
        <f>'GDP Durban'!E22</f>
        <v>65487610387.335793</v>
      </c>
      <c r="F22" s="248">
        <v>5011501336</v>
      </c>
      <c r="G22" s="248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M22" s="247">
        <f t="shared" si="3"/>
        <v>5259498247.240449</v>
      </c>
      <c r="N22" s="93">
        <f t="shared" si="4"/>
        <v>0.29418084078097156</v>
      </c>
      <c r="O22" s="93">
        <f t="shared" si="5"/>
        <v>6.941481523230177</v>
      </c>
    </row>
    <row r="23" spans="1:20">
      <c r="A23" t="s">
        <v>177</v>
      </c>
      <c r="B23" s="7">
        <v>45515.077116805645</v>
      </c>
      <c r="C23" s="7">
        <v>278720.45539999998</v>
      </c>
      <c r="D23" s="247">
        <f>'GDP Durban'!D23</f>
        <v>395449950000</v>
      </c>
      <c r="E23" s="247">
        <f>'GDP Durban'!E23</f>
        <v>64200044183.934395</v>
      </c>
      <c r="F23" s="248">
        <v>4675546289</v>
      </c>
      <c r="G23" s="248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>AVERAGE(L14:L20)</f>
        <v>8.0312874696944939E-2</v>
      </c>
      <c r="M23" s="247">
        <f t="shared" si="3"/>
        <v>5156090104.0826521</v>
      </c>
      <c r="N23" s="93">
        <f t="shared" si="4"/>
        <v>-1.9661218294359732</v>
      </c>
      <c r="O23" s="93">
        <f t="shared" si="5"/>
        <v>6.2348909800872203</v>
      </c>
    </row>
    <row r="24" spans="1:20">
      <c r="A24" t="s">
        <v>179</v>
      </c>
      <c r="B24" s="7">
        <v>48049.392570885168</v>
      </c>
      <c r="C24" s="7">
        <v>290944.85600000003</v>
      </c>
      <c r="D24" s="247">
        <f>'GDP Durban'!D24</f>
        <v>410298850000.00006</v>
      </c>
      <c r="E24" s="247">
        <f>'GDP Durban'!E24</f>
        <v>67369057857.508469</v>
      </c>
      <c r="F24" s="248">
        <v>4859349229</v>
      </c>
      <c r="G24" s="248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M24" s="247">
        <f t="shared" si="3"/>
        <v>5410602702.1613111</v>
      </c>
      <c r="N24" s="93">
        <f t="shared" si="4"/>
        <v>4.9361549728763086</v>
      </c>
      <c r="O24" s="93">
        <f t="shared" si="5"/>
        <v>5.7213280062618566</v>
      </c>
      <c r="S24" s="304"/>
    </row>
    <row r="25" spans="1:20">
      <c r="A25" t="s">
        <v>180</v>
      </c>
      <c r="B25" s="7">
        <v>49171.989963167063</v>
      </c>
      <c r="C25" s="7">
        <v>297456.96679999999</v>
      </c>
      <c r="D25" s="247">
        <f>'GDP Durban'!D25</f>
        <v>420695750000</v>
      </c>
      <c r="E25" s="247">
        <f>'GDP Durban'!E25</f>
        <v>69154837684.489731</v>
      </c>
      <c r="F25" s="248">
        <v>4906222423</v>
      </c>
      <c r="G25" s="248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M25" s="247">
        <f t="shared" si="3"/>
        <v>5554023813.6419897</v>
      </c>
      <c r="N25" s="93">
        <f t="shared" si="4"/>
        <v>2.6507418743458611</v>
      </c>
      <c r="O25" s="93">
        <f t="shared" si="5"/>
        <v>5.9105341563102973</v>
      </c>
      <c r="S25" s="304"/>
    </row>
    <row r="26" spans="1:20">
      <c r="A26" t="s">
        <v>178</v>
      </c>
      <c r="B26" s="7">
        <v>50201.911274013575</v>
      </c>
      <c r="C26" s="7">
        <v>306956.06460000004</v>
      </c>
      <c r="D26" s="247">
        <f>'GDP Durban'!D26</f>
        <v>432676710000</v>
      </c>
      <c r="E26" s="247">
        <f>'GDP Durban'!E26</f>
        <v>70506787116.204514</v>
      </c>
      <c r="F26" s="248">
        <v>5280826192</v>
      </c>
      <c r="G26" s="248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M26" s="247">
        <f t="shared" si="3"/>
        <v>5662602758.9479046</v>
      </c>
      <c r="N26" s="93">
        <f t="shared" si="4"/>
        <v>1.9549600244640548</v>
      </c>
      <c r="O26" s="93">
        <f t="shared" si="5"/>
        <v>7.6643149737516554</v>
      </c>
      <c r="Q26" s="311">
        <f>M26/E26</f>
        <v>8.0312874696944939E-2</v>
      </c>
    </row>
    <row r="27" spans="1:20">
      <c r="A27" t="s">
        <v>174</v>
      </c>
      <c r="B27" s="7">
        <v>48194.136510043994</v>
      </c>
      <c r="C27" s="7">
        <v>294828.76199999999</v>
      </c>
      <c r="D27" s="247">
        <f>'GDP Durban'!D27</f>
        <v>421248760000</v>
      </c>
      <c r="E27" s="247">
        <f>'GDP Durban'!E27</f>
        <v>69345279262.852493</v>
      </c>
      <c r="F27" s="248">
        <v>5154329343</v>
      </c>
      <c r="G27" s="248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47">
        <f t="shared" si="3"/>
        <v>5569318724.2621269</v>
      </c>
      <c r="N27" s="93">
        <f t="shared" si="4"/>
        <v>-1.6473702757689039</v>
      </c>
      <c r="O27" s="93">
        <f t="shared" si="5"/>
        <v>8.0143793424454621</v>
      </c>
      <c r="Q27" s="311">
        <f t="shared" ref="Q27:Q38" si="9">M27/E27</f>
        <v>8.0312874696944939E-2</v>
      </c>
    </row>
    <row r="28" spans="1:20">
      <c r="A28" t="s">
        <v>175</v>
      </c>
      <c r="B28" s="7">
        <v>50488.786354107127</v>
      </c>
      <c r="C28" s="7">
        <v>305341.24400000001</v>
      </c>
      <c r="D28" s="247">
        <f>'GDP Durban'!D28</f>
        <v>432723700000</v>
      </c>
      <c r="E28" s="247">
        <f>'GDP Durban'!E28</f>
        <v>72066418453.485153</v>
      </c>
      <c r="F28" s="248">
        <v>5056692012</v>
      </c>
      <c r="G28" s="248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47">
        <f t="shared" si="3"/>
        <v>5787861235.1123533</v>
      </c>
      <c r="N28" s="93">
        <f t="shared" si="4"/>
        <v>3.9240438852631989</v>
      </c>
      <c r="O28" s="93">
        <f t="shared" si="5"/>
        <v>6.9725787258477334</v>
      </c>
      <c r="Q28" s="311">
        <f t="shared" si="9"/>
        <v>8.0312874696944939E-2</v>
      </c>
    </row>
    <row r="29" spans="1:20">
      <c r="A29" t="s">
        <v>176</v>
      </c>
      <c r="B29" s="7">
        <v>51623.876873712463</v>
      </c>
      <c r="C29" s="7">
        <v>312536.95279999997</v>
      </c>
      <c r="D29" s="247">
        <f>'GDP Durban'!D29</f>
        <v>442103600000</v>
      </c>
      <c r="E29" s="247">
        <f>'GDP Durban'!E29</f>
        <v>73579992260.020721</v>
      </c>
      <c r="F29" s="248">
        <v>5400223668</v>
      </c>
      <c r="G29" s="248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47">
        <f t="shared" si="3"/>
        <v>5909420698.5812225</v>
      </c>
      <c r="N29" s="93">
        <f t="shared" si="4"/>
        <v>2.1002484083658151</v>
      </c>
      <c r="O29" s="93">
        <f t="shared" si="5"/>
        <v>6.398908194565073</v>
      </c>
      <c r="Q29" s="311">
        <f t="shared" si="9"/>
        <v>8.0312874696944939E-2</v>
      </c>
    </row>
    <row r="30" spans="1:20">
      <c r="A30" t="s">
        <v>22</v>
      </c>
      <c r="B30" s="7">
        <v>52621.553323250911</v>
      </c>
      <c r="C30" s="7">
        <v>321222.86990000005</v>
      </c>
      <c r="D30" s="247">
        <f>'GDP Durban'!D30</f>
        <v>454063220000</v>
      </c>
      <c r="E30" s="247">
        <f>'GDP Durban'!E30</f>
        <v>75047889442.800217</v>
      </c>
      <c r="F30" s="248">
        <v>5579296845</v>
      </c>
      <c r="G30" s="248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47">
        <f t="shared" si="3"/>
        <v>6027311741.0897903</v>
      </c>
      <c r="N30" s="93">
        <f t="shared" si="4"/>
        <v>1.9949678407034377</v>
      </c>
      <c r="O30" s="93">
        <f t="shared" si="5"/>
        <v>6.440659846138451</v>
      </c>
      <c r="Q30" s="311">
        <f t="shared" si="9"/>
        <v>8.0312874696944939E-2</v>
      </c>
    </row>
    <row r="31" spans="1:20">
      <c r="A31" s="249" t="s">
        <v>228</v>
      </c>
      <c r="B31" s="7">
        <v>50304.132188642834</v>
      </c>
      <c r="C31" s="7">
        <v>306287.391</v>
      </c>
      <c r="D31" s="247">
        <f>'GDP Durban'!D31</f>
        <v>438553150000</v>
      </c>
      <c r="E31" s="247">
        <f>'GDP Durban'!E31</f>
        <v>72541361782.126389</v>
      </c>
      <c r="F31" s="248">
        <v>5543646776</v>
      </c>
      <c r="G31" s="248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48">
        <v>74058358</v>
      </c>
      <c r="M31" s="247">
        <f t="shared" ref="M31:M38" si="10">L31*K31</f>
        <v>5945074870.0052614</v>
      </c>
      <c r="N31" s="93">
        <f t="shared" si="4"/>
        <v>-1.3644038108050436</v>
      </c>
      <c r="O31" s="93">
        <f t="shared" si="5"/>
        <v>6.7468960629994825</v>
      </c>
      <c r="Q31" s="311">
        <f t="shared" si="9"/>
        <v>8.195427717308279E-2</v>
      </c>
    </row>
    <row r="32" spans="1:20">
      <c r="A32" s="249" t="s">
        <v>229</v>
      </c>
      <c r="B32" s="7">
        <v>52106.987321482666</v>
      </c>
      <c r="C32" s="7">
        <v>319011.06899999996</v>
      </c>
      <c r="D32" s="247">
        <f>'GDP Durban'!D32</f>
        <v>454641200000</v>
      </c>
      <c r="E32" s="247">
        <f>'GDP Durban'!E32</f>
        <v>75999812528.020065</v>
      </c>
      <c r="F32" s="248">
        <v>5265926862</v>
      </c>
      <c r="G32" s="248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48">
        <v>67432678</v>
      </c>
      <c r="M32" s="247">
        <f t="shared" si="10"/>
        <v>5755586786.1950674</v>
      </c>
      <c r="N32" s="93">
        <f t="shared" si="4"/>
        <v>-3.1873119843489257</v>
      </c>
      <c r="O32" s="93">
        <f t="shared" si="5"/>
        <v>-0.55762305981856197</v>
      </c>
      <c r="Q32" s="311">
        <f t="shared" si="9"/>
        <v>7.5731591891401884E-2</v>
      </c>
    </row>
    <row r="33" spans="1:17">
      <c r="A33" s="249" t="s">
        <v>230</v>
      </c>
      <c r="B33" s="7">
        <v>53105.277179895078</v>
      </c>
      <c r="C33" s="7">
        <v>322043.50599999999</v>
      </c>
      <c r="D33" s="247">
        <f>'GDP Durban'!D33</f>
        <v>458756850000.00006</v>
      </c>
      <c r="E33" s="247">
        <f>'GDP Durban'!E33</f>
        <v>76601510242.712723</v>
      </c>
      <c r="F33" s="248">
        <v>5202135900</v>
      </c>
      <c r="G33" s="248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48">
        <v>67209209</v>
      </c>
      <c r="M33" s="247">
        <f t="shared" si="10"/>
        <v>5921593374.0323095</v>
      </c>
      <c r="N33" s="93">
        <f t="shared" si="4"/>
        <v>2.8842686941219178</v>
      </c>
      <c r="O33" s="93">
        <f t="shared" si="5"/>
        <v>0.20598762673995277</v>
      </c>
      <c r="Q33" s="311">
        <f t="shared" si="9"/>
        <v>7.7303872407602364E-2</v>
      </c>
    </row>
    <row r="34" spans="1:17">
      <c r="A34" s="249" t="s">
        <v>231</v>
      </c>
      <c r="B34" s="7">
        <v>54606.740576335782</v>
      </c>
      <c r="C34" s="7">
        <v>324375.42606250005</v>
      </c>
      <c r="D34" s="247">
        <f>'GDP Durban'!D34</f>
        <v>462569720000</v>
      </c>
      <c r="E34" s="247">
        <f>'GDP Durban'!E34</f>
        <v>76289994309.377045</v>
      </c>
      <c r="F34" s="248">
        <v>5460259824</v>
      </c>
      <c r="G34" s="248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48">
        <v>73337156</v>
      </c>
      <c r="M34" s="247">
        <f t="shared" si="10"/>
        <v>6220748669.2685919</v>
      </c>
      <c r="N34" s="93">
        <f t="shared" si="4"/>
        <v>5.0519391714425081</v>
      </c>
      <c r="O34" s="93">
        <f t="shared" si="5"/>
        <v>3.2093400256716516</v>
      </c>
      <c r="Q34" s="311">
        <f t="shared" si="9"/>
        <v>8.1540819678682028E-2</v>
      </c>
    </row>
    <row r="35" spans="1:17">
      <c r="A35" s="251" t="s">
        <v>225</v>
      </c>
      <c r="B35" s="7">
        <v>49513.612728056825</v>
      </c>
      <c r="C35" s="7">
        <v>302489.23233921739</v>
      </c>
      <c r="D35" s="247">
        <f>'GDP Durban'!D35</f>
        <v>435388488486.75616</v>
      </c>
      <c r="E35" s="247">
        <f>'GDP Durban'!E35</f>
        <v>71694064952.064926</v>
      </c>
      <c r="F35" s="248">
        <v>5206564996</v>
      </c>
      <c r="G35" s="248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48">
        <v>67608470</v>
      </c>
      <c r="M35" s="247">
        <f t="shared" si="10"/>
        <v>5751324091.3478041</v>
      </c>
      <c r="N35" s="93">
        <f t="shared" si="4"/>
        <v>-7.5461106512760097</v>
      </c>
      <c r="O35" s="93">
        <f t="shared" si="5"/>
        <v>-3.2590132655013289</v>
      </c>
      <c r="Q35" s="311">
        <f t="shared" si="9"/>
        <v>8.0220365454144266E-2</v>
      </c>
    </row>
    <row r="36" spans="1:17">
      <c r="A36" s="251" t="s">
        <v>226</v>
      </c>
      <c r="B36" s="7">
        <v>51361.105636596607</v>
      </c>
      <c r="C36" s="7">
        <v>310058.42735320871</v>
      </c>
      <c r="D36" s="247">
        <f>'GDP Durban'!D36</f>
        <v>442169113563.42908</v>
      </c>
      <c r="E36" s="247">
        <f>'GDP Durban'!E36</f>
        <v>73353195106.780151</v>
      </c>
      <c r="F36" s="248">
        <v>4994646966</v>
      </c>
      <c r="G36" s="248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48">
        <v>69007516</v>
      </c>
      <c r="M36" s="247">
        <f t="shared" si="10"/>
        <v>6088567925.5538511</v>
      </c>
      <c r="N36" s="93">
        <f t="shared" si="4"/>
        <v>5.8637598725029427</v>
      </c>
      <c r="O36" s="93">
        <f t="shared" si="5"/>
        <v>5.7853551988382508</v>
      </c>
      <c r="Q36" s="311">
        <f t="shared" si="9"/>
        <v>8.3003445408079773E-2</v>
      </c>
    </row>
    <row r="37" spans="1:17">
      <c r="A37" s="249" t="s">
        <v>227</v>
      </c>
      <c r="D37" s="247">
        <f>'GDP Durban'!D37</f>
        <v>448605908439.31335</v>
      </c>
      <c r="E37" s="247">
        <f>'GDP Durban'!E37</f>
        <v>74507696115.616592</v>
      </c>
      <c r="F37" s="248">
        <v>5002707417</v>
      </c>
      <c r="G37" s="248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48">
        <v>68866285</v>
      </c>
      <c r="M37" s="247">
        <f t="shared" si="10"/>
        <v>6142097874.558403</v>
      </c>
      <c r="N37" s="93">
        <f>(M37-M36)/M36*100</f>
        <v>0.87918784284044083</v>
      </c>
      <c r="O37" s="93">
        <f>(M37-M33)/M33*100</f>
        <v>3.7237359372405021</v>
      </c>
      <c r="Q37" s="311">
        <f t="shared" si="9"/>
        <v>8.2435750865621479E-2</v>
      </c>
    </row>
    <row r="38" spans="1:17">
      <c r="A38" s="249" t="s">
        <v>350</v>
      </c>
      <c r="D38" s="247">
        <f>'GDP Durban'!D38</f>
        <v>455895909431.89258</v>
      </c>
      <c r="E38" s="247">
        <f>'GDP Durban'!E38</f>
        <v>75130432892.96817</v>
      </c>
      <c r="F38" s="248">
        <v>5074816265</v>
      </c>
      <c r="G38" s="248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48">
        <v>82582248</v>
      </c>
      <c r="M38" s="247">
        <f t="shared" si="10"/>
        <v>6880344323.6297016</v>
      </c>
      <c r="N38" s="93">
        <f>(M38-M37)/M37*100</f>
        <v>12.019451075979088</v>
      </c>
      <c r="O38" s="93">
        <f>(M38-M34)/M34*100</f>
        <v>10.603155495087089</v>
      </c>
      <c r="Q38" s="311">
        <f t="shared" si="9"/>
        <v>9.157865938868652E-2</v>
      </c>
    </row>
    <row r="39" spans="1:17">
      <c r="A39" s="309" t="s">
        <v>352</v>
      </c>
      <c r="D39" s="247">
        <f>'GDP Durban'!D39</f>
        <v>442199000000</v>
      </c>
      <c r="E39" s="247">
        <f>'GDP Durban'!E39</f>
        <v>72643849591.404724</v>
      </c>
      <c r="F39" s="248"/>
      <c r="G39" s="248"/>
      <c r="H39" s="93">
        <f t="shared" si="0"/>
        <v>16.42786383311693</v>
      </c>
      <c r="I39" s="93"/>
      <c r="J39" s="93"/>
      <c r="K39" s="93"/>
      <c r="L39" s="248"/>
      <c r="M39" s="310">
        <f>E39*Q39</f>
        <v>6652626358.4142275</v>
      </c>
      <c r="N39" s="93">
        <f>(M39-M38)/M38*100</f>
        <v>-3.3096885054633765</v>
      </c>
      <c r="O39" s="93">
        <f>(M39-M35)/M35*100</f>
        <v>15.671213319769747</v>
      </c>
      <c r="Q39" s="311">
        <f>Q38</f>
        <v>9.157865938868652E-2</v>
      </c>
    </row>
    <row r="40" spans="1:17">
      <c r="A40" s="309" t="s">
        <v>353</v>
      </c>
      <c r="D40" s="247">
        <f>'GDP Durban'!D40</f>
        <v>455684000000</v>
      </c>
      <c r="E40" s="247">
        <f>'GDP Durban'!E40</f>
        <v>75886388916.770844</v>
      </c>
      <c r="F40" s="248"/>
      <c r="G40" s="248"/>
      <c r="H40" s="93">
        <f t="shared" ref="H40" si="11">E40/D40*100</f>
        <v>16.653292394898845</v>
      </c>
      <c r="I40" s="93"/>
      <c r="J40" s="93"/>
      <c r="K40" s="93"/>
      <c r="L40" s="248"/>
      <c r="M40" s="310">
        <f>E40*Q40</f>
        <v>6949573762.8463526</v>
      </c>
      <c r="N40" s="93">
        <f>(M40-M39)/M39*100</f>
        <v>4.4636116389814475</v>
      </c>
      <c r="O40" s="93">
        <f>(M40-M36)/M36*100</f>
        <v>14.1413522493334</v>
      </c>
      <c r="Q40" s="311">
        <f>Q39</f>
        <v>9.157865938868652E-2</v>
      </c>
    </row>
    <row r="41" spans="1:17">
      <c r="A41" s="309"/>
      <c r="D41" s="247"/>
      <c r="E41" s="247"/>
      <c r="F41" s="248"/>
      <c r="G41" s="248"/>
      <c r="H41" s="93"/>
      <c r="I41" s="93"/>
      <c r="J41" s="93"/>
      <c r="K41" s="93"/>
      <c r="L41" s="248"/>
      <c r="M41" s="310"/>
      <c r="N41" s="93"/>
      <c r="O41" s="93"/>
      <c r="Q41" s="311"/>
    </row>
    <row r="42" spans="1:17">
      <c r="M42" s="93"/>
    </row>
    <row r="43" spans="1:17">
      <c r="K43" s="250"/>
      <c r="L43" s="250"/>
      <c r="M43" s="93"/>
    </row>
    <row r="44" spans="1:17">
      <c r="M44" s="93"/>
    </row>
    <row r="45" spans="1:17">
      <c r="M45" s="93"/>
    </row>
    <row r="46" spans="1:17">
      <c r="M46" s="93"/>
    </row>
    <row r="47" spans="1:17">
      <c r="M47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workbookViewId="0"/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9" max="19" width="15.5" bestFit="1" customWidth="1"/>
  </cols>
  <sheetData>
    <row r="1" spans="1:20" ht="28.5" customHeight="1" thickBot="1">
      <c r="D1" s="341" t="s">
        <v>239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20" ht="39" thickBot="1">
      <c r="C2" s="246" t="s">
        <v>215</v>
      </c>
      <c r="D2" s="254" t="s">
        <v>232</v>
      </c>
      <c r="E2" s="252" t="s">
        <v>224</v>
      </c>
      <c r="F2" s="252" t="s">
        <v>214</v>
      </c>
      <c r="G2" s="252" t="s">
        <v>213</v>
      </c>
      <c r="H2" s="252" t="s">
        <v>216</v>
      </c>
      <c r="I2" s="252" t="s">
        <v>217</v>
      </c>
      <c r="J2" s="252" t="s">
        <v>218</v>
      </c>
      <c r="K2" s="252" t="s">
        <v>219</v>
      </c>
      <c r="L2" s="252" t="s">
        <v>243</v>
      </c>
      <c r="M2" s="252" t="s">
        <v>240</v>
      </c>
      <c r="N2" s="252" t="s">
        <v>241</v>
      </c>
      <c r="O2" s="253" t="s">
        <v>242</v>
      </c>
    </row>
    <row r="3" spans="1:20">
      <c r="A3" t="s">
        <v>198</v>
      </c>
      <c r="B3" s="7">
        <v>37676.73632361889</v>
      </c>
      <c r="C3" s="7">
        <v>228114.65100000001</v>
      </c>
      <c r="D3" s="247">
        <v>322910910060.36981</v>
      </c>
      <c r="E3" s="247">
        <v>50112796216.986862</v>
      </c>
    </row>
    <row r="4" spans="1:20">
      <c r="A4" t="s">
        <v>199</v>
      </c>
      <c r="B4" s="7">
        <v>39785.998991779808</v>
      </c>
      <c r="C4" s="7">
        <v>237077.625</v>
      </c>
      <c r="D4" s="247">
        <v>334720112818.65576</v>
      </c>
      <c r="E4" s="247">
        <v>52845129483.895035</v>
      </c>
    </row>
    <row r="5" spans="1:20">
      <c r="A5" t="s">
        <v>200</v>
      </c>
      <c r="B5" s="7">
        <v>40039.788367970163</v>
      </c>
      <c r="C5" s="7">
        <v>239764.666</v>
      </c>
      <c r="D5" s="247">
        <v>338640978501.02924</v>
      </c>
      <c r="E5" s="247">
        <v>53165072537.585495</v>
      </c>
    </row>
    <row r="6" spans="1:20">
      <c r="A6" t="s">
        <v>197</v>
      </c>
      <c r="B6" s="7">
        <v>40074.592176024802</v>
      </c>
      <c r="C6" s="7">
        <v>242416.25599999999</v>
      </c>
      <c r="D6" s="247">
        <v>342446668348.70929</v>
      </c>
      <c r="E6" s="247">
        <v>53231276652.014305</v>
      </c>
    </row>
    <row r="7" spans="1:20">
      <c r="A7" t="s">
        <v>194</v>
      </c>
      <c r="B7" s="7">
        <v>38164.553783353913</v>
      </c>
      <c r="C7" s="7">
        <v>234422.22595000002</v>
      </c>
      <c r="D7" s="247">
        <v>333305590430.95892</v>
      </c>
      <c r="E7" s="247">
        <v>51711374534.346764</v>
      </c>
      <c r="F7" s="248">
        <v>4118958622</v>
      </c>
      <c r="G7" s="248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47">
        <f>E7*$L$26</f>
        <v>3204610900.4491315</v>
      </c>
    </row>
    <row r="8" spans="1:20">
      <c r="A8" t="s">
        <v>195</v>
      </c>
      <c r="B8" s="7">
        <v>40899.509629239452</v>
      </c>
      <c r="C8" s="7">
        <v>246691.99999189001</v>
      </c>
      <c r="D8" s="247">
        <v>347204329137.22797</v>
      </c>
      <c r="E8" s="247">
        <v>54878905030.490082</v>
      </c>
      <c r="F8" s="248">
        <v>4128329079</v>
      </c>
      <c r="G8" s="248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47">
        <f t="shared" ref="M8:M30" si="3">E8*$L$26</f>
        <v>3400906258.034411</v>
      </c>
      <c r="N8" s="93">
        <f>(M8-M7)/M7*100</f>
        <v>6.1254037910739285</v>
      </c>
    </row>
    <row r="9" spans="1:20">
      <c r="A9" t="s">
        <v>196</v>
      </c>
      <c r="B9" s="7">
        <v>40843.515709009815</v>
      </c>
      <c r="C9" s="7">
        <v>248774.73830440003</v>
      </c>
      <c r="D9" s="247">
        <v>350396669892.96594</v>
      </c>
      <c r="E9" s="247">
        <v>54975894517.663895</v>
      </c>
      <c r="F9" s="248">
        <v>4479766142</v>
      </c>
      <c r="G9" s="248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47">
        <f t="shared" si="3"/>
        <v>3406916803.5019217</v>
      </c>
      <c r="N9" s="93">
        <f t="shared" ref="N9:N36" si="4">(M9-M8)/M8*100</f>
        <v>0.17673364131431712</v>
      </c>
    </row>
    <row r="10" spans="1:20" ht="13.5" thickBot="1">
      <c r="A10" t="s">
        <v>193</v>
      </c>
      <c r="B10" s="7">
        <v>41049.652983244421</v>
      </c>
      <c r="C10" s="7">
        <v>252232.9458972</v>
      </c>
      <c r="D10" s="247">
        <v>355528420538.84723</v>
      </c>
      <c r="E10" s="247">
        <v>55380505788.006569</v>
      </c>
      <c r="F10" s="248">
        <v>4393645140</v>
      </c>
      <c r="G10" s="248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47">
        <f t="shared" si="3"/>
        <v>3431991010.0775657</v>
      </c>
      <c r="N10" s="93">
        <f t="shared" si="4"/>
        <v>0.73597942133105787</v>
      </c>
    </row>
    <row r="11" spans="1:20" ht="15.75" thickBot="1">
      <c r="A11" t="s">
        <v>190</v>
      </c>
      <c r="B11" s="7">
        <v>39679.286244765506</v>
      </c>
      <c r="C11" s="7">
        <v>242968.67667019999</v>
      </c>
      <c r="D11" s="247">
        <v>343994759999.99994</v>
      </c>
      <c r="E11" s="247">
        <v>53748552241.586288</v>
      </c>
      <c r="F11" s="248">
        <v>4324510166.1150007</v>
      </c>
      <c r="G11" s="248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47">
        <f t="shared" si="3"/>
        <v>3330857049.3004947</v>
      </c>
      <c r="N11" s="93">
        <f t="shared" si="4"/>
        <v>-2.9468014479089586</v>
      </c>
      <c r="O11" s="93">
        <f>(M11-M7)/M7*100</f>
        <v>3.9395156782893541</v>
      </c>
      <c r="R11" s="344" t="s">
        <v>351</v>
      </c>
      <c r="S11" s="345"/>
      <c r="T11" s="346"/>
    </row>
    <row r="12" spans="1:20">
      <c r="A12" t="s">
        <v>191</v>
      </c>
      <c r="B12" s="7">
        <v>42428.908098434826</v>
      </c>
      <c r="C12" s="7">
        <v>254647.49008620001</v>
      </c>
      <c r="D12" s="247">
        <v>358345100000</v>
      </c>
      <c r="E12" s="247">
        <v>57231349101.069832</v>
      </c>
      <c r="F12" s="248">
        <v>4344832650.1500006</v>
      </c>
      <c r="G12" s="248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47">
        <f t="shared" si="3"/>
        <v>3546689811.0565724</v>
      </c>
      <c r="N12" s="93">
        <f t="shared" si="4"/>
        <v>6.4797965977376384</v>
      </c>
      <c r="O12" s="93">
        <f t="shared" ref="O12:O36" si="5">(M12-M8)/M8*100</f>
        <v>4.2866089789378261</v>
      </c>
      <c r="R12" s="7">
        <v>2001</v>
      </c>
    </row>
    <row r="13" spans="1:20">
      <c r="A13" t="s">
        <v>192</v>
      </c>
      <c r="B13" s="7">
        <v>42149.48137805095</v>
      </c>
      <c r="C13" s="7">
        <v>256275.03476719998</v>
      </c>
      <c r="D13" s="247">
        <v>360923000000</v>
      </c>
      <c r="E13" s="247">
        <v>56976105664.892906</v>
      </c>
      <c r="F13" s="248">
        <v>4469507962.3999996</v>
      </c>
      <c r="G13" s="248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47">
        <f t="shared" si="3"/>
        <v>3530872093.8675356</v>
      </c>
      <c r="N13" s="93">
        <f t="shared" si="4"/>
        <v>-0.4459853562532069</v>
      </c>
      <c r="O13" s="93">
        <f t="shared" si="5"/>
        <v>3.6383421584642766</v>
      </c>
      <c r="R13" s="7">
        <f>R12+1</f>
        <v>2002</v>
      </c>
      <c r="S13" s="304">
        <f>SUM(M7:M10)</f>
        <v>13444424972.06303</v>
      </c>
    </row>
    <row r="14" spans="1:20">
      <c r="A14" t="s">
        <v>189</v>
      </c>
      <c r="B14" s="7">
        <v>42100.346979449736</v>
      </c>
      <c r="C14" s="7">
        <v>258872.64112069999</v>
      </c>
      <c r="D14" s="247">
        <v>364059160000</v>
      </c>
      <c r="E14" s="247">
        <v>56805786738.685379</v>
      </c>
      <c r="F14" s="248">
        <v>4792454884.6540003</v>
      </c>
      <c r="G14" s="248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47">
        <f t="shared" si="3"/>
        <v>3520317242.2049694</v>
      </c>
      <c r="N14" s="93">
        <f t="shared" si="4"/>
        <v>-0.29893044499963589</v>
      </c>
      <c r="O14" s="93">
        <f t="shared" si="5"/>
        <v>2.573614903653477</v>
      </c>
      <c r="R14" s="7">
        <f t="shared" ref="R14:R21" si="6">R13+1</f>
        <v>2003</v>
      </c>
      <c r="S14" s="304">
        <f>SUM(M11:M14)</f>
        <v>13928736196.429571</v>
      </c>
      <c r="T14" s="93">
        <f>(S14-S13)/S13*100</f>
        <v>3.6023201094351003</v>
      </c>
    </row>
    <row r="15" spans="1:20">
      <c r="A15" t="s">
        <v>185</v>
      </c>
      <c r="B15" s="7">
        <v>40825.253019522192</v>
      </c>
      <c r="C15" s="7">
        <v>251444.37829999998</v>
      </c>
      <c r="D15" s="247">
        <v>356887070000</v>
      </c>
      <c r="E15" s="247">
        <v>56423856239.621162</v>
      </c>
      <c r="F15" s="248">
        <v>4499340550.9499998</v>
      </c>
      <c r="G15" s="248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47">
        <f t="shared" si="3"/>
        <v>3496648588.0348463</v>
      </c>
      <c r="N15" s="93">
        <f t="shared" si="4"/>
        <v>-0.67234435255892211</v>
      </c>
      <c r="O15" s="93">
        <f t="shared" si="5"/>
        <v>4.9774438314357896</v>
      </c>
      <c r="R15" s="7">
        <f t="shared" si="6"/>
        <v>2004</v>
      </c>
      <c r="S15" s="304">
        <f>SUM(M15:M18)</f>
        <v>14778542670.80098</v>
      </c>
      <c r="T15" s="93">
        <f t="shared" ref="T15:T20" si="7">(S15-S14)/S14*100</f>
        <v>6.1011025148803091</v>
      </c>
    </row>
    <row r="16" spans="1:20">
      <c r="A16" t="s">
        <v>187</v>
      </c>
      <c r="B16" s="7">
        <v>43839.245304415505</v>
      </c>
      <c r="C16" s="7">
        <v>264778.94630000001</v>
      </c>
      <c r="D16" s="247">
        <v>371714000000</v>
      </c>
      <c r="E16" s="247">
        <v>59962107212.601006</v>
      </c>
      <c r="F16" s="248">
        <v>4543677182.2600002</v>
      </c>
      <c r="G16" s="248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47">
        <f t="shared" si="3"/>
        <v>3715917902.3518491</v>
      </c>
      <c r="N16" s="93">
        <f t="shared" si="4"/>
        <v>6.2708421734834516</v>
      </c>
      <c r="O16" s="93">
        <f t="shared" si="5"/>
        <v>4.7714376026829068</v>
      </c>
      <c r="R16" s="7">
        <f t="shared" si="6"/>
        <v>2005</v>
      </c>
      <c r="S16" s="304">
        <f>SUM(M19:M22)</f>
        <v>15798822474.937878</v>
      </c>
      <c r="T16" s="93">
        <f t="shared" si="7"/>
        <v>6.9037917125126125</v>
      </c>
    </row>
    <row r="17" spans="1:20">
      <c r="A17" t="s">
        <v>188</v>
      </c>
      <c r="B17" s="7">
        <v>44543.65678666599</v>
      </c>
      <c r="C17" s="7">
        <v>270547.82851100003</v>
      </c>
      <c r="D17" s="247">
        <v>379044000000</v>
      </c>
      <c r="E17" s="247">
        <v>60851913008.491173</v>
      </c>
      <c r="F17" s="248">
        <v>4775490888.2999992</v>
      </c>
      <c r="G17" s="248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47">
        <f t="shared" si="3"/>
        <v>3771060148.6848779</v>
      </c>
      <c r="N17" s="93">
        <f t="shared" si="4"/>
        <v>1.4839468411863621</v>
      </c>
      <c r="O17" s="93">
        <f t="shared" si="5"/>
        <v>6.8025136122745424</v>
      </c>
      <c r="R17" s="7">
        <f t="shared" si="6"/>
        <v>2006</v>
      </c>
      <c r="S17" s="304">
        <f>SUM(M23:M26)</f>
        <v>16808467220.258028</v>
      </c>
      <c r="T17" s="93">
        <f t="shared" si="7"/>
        <v>6.3906328900256879</v>
      </c>
    </row>
    <row r="18" spans="1:20">
      <c r="A18" t="s">
        <v>186</v>
      </c>
      <c r="B18" s="7">
        <v>44924.845565797143</v>
      </c>
      <c r="C18" s="7">
        <v>275256.89010000002</v>
      </c>
      <c r="D18" s="247">
        <v>384685190000</v>
      </c>
      <c r="E18" s="247">
        <v>61236864736.262665</v>
      </c>
      <c r="F18" s="248">
        <v>4830257034.4000006</v>
      </c>
      <c r="G18" s="248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47">
        <f t="shared" si="3"/>
        <v>3794916031.7294073</v>
      </c>
      <c r="N18" s="93">
        <f t="shared" si="4"/>
        <v>0.63260415119204494</v>
      </c>
      <c r="O18" s="93">
        <f t="shared" si="5"/>
        <v>7.8003989592836094</v>
      </c>
      <c r="R18" s="7">
        <f t="shared" si="6"/>
        <v>2007</v>
      </c>
      <c r="S18" s="304">
        <f>SUM(M27:M30)</f>
        <v>17974072554.404175</v>
      </c>
      <c r="T18" s="93">
        <f t="shared" si="7"/>
        <v>6.9346319261123766</v>
      </c>
    </row>
    <row r="19" spans="1:20">
      <c r="A19" t="s">
        <v>182</v>
      </c>
      <c r="B19" s="7">
        <v>43267.60531097796</v>
      </c>
      <c r="C19" s="7">
        <v>265766.29472999997</v>
      </c>
      <c r="D19" s="247">
        <v>376326650000</v>
      </c>
      <c r="E19" s="247">
        <v>60432164603.970009</v>
      </c>
      <c r="F19" s="248">
        <v>4690209425</v>
      </c>
      <c r="G19" s="248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6.3044421173581153E-2</v>
      </c>
      <c r="M19" s="247">
        <f t="shared" si="3"/>
        <v>3745047877.2129364</v>
      </c>
      <c r="N19" s="93">
        <f t="shared" si="4"/>
        <v>-1.314077942687579</v>
      </c>
      <c r="O19" s="93">
        <f t="shared" si="5"/>
        <v>7.103924884762101</v>
      </c>
      <c r="R19" s="7">
        <f t="shared" si="6"/>
        <v>2008</v>
      </c>
      <c r="S19" s="304">
        <f>SUM(M31:M34)</f>
        <v>19737485503.798824</v>
      </c>
      <c r="T19" s="93">
        <f t="shared" si="7"/>
        <v>9.8108703192174538</v>
      </c>
    </row>
    <row r="20" spans="1:20">
      <c r="A20" t="s">
        <v>183</v>
      </c>
      <c r="B20" s="7">
        <v>45920.174696248054</v>
      </c>
      <c r="C20" s="7">
        <v>277268.90181000001</v>
      </c>
      <c r="D20" s="247">
        <v>391001500000</v>
      </c>
      <c r="E20" s="247">
        <v>63723242157.455879</v>
      </c>
      <c r="F20" s="248">
        <v>4760343407</v>
      </c>
      <c r="G20" s="248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6.8349776586806368E-2</v>
      </c>
      <c r="M20" s="247">
        <f t="shared" si="3"/>
        <v>3948999582.1733065</v>
      </c>
      <c r="N20" s="93">
        <f t="shared" si="4"/>
        <v>5.4459038081016704</v>
      </c>
      <c r="O20" s="93">
        <f t="shared" si="5"/>
        <v>6.2725196289707368</v>
      </c>
      <c r="R20" s="7">
        <f t="shared" si="6"/>
        <v>2009</v>
      </c>
      <c r="S20" s="304">
        <f>SUM(M35:M38)</f>
        <v>17028803582.517605</v>
      </c>
      <c r="T20" s="93">
        <f t="shared" si="7"/>
        <v>-13.723541029377254</v>
      </c>
    </row>
    <row r="21" spans="1:20">
      <c r="A21" t="s">
        <v>184</v>
      </c>
      <c r="B21" s="7">
        <v>47037.654231843975</v>
      </c>
      <c r="C21" s="7">
        <v>283831.22172999999</v>
      </c>
      <c r="D21" s="247">
        <v>399721500000</v>
      </c>
      <c r="E21" s="247">
        <v>65295523467.407036</v>
      </c>
      <c r="F21" s="248">
        <v>4824982237</v>
      </c>
      <c r="G21" s="248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6.7743762175790742E-2</v>
      </c>
      <c r="M21" s="247">
        <f t="shared" si="3"/>
        <v>4046435588.6576304</v>
      </c>
      <c r="N21" s="93">
        <f t="shared" si="4"/>
        <v>2.4673592502813255</v>
      </c>
      <c r="O21" s="93">
        <f t="shared" si="5"/>
        <v>7.3023348638124261</v>
      </c>
      <c r="R21" s="7">
        <f t="shared" si="6"/>
        <v>2010</v>
      </c>
    </row>
    <row r="22" spans="1:20">
      <c r="A22" t="s">
        <v>181</v>
      </c>
      <c r="B22" s="7">
        <v>47137.581046113184</v>
      </c>
      <c r="C22" s="7">
        <v>287892.13373</v>
      </c>
      <c r="D22" s="247">
        <v>404031450000</v>
      </c>
      <c r="E22" s="247">
        <v>65487610387.335793</v>
      </c>
      <c r="F22" s="248">
        <v>5011501336</v>
      </c>
      <c r="G22" s="248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6.265975876990848E-2</v>
      </c>
      <c r="M22" s="247">
        <f t="shared" si="3"/>
        <v>4058339426.8940039</v>
      </c>
      <c r="N22" s="93">
        <f t="shared" si="4"/>
        <v>0.2941808407809704</v>
      </c>
      <c r="O22" s="93">
        <f t="shared" si="5"/>
        <v>6.9414815232301752</v>
      </c>
    </row>
    <row r="23" spans="1:20">
      <c r="A23" t="s">
        <v>177</v>
      </c>
      <c r="B23" s="7">
        <v>45515.077116805645</v>
      </c>
      <c r="C23" s="7">
        <v>278720.45539999998</v>
      </c>
      <c r="D23" s="247">
        <v>395449950000</v>
      </c>
      <c r="E23" s="247">
        <v>64200044183.934395</v>
      </c>
      <c r="F23" s="248">
        <v>4675546289</v>
      </c>
      <c r="G23" s="248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5.6239370116081704E-2</v>
      </c>
      <c r="M23" s="247">
        <f t="shared" si="3"/>
        <v>3978547529.5092335</v>
      </c>
      <c r="N23" s="93">
        <f t="shared" si="4"/>
        <v>-1.9661218294359886</v>
      </c>
      <c r="O23" s="93">
        <f t="shared" si="5"/>
        <v>6.234890980087215</v>
      </c>
    </row>
    <row r="24" spans="1:20">
      <c r="A24" t="s">
        <v>179</v>
      </c>
      <c r="B24" s="7">
        <v>48049.392570885168</v>
      </c>
      <c r="C24" s="7">
        <v>290944.85600000003</v>
      </c>
      <c r="D24" s="247">
        <v>410298850000.00006</v>
      </c>
      <c r="E24" s="247">
        <v>67369057857.508469</v>
      </c>
      <c r="F24" s="248">
        <v>4859349229</v>
      </c>
      <c r="G24" s="248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5.6442926388302499E-2</v>
      </c>
      <c r="M24" s="247">
        <f t="shared" si="3"/>
        <v>4174934801.2353516</v>
      </c>
      <c r="N24" s="93">
        <f t="shared" si="4"/>
        <v>4.9361549728763219</v>
      </c>
      <c r="O24" s="93">
        <f t="shared" si="5"/>
        <v>5.7213280062618566</v>
      </c>
    </row>
    <row r="25" spans="1:20">
      <c r="A25" t="s">
        <v>180</v>
      </c>
      <c r="B25" s="7">
        <v>49171.989963167063</v>
      </c>
      <c r="C25" s="7">
        <v>297456.96679999999</v>
      </c>
      <c r="D25" s="247">
        <v>420695750000</v>
      </c>
      <c r="E25" s="247">
        <v>69154837684.489731</v>
      </c>
      <c r="F25" s="248">
        <v>4906222423</v>
      </c>
      <c r="G25" s="248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v>5.9317703476050719E-2</v>
      </c>
      <c r="M25" s="247">
        <f t="shared" si="3"/>
        <v>4285601546.2383351</v>
      </c>
      <c r="N25" s="93">
        <f t="shared" si="4"/>
        <v>2.6507418743458602</v>
      </c>
      <c r="O25" s="93">
        <f t="shared" si="5"/>
        <v>5.910534156310292</v>
      </c>
    </row>
    <row r="26" spans="1:20">
      <c r="A26" t="s">
        <v>178</v>
      </c>
      <c r="B26" s="7">
        <v>50201.911274013575</v>
      </c>
      <c r="C26" s="7">
        <v>306956.06460000004</v>
      </c>
      <c r="D26" s="247">
        <v>432676710000</v>
      </c>
      <c r="E26" s="247">
        <v>70506787116.204514</v>
      </c>
      <c r="F26" s="248">
        <v>5280826192</v>
      </c>
      <c r="G26" s="248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6.1971102669503099E-2</v>
      </c>
      <c r="M26" s="247">
        <f t="shared" si="3"/>
        <v>4369383343.2751083</v>
      </c>
      <c r="N26" s="93">
        <f t="shared" si="4"/>
        <v>1.9549600244640628</v>
      </c>
      <c r="O26" s="93">
        <f t="shared" si="5"/>
        <v>7.6643149737516607</v>
      </c>
      <c r="Q26" s="311">
        <f t="shared" ref="Q26:Q37" si="9">M26/E26</f>
        <v>6.1971102669503099E-2</v>
      </c>
    </row>
    <row r="27" spans="1:20">
      <c r="A27" t="s">
        <v>174</v>
      </c>
      <c r="B27" s="7">
        <v>48194.136510043994</v>
      </c>
      <c r="C27" s="7">
        <v>294828.76199999999</v>
      </c>
      <c r="D27" s="247">
        <v>421248760000</v>
      </c>
      <c r="E27" s="247">
        <v>69345279262.852493</v>
      </c>
      <c r="F27" s="248">
        <v>5154329343</v>
      </c>
      <c r="G27" s="248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47">
        <f t="shared" si="3"/>
        <v>4297403420.8435965</v>
      </c>
      <c r="N27" s="93">
        <f t="shared" si="4"/>
        <v>-1.6473702757689077</v>
      </c>
      <c r="O27" s="93">
        <f t="shared" si="5"/>
        <v>8.0143793424454799</v>
      </c>
      <c r="Q27" s="311">
        <f t="shared" si="9"/>
        <v>6.1971102669503106E-2</v>
      </c>
    </row>
    <row r="28" spans="1:20">
      <c r="A28" t="s">
        <v>175</v>
      </c>
      <c r="B28" s="7">
        <v>50488.786354107127</v>
      </c>
      <c r="C28" s="7">
        <v>305341.24400000001</v>
      </c>
      <c r="D28" s="247">
        <v>432723700000</v>
      </c>
      <c r="E28" s="247">
        <v>72066418453.485153</v>
      </c>
      <c r="F28" s="248">
        <v>5056692012</v>
      </c>
      <c r="G28" s="248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47">
        <f t="shared" si="3"/>
        <v>4466035417.0043011</v>
      </c>
      <c r="N28" s="93">
        <f t="shared" si="4"/>
        <v>3.9240438852631976</v>
      </c>
      <c r="O28" s="93">
        <f t="shared" si="5"/>
        <v>6.9725787258477352</v>
      </c>
      <c r="Q28" s="311">
        <f t="shared" si="9"/>
        <v>6.1971102669503099E-2</v>
      </c>
    </row>
    <row r="29" spans="1:20">
      <c r="A29" t="s">
        <v>176</v>
      </c>
      <c r="B29" s="7">
        <v>51623.876873712463</v>
      </c>
      <c r="C29" s="7">
        <v>312536.95279999997</v>
      </c>
      <c r="D29" s="247">
        <v>442103600000</v>
      </c>
      <c r="E29" s="247">
        <v>73579992260.020721</v>
      </c>
      <c r="F29" s="248">
        <v>5400223668</v>
      </c>
      <c r="G29" s="248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47">
        <f t="shared" si="3"/>
        <v>4559833254.7669878</v>
      </c>
      <c r="N29" s="93">
        <f t="shared" si="4"/>
        <v>2.1002484083658217</v>
      </c>
      <c r="O29" s="93">
        <f t="shared" si="5"/>
        <v>6.398908194565081</v>
      </c>
      <c r="Q29" s="311">
        <f t="shared" si="9"/>
        <v>6.1971102669503106E-2</v>
      </c>
    </row>
    <row r="30" spans="1:20">
      <c r="A30" t="s">
        <v>22</v>
      </c>
      <c r="B30" s="7">
        <v>52621.553323250911</v>
      </c>
      <c r="C30" s="7">
        <v>321222.86990000005</v>
      </c>
      <c r="D30" s="247">
        <v>454063220000</v>
      </c>
      <c r="E30" s="247">
        <v>75047889442.800217</v>
      </c>
      <c r="F30" s="248">
        <v>5579296845</v>
      </c>
      <c r="G30" s="248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47">
        <f t="shared" si="3"/>
        <v>4650800461.7892895</v>
      </c>
      <c r="N30" s="93">
        <f t="shared" si="4"/>
        <v>1.9949678407034248</v>
      </c>
      <c r="O30" s="93">
        <f t="shared" si="5"/>
        <v>6.4406598461384386</v>
      </c>
      <c r="Q30" s="311">
        <f t="shared" si="9"/>
        <v>6.1971102669503092E-2</v>
      </c>
    </row>
    <row r="31" spans="1:20">
      <c r="A31" s="249" t="s">
        <v>228</v>
      </c>
      <c r="B31" s="7">
        <v>50304.132188642834</v>
      </c>
      <c r="C31" s="7">
        <v>306287.391</v>
      </c>
      <c r="D31" s="247">
        <v>438553150000</v>
      </c>
      <c r="E31" s="247">
        <v>72541361782.126389</v>
      </c>
      <c r="F31" s="248">
        <v>5543646776</v>
      </c>
      <c r="G31" s="248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48">
        <v>56970380</v>
      </c>
      <c r="M31" s="247">
        <f t="shared" ref="M31:M38" si="10">L31*K31</f>
        <v>4573328164.6974993</v>
      </c>
      <c r="N31" s="93">
        <f t="shared" si="4"/>
        <v>-1.6657841532505675</v>
      </c>
      <c r="O31" s="93">
        <f t="shared" si="5"/>
        <v>6.4207317031394222</v>
      </c>
      <c r="Q31" s="311">
        <f t="shared" si="9"/>
        <v>6.3044421173581153E-2</v>
      </c>
    </row>
    <row r="32" spans="1:20">
      <c r="A32" s="249" t="s">
        <v>229</v>
      </c>
      <c r="B32" s="7">
        <v>52106.987321482666</v>
      </c>
      <c r="C32" s="7">
        <v>319011.06899999996</v>
      </c>
      <c r="D32" s="247">
        <v>454641200000</v>
      </c>
      <c r="E32" s="247">
        <v>75999812528.020065</v>
      </c>
      <c r="F32" s="248">
        <v>5265926862</v>
      </c>
      <c r="G32" s="248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48">
        <v>60859786</v>
      </c>
      <c r="M32" s="247">
        <f t="shared" si="10"/>
        <v>5194570206.9293394</v>
      </c>
      <c r="N32" s="93">
        <f t="shared" si="4"/>
        <v>13.584025022025331</v>
      </c>
      <c r="O32" s="93">
        <f t="shared" si="5"/>
        <v>16.312785768584888</v>
      </c>
      <c r="Q32" s="311">
        <f t="shared" si="9"/>
        <v>6.8349776586806368E-2</v>
      </c>
    </row>
    <row r="33" spans="1:17">
      <c r="A33" s="249" t="s">
        <v>230</v>
      </c>
      <c r="B33" s="7">
        <v>53105.277179895078</v>
      </c>
      <c r="C33" s="7">
        <v>322043.50599999999</v>
      </c>
      <c r="D33" s="247">
        <v>458756850000.00006</v>
      </c>
      <c r="E33" s="247">
        <v>76601510242.712723</v>
      </c>
      <c r="F33" s="248">
        <v>5202135900</v>
      </c>
      <c r="G33" s="248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48">
        <v>58897498</v>
      </c>
      <c r="M33" s="247">
        <f t="shared" si="10"/>
        <v>5189274492.1887293</v>
      </c>
      <c r="N33" s="93">
        <f t="shared" si="4"/>
        <v>-0.1019471203516676</v>
      </c>
      <c r="O33" s="93">
        <f t="shared" si="5"/>
        <v>13.804040679858295</v>
      </c>
      <c r="Q33" s="311">
        <f t="shared" si="9"/>
        <v>6.7743762175790742E-2</v>
      </c>
    </row>
    <row r="34" spans="1:17">
      <c r="A34" s="249" t="s">
        <v>231</v>
      </c>
      <c r="B34" s="7">
        <v>54606.740576335782</v>
      </c>
      <c r="C34" s="7">
        <v>324375.42606250005</v>
      </c>
      <c r="D34" s="247">
        <v>462569720000</v>
      </c>
      <c r="E34" s="247">
        <v>76289994309.377045</v>
      </c>
      <c r="F34" s="248">
        <v>5460259824</v>
      </c>
      <c r="G34" s="248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48">
        <v>56355682</v>
      </c>
      <c r="M34" s="247">
        <f t="shared" si="10"/>
        <v>4780312639.9832563</v>
      </c>
      <c r="N34" s="93">
        <f t="shared" si="4"/>
        <v>-7.8809061424881612</v>
      </c>
      <c r="O34" s="93">
        <f t="shared" si="5"/>
        <v>2.784728763532891</v>
      </c>
      <c r="Q34" s="311">
        <f t="shared" si="9"/>
        <v>6.265975876990848E-2</v>
      </c>
    </row>
    <row r="35" spans="1:17">
      <c r="A35" s="251" t="s">
        <v>225</v>
      </c>
      <c r="B35" s="7">
        <v>49513.612728056825</v>
      </c>
      <c r="C35" s="7">
        <v>302489.23233921739</v>
      </c>
      <c r="D35" s="247">
        <v>435388488486.75616</v>
      </c>
      <c r="E35" s="247">
        <v>71694064952.064926</v>
      </c>
      <c r="F35" s="248">
        <v>5206564996</v>
      </c>
      <c r="G35" s="248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48">
        <v>47397662</v>
      </c>
      <c r="M35" s="247">
        <f t="shared" si="10"/>
        <v>4032029053.9655809</v>
      </c>
      <c r="N35" s="93">
        <f t="shared" si="4"/>
        <v>-15.653444499820338</v>
      </c>
      <c r="O35" s="93">
        <f t="shared" si="5"/>
        <v>-11.83599976293681</v>
      </c>
      <c r="Q35" s="311">
        <f t="shared" si="9"/>
        <v>5.6239370116081704E-2</v>
      </c>
    </row>
    <row r="36" spans="1:17">
      <c r="A36" s="251" t="s">
        <v>226</v>
      </c>
      <c r="B36" s="7">
        <v>51361.105636596607</v>
      </c>
      <c r="C36" s="7">
        <v>310058.42735320871</v>
      </c>
      <c r="D36" s="247">
        <v>442169113563.42908</v>
      </c>
      <c r="E36" s="247">
        <v>73353195106.780151</v>
      </c>
      <c r="F36" s="248">
        <v>4994646966</v>
      </c>
      <c r="G36" s="248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48">
        <v>46925596</v>
      </c>
      <c r="M36" s="247">
        <f t="shared" si="10"/>
        <v>4140268991.7587833</v>
      </c>
      <c r="N36" s="93">
        <f t="shared" si="4"/>
        <v>2.6845029225854975</v>
      </c>
      <c r="O36" s="93">
        <f t="shared" si="5"/>
        <v>-20.296216494757591</v>
      </c>
      <c r="Q36" s="311">
        <f t="shared" si="9"/>
        <v>5.6442926388302499E-2</v>
      </c>
    </row>
    <row r="37" spans="1:17">
      <c r="A37" s="249" t="s">
        <v>227</v>
      </c>
      <c r="D37" s="247">
        <v>448605908439.31335</v>
      </c>
      <c r="E37" s="247">
        <v>74507696115.616592</v>
      </c>
      <c r="F37" s="248">
        <v>5002707417</v>
      </c>
      <c r="G37" s="248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48">
        <v>49355219</v>
      </c>
      <c r="M37" s="247">
        <f t="shared" si="10"/>
        <v>4401930287.3425579</v>
      </c>
      <c r="N37" s="93">
        <f>(M37-M36)/M36*100</f>
        <v>6.3199105204181674</v>
      </c>
      <c r="O37" s="93">
        <f>(M37-M33)/M33*100</f>
        <v>-15.172529532429605</v>
      </c>
      <c r="Q37" s="311">
        <f t="shared" si="9"/>
        <v>5.9080209385509723E-2</v>
      </c>
    </row>
    <row r="38" spans="1:17">
      <c r="A38" s="249" t="s">
        <v>350</v>
      </c>
      <c r="D38" s="247">
        <v>455895909431.89258</v>
      </c>
      <c r="E38" s="247">
        <v>75130432892.96817</v>
      </c>
      <c r="F38" s="248">
        <v>5074816265</v>
      </c>
      <c r="G38" s="248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48">
        <v>53466632</v>
      </c>
      <c r="M38" s="247">
        <f t="shared" si="10"/>
        <v>4454575249.4506826</v>
      </c>
      <c r="N38" s="93">
        <f>(M38-M37)/M37*100</f>
        <v>1.1959517455217687</v>
      </c>
      <c r="O38" s="93">
        <f>(M38-M34)/M34*100</f>
        <v>-6.8141440751815479</v>
      </c>
      <c r="Q38" s="311">
        <f>M38/E38</f>
        <v>5.9291222982792213E-2</v>
      </c>
    </row>
    <row r="39" spans="1:17">
      <c r="A39" s="309" t="s">
        <v>352</v>
      </c>
      <c r="D39" s="247">
        <f>'GDP Durban'!D39</f>
        <v>442199000000</v>
      </c>
      <c r="E39" s="247">
        <f>'GDP Durban'!E39</f>
        <v>72643849591.404724</v>
      </c>
      <c r="F39" s="248"/>
      <c r="G39" s="248"/>
      <c r="H39" s="93"/>
      <c r="I39" s="93"/>
      <c r="J39" s="93"/>
      <c r="K39" s="93"/>
      <c r="L39" s="248"/>
      <c r="M39" s="310">
        <f>E39*Q39</f>
        <v>4322471524.4751272</v>
      </c>
      <c r="N39" s="93">
        <f>(M39-M38)/M38*100</f>
        <v>-2.9655739902888794</v>
      </c>
      <c r="O39" s="93">
        <f>(M39-M35)/M35*100</f>
        <v>7.2033823819768941</v>
      </c>
      <c r="Q39" s="311">
        <f>Q38+(Q38-Q37)</f>
        <v>5.9502236580074704E-2</v>
      </c>
    </row>
    <row r="40" spans="1:17">
      <c r="A40" s="309" t="s">
        <v>353</v>
      </c>
      <c r="D40" s="247">
        <f>'GDP Durban'!D40</f>
        <v>455684000000</v>
      </c>
      <c r="E40" s="247">
        <f>'GDP Durban'!E40</f>
        <v>75886388916.770844</v>
      </c>
      <c r="F40" s="248"/>
      <c r="G40" s="248"/>
      <c r="H40" s="93"/>
      <c r="I40" s="93"/>
      <c r="J40" s="93"/>
      <c r="K40" s="93"/>
      <c r="L40" s="248"/>
      <c r="M40" s="310">
        <f>E40*Q40</f>
        <v>4531422926.4433632</v>
      </c>
      <c r="N40" s="93">
        <f>(M40-M39)/M39*100</f>
        <v>4.8340723769975256</v>
      </c>
      <c r="O40" s="93">
        <f>(M40-M36)/M36*100</f>
        <v>9.44754882987489</v>
      </c>
      <c r="Q40" s="311">
        <f>Q39+(Q39-Q38)</f>
        <v>5.9713250177357194E-2</v>
      </c>
    </row>
    <row r="41" spans="1:17">
      <c r="K41" s="250"/>
      <c r="L41" s="250"/>
      <c r="M41" s="93"/>
    </row>
    <row r="42" spans="1:17">
      <c r="M42" s="93"/>
    </row>
    <row r="43" spans="1:17">
      <c r="M43" s="93"/>
    </row>
    <row r="44" spans="1:17">
      <c r="M44" s="93"/>
    </row>
    <row r="45" spans="1:17">
      <c r="M45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9.75" customWidth="1"/>
    <col min="14" max="14" width="15.75" customWidth="1"/>
    <col min="15" max="15" width="15" customWidth="1"/>
    <col min="19" max="19" width="14.5" bestFit="1" customWidth="1"/>
  </cols>
  <sheetData>
    <row r="1" spans="1:20" ht="28.5" customHeight="1" thickBot="1">
      <c r="D1" s="341" t="s">
        <v>244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20" ht="39" thickBot="1">
      <c r="C2" s="246" t="s">
        <v>215</v>
      </c>
      <c r="D2" s="254" t="s">
        <v>232</v>
      </c>
      <c r="E2" s="252" t="s">
        <v>224</v>
      </c>
      <c r="F2" s="252" t="s">
        <v>214</v>
      </c>
      <c r="G2" s="252" t="s">
        <v>213</v>
      </c>
      <c r="H2" s="252" t="s">
        <v>216</v>
      </c>
      <c r="I2" s="252" t="s">
        <v>217</v>
      </c>
      <c r="J2" s="252" t="s">
        <v>218</v>
      </c>
      <c r="K2" s="252" t="s">
        <v>219</v>
      </c>
      <c r="L2" s="252" t="s">
        <v>246</v>
      </c>
      <c r="M2" s="252" t="s">
        <v>247</v>
      </c>
      <c r="N2" s="252" t="s">
        <v>248</v>
      </c>
      <c r="O2" s="253" t="s">
        <v>245</v>
      </c>
    </row>
    <row r="3" spans="1:20">
      <c r="A3" t="s">
        <v>198</v>
      </c>
      <c r="B3" s="7">
        <v>37676.73632361889</v>
      </c>
      <c r="C3" s="7">
        <v>228114.65100000001</v>
      </c>
      <c r="D3" s="247">
        <v>322910910060.36981</v>
      </c>
      <c r="E3" s="247">
        <v>50112796216.986862</v>
      </c>
    </row>
    <row r="4" spans="1:20">
      <c r="A4" t="s">
        <v>199</v>
      </c>
      <c r="B4" s="7">
        <v>39785.998991779808</v>
      </c>
      <c r="C4" s="7">
        <v>237077.625</v>
      </c>
      <c r="D4" s="247">
        <v>334720112818.65576</v>
      </c>
      <c r="E4" s="247">
        <v>52845129483.895035</v>
      </c>
    </row>
    <row r="5" spans="1:20">
      <c r="A5" t="s">
        <v>200</v>
      </c>
      <c r="B5" s="7">
        <v>40039.788367970163</v>
      </c>
      <c r="C5" s="7">
        <v>239764.666</v>
      </c>
      <c r="D5" s="247">
        <v>338640978501.02924</v>
      </c>
      <c r="E5" s="247">
        <v>53165072537.585495</v>
      </c>
    </row>
    <row r="6" spans="1:20">
      <c r="A6" t="s">
        <v>197</v>
      </c>
      <c r="B6" s="7">
        <v>40074.592176024802</v>
      </c>
      <c r="C6" s="7">
        <v>242416.25599999999</v>
      </c>
      <c r="D6" s="247">
        <v>342446668348.70929</v>
      </c>
      <c r="E6" s="247">
        <v>53231276652.014305</v>
      </c>
    </row>
    <row r="7" spans="1:20">
      <c r="A7" t="s">
        <v>194</v>
      </c>
      <c r="B7" s="7">
        <v>38164.553783353913</v>
      </c>
      <c r="C7" s="7">
        <v>234422.22595000002</v>
      </c>
      <c r="D7" s="247">
        <v>333305590430.95892</v>
      </c>
      <c r="E7" s="247">
        <v>51711374534.346764</v>
      </c>
      <c r="F7" s="248">
        <v>4118958622</v>
      </c>
      <c r="G7" s="248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47">
        <f>E7*$L$26</f>
        <v>1579132763.2632537</v>
      </c>
    </row>
    <row r="8" spans="1:20">
      <c r="A8" t="s">
        <v>195</v>
      </c>
      <c r="B8" s="7">
        <v>40899.509629239452</v>
      </c>
      <c r="C8" s="7">
        <v>246691.99999189001</v>
      </c>
      <c r="D8" s="247">
        <v>347204329137.22797</v>
      </c>
      <c r="E8" s="247">
        <v>54878905030.490082</v>
      </c>
      <c r="F8" s="248">
        <v>4128329079</v>
      </c>
      <c r="G8" s="248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47">
        <f t="shared" ref="M8:M30" si="3">E8*$L$26</f>
        <v>1675861021.4102716</v>
      </c>
      <c r="N8" s="93">
        <f>(M8-M7)/M7*100</f>
        <v>6.1254037910739374</v>
      </c>
    </row>
    <row r="9" spans="1:20">
      <c r="A9" t="s">
        <v>196</v>
      </c>
      <c r="B9" s="7">
        <v>40843.515709009815</v>
      </c>
      <c r="C9" s="7">
        <v>248774.73830440003</v>
      </c>
      <c r="D9" s="247">
        <v>350396669892.96594</v>
      </c>
      <c r="E9" s="247">
        <v>54975894517.663895</v>
      </c>
      <c r="F9" s="248">
        <v>4479766142</v>
      </c>
      <c r="G9" s="248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47">
        <f t="shared" si="3"/>
        <v>1678822831.6167772</v>
      </c>
      <c r="N9" s="93">
        <f t="shared" ref="N9:N36" si="4">(M9-M8)/M8*100</f>
        <v>0.17673364131430855</v>
      </c>
    </row>
    <row r="10" spans="1:20" ht="13.5" thickBot="1">
      <c r="A10" t="s">
        <v>193</v>
      </c>
      <c r="B10" s="7">
        <v>41049.652983244421</v>
      </c>
      <c r="C10" s="7">
        <v>252232.9458972</v>
      </c>
      <c r="D10" s="247">
        <v>355528420538.84723</v>
      </c>
      <c r="E10" s="247">
        <v>55380505788.006569</v>
      </c>
      <c r="F10" s="248">
        <v>4393645140</v>
      </c>
      <c r="G10" s="248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47">
        <f t="shared" si="3"/>
        <v>1691178622.1780841</v>
      </c>
      <c r="N10" s="93">
        <f t="shared" si="4"/>
        <v>0.73597942133106475</v>
      </c>
    </row>
    <row r="11" spans="1:20" ht="15.75" thickBot="1">
      <c r="A11" t="s">
        <v>190</v>
      </c>
      <c r="B11" s="7">
        <v>39679.286244765506</v>
      </c>
      <c r="C11" s="7">
        <v>242968.67667019999</v>
      </c>
      <c r="D11" s="247">
        <v>343994759999.99994</v>
      </c>
      <c r="E11" s="247">
        <v>53748552241.586288</v>
      </c>
      <c r="F11" s="248">
        <v>4324510166.1150007</v>
      </c>
      <c r="G11" s="248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47">
        <f t="shared" si="3"/>
        <v>1641342946.0530136</v>
      </c>
      <c r="N11" s="93">
        <f t="shared" si="4"/>
        <v>-2.946801447908959</v>
      </c>
      <c r="O11" s="93">
        <f>(M11-M7)/M7*100</f>
        <v>3.9395156782893599</v>
      </c>
      <c r="R11" s="344" t="s">
        <v>351</v>
      </c>
      <c r="S11" s="345"/>
      <c r="T11" s="346"/>
    </row>
    <row r="12" spans="1:20">
      <c r="A12" t="s">
        <v>191</v>
      </c>
      <c r="B12" s="7">
        <v>42428.908098434826</v>
      </c>
      <c r="C12" s="7">
        <v>254647.49008620001</v>
      </c>
      <c r="D12" s="247">
        <v>358345100000</v>
      </c>
      <c r="E12" s="247">
        <v>57231349101.069832</v>
      </c>
      <c r="F12" s="248">
        <v>4344832650.1500006</v>
      </c>
      <c r="G12" s="248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47">
        <f t="shared" si="3"/>
        <v>1747698630.4285634</v>
      </c>
      <c r="N12" s="93">
        <f t="shared" si="4"/>
        <v>6.4797965977376322</v>
      </c>
      <c r="O12" s="93">
        <f t="shared" ref="O12:O36" si="5">(M12-M8)/M8*100</f>
        <v>4.2866089789378172</v>
      </c>
      <c r="R12" s="7">
        <v>2001</v>
      </c>
    </row>
    <row r="13" spans="1:20">
      <c r="A13" t="s">
        <v>192</v>
      </c>
      <c r="B13" s="7">
        <v>42149.48137805095</v>
      </c>
      <c r="C13" s="7">
        <v>256275.03476719998</v>
      </c>
      <c r="D13" s="247">
        <v>360923000000</v>
      </c>
      <c r="E13" s="247">
        <v>56976105664.892906</v>
      </c>
      <c r="F13" s="248">
        <v>4469507962.3999996</v>
      </c>
      <c r="G13" s="248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47">
        <f t="shared" si="3"/>
        <v>1739904150.465414</v>
      </c>
      <c r="N13" s="93">
        <f t="shared" si="4"/>
        <v>-0.44598535625321051</v>
      </c>
      <c r="O13" s="93">
        <f t="shared" si="5"/>
        <v>3.6383421584642721</v>
      </c>
      <c r="R13" s="7">
        <f>R12+1</f>
        <v>2002</v>
      </c>
      <c r="S13" s="304">
        <f>SUM(M7:M10)</f>
        <v>6624995238.4683867</v>
      </c>
    </row>
    <row r="14" spans="1:20">
      <c r="A14" t="s">
        <v>189</v>
      </c>
      <c r="B14" s="7">
        <v>42100.346979449736</v>
      </c>
      <c r="C14" s="7">
        <v>258872.64112069999</v>
      </c>
      <c r="D14" s="247">
        <v>364059160000</v>
      </c>
      <c r="E14" s="247">
        <v>56805786738.685379</v>
      </c>
      <c r="F14" s="248">
        <v>4792454884.6540003</v>
      </c>
      <c r="G14" s="248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47">
        <f t="shared" si="3"/>
        <v>1734703047.2458606</v>
      </c>
      <c r="N14" s="93">
        <f t="shared" si="4"/>
        <v>-0.29893044499964017</v>
      </c>
      <c r="O14" s="93">
        <f t="shared" si="5"/>
        <v>2.5736149036534619</v>
      </c>
      <c r="R14" s="7">
        <f t="shared" ref="R14:R21" si="6">R13+1</f>
        <v>2003</v>
      </c>
      <c r="S14" s="304">
        <f>SUM(M11:M14)</f>
        <v>6863648774.192852</v>
      </c>
      <c r="T14" s="93">
        <f>(S14-S13)/S13*100</f>
        <v>3.6023201094351123</v>
      </c>
    </row>
    <row r="15" spans="1:20">
      <c r="A15" t="s">
        <v>185</v>
      </c>
      <c r="B15" s="7">
        <v>40825.253019522192</v>
      </c>
      <c r="C15" s="7">
        <v>251444.37829999998</v>
      </c>
      <c r="D15" s="247">
        <v>356887070000</v>
      </c>
      <c r="E15" s="247">
        <v>56423856239.621162</v>
      </c>
      <c r="F15" s="248">
        <v>4499340550.9499998</v>
      </c>
      <c r="G15" s="248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47">
        <f t="shared" si="3"/>
        <v>1723039869.2740357</v>
      </c>
      <c r="N15" s="93">
        <f t="shared" si="4"/>
        <v>-0.67234435255891123</v>
      </c>
      <c r="O15" s="93">
        <f t="shared" si="5"/>
        <v>4.9774438314357861</v>
      </c>
      <c r="R15" s="7">
        <f t="shared" si="6"/>
        <v>2004</v>
      </c>
      <c r="S15" s="304">
        <f>SUM(M15:M18)</f>
        <v>7282407022.1676836</v>
      </c>
      <c r="T15" s="93">
        <f t="shared" ref="T15:T20" si="7">(S15-S14)/S14*100</f>
        <v>6.1011025148803082</v>
      </c>
    </row>
    <row r="16" spans="1:20">
      <c r="A16" t="s">
        <v>187</v>
      </c>
      <c r="B16" s="7">
        <v>43839.245304415505</v>
      </c>
      <c r="C16" s="7">
        <v>264778.94630000001</v>
      </c>
      <c r="D16" s="247">
        <v>371714000000</v>
      </c>
      <c r="E16" s="247">
        <v>59962107212.601006</v>
      </c>
      <c r="F16" s="248">
        <v>4543677182.2600002</v>
      </c>
      <c r="G16" s="248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47">
        <f t="shared" si="3"/>
        <v>1831088980.0624061</v>
      </c>
      <c r="N16" s="93">
        <f t="shared" si="4"/>
        <v>6.2708421734834525</v>
      </c>
      <c r="O16" s="93">
        <f t="shared" si="5"/>
        <v>4.7714376026829104</v>
      </c>
      <c r="R16" s="7">
        <f t="shared" si="6"/>
        <v>2005</v>
      </c>
      <c r="S16" s="304">
        <f>SUM(M19:M22)</f>
        <v>7785169234.6355314</v>
      </c>
      <c r="T16" s="93">
        <f t="shared" si="7"/>
        <v>6.9037917125125956</v>
      </c>
    </row>
    <row r="17" spans="1:20">
      <c r="A17" t="s">
        <v>188</v>
      </c>
      <c r="B17" s="7">
        <v>44543.65678666599</v>
      </c>
      <c r="C17" s="7">
        <v>270547.82851100003</v>
      </c>
      <c r="D17" s="247">
        <v>379044000000</v>
      </c>
      <c r="E17" s="247">
        <v>60851913008.491173</v>
      </c>
      <c r="F17" s="248">
        <v>4775490888.2999992</v>
      </c>
      <c r="G17" s="248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47">
        <f t="shared" si="3"/>
        <v>1858261367.1413536</v>
      </c>
      <c r="N17" s="93">
        <f t="shared" si="4"/>
        <v>1.4839468411863561</v>
      </c>
      <c r="O17" s="93">
        <f t="shared" si="5"/>
        <v>6.8025136122745442</v>
      </c>
      <c r="R17" s="7">
        <f t="shared" si="6"/>
        <v>2006</v>
      </c>
      <c r="S17" s="304">
        <f>SUM(M23:M26)</f>
        <v>8282690820.288312</v>
      </c>
      <c r="T17" s="93">
        <f t="shared" si="7"/>
        <v>6.3906328900257021</v>
      </c>
    </row>
    <row r="18" spans="1:20">
      <c r="A18" t="s">
        <v>186</v>
      </c>
      <c r="B18" s="7">
        <v>44924.845565797143</v>
      </c>
      <c r="C18" s="7">
        <v>275256.89010000002</v>
      </c>
      <c r="D18" s="247">
        <v>384685190000</v>
      </c>
      <c r="E18" s="247">
        <v>61236864736.262665</v>
      </c>
      <c r="F18" s="248">
        <v>4830257034.4000006</v>
      </c>
      <c r="G18" s="248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47">
        <f t="shared" si="3"/>
        <v>1870016805.689888</v>
      </c>
      <c r="N18" s="93">
        <f t="shared" si="4"/>
        <v>0.63260415119205271</v>
      </c>
      <c r="O18" s="93">
        <f t="shared" si="5"/>
        <v>7.8003989592836245</v>
      </c>
      <c r="R18" s="7">
        <f t="shared" si="6"/>
        <v>2007</v>
      </c>
      <c r="S18" s="304">
        <f>SUM(M27:M30)</f>
        <v>8857064942.2532024</v>
      </c>
      <c r="T18" s="93">
        <f t="shared" si="7"/>
        <v>6.9346319261123543</v>
      </c>
    </row>
    <row r="19" spans="1:20">
      <c r="A19" t="s">
        <v>182</v>
      </c>
      <c r="B19" s="7">
        <v>43267.60531097796</v>
      </c>
      <c r="C19" s="7">
        <v>265766.29472999997</v>
      </c>
      <c r="D19" s="247">
        <v>376326650000</v>
      </c>
      <c r="E19" s="247">
        <v>60432164603.970009</v>
      </c>
      <c r="F19" s="248">
        <v>4690209425</v>
      </c>
      <c r="G19" s="248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2.938203884344609E-2</v>
      </c>
      <c r="M19" s="247">
        <f t="shared" si="3"/>
        <v>1845443327.3217664</v>
      </c>
      <c r="N19" s="93">
        <f t="shared" si="4"/>
        <v>-1.3140779426875768</v>
      </c>
      <c r="O19" s="93">
        <f t="shared" si="5"/>
        <v>7.1039248847621055</v>
      </c>
      <c r="R19" s="7">
        <f t="shared" si="6"/>
        <v>2008</v>
      </c>
      <c r="S19" s="304">
        <f>SUM(M31:M34)</f>
        <v>8928908007.8667107</v>
      </c>
      <c r="T19" s="93">
        <f t="shared" si="7"/>
        <v>0.8111385214166853</v>
      </c>
    </row>
    <row r="20" spans="1:20">
      <c r="A20" t="s">
        <v>183</v>
      </c>
      <c r="B20" s="7">
        <v>45920.174696248054</v>
      </c>
      <c r="C20" s="7">
        <v>277268.90181000001</v>
      </c>
      <c r="D20" s="247">
        <v>391001500000</v>
      </c>
      <c r="E20" s="247">
        <v>63723242157.455879</v>
      </c>
      <c r="F20" s="248">
        <v>4760343407</v>
      </c>
      <c r="G20" s="248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2.8210020725452412E-2</v>
      </c>
      <c r="M20" s="247">
        <f t="shared" si="3"/>
        <v>1945944395.7607405</v>
      </c>
      <c r="N20" s="93">
        <f t="shared" si="4"/>
        <v>5.4459038081016642</v>
      </c>
      <c r="O20" s="93">
        <f t="shared" si="5"/>
        <v>6.272519628970735</v>
      </c>
      <c r="R20" s="7">
        <f t="shared" si="6"/>
        <v>2009</v>
      </c>
      <c r="S20" s="304">
        <f>SUM(M35:M38)</f>
        <v>9312470116.7875557</v>
      </c>
      <c r="T20" s="93">
        <f t="shared" si="7"/>
        <v>4.2957336841516574</v>
      </c>
    </row>
    <row r="21" spans="1:20">
      <c r="A21" t="s">
        <v>184</v>
      </c>
      <c r="B21" s="7">
        <v>47037.654231843975</v>
      </c>
      <c r="C21" s="7">
        <v>283831.22172999999</v>
      </c>
      <c r="D21" s="247">
        <v>399721500000</v>
      </c>
      <c r="E21" s="247">
        <v>65295523467.407036</v>
      </c>
      <c r="F21" s="248">
        <v>4824982237</v>
      </c>
      <c r="G21" s="248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2.8348993266296838E-2</v>
      </c>
      <c r="M21" s="247">
        <f t="shared" si="3"/>
        <v>1993957834.8148742</v>
      </c>
      <c r="N21" s="93">
        <f t="shared" si="4"/>
        <v>2.4673592502813242</v>
      </c>
      <c r="O21" s="93">
        <f t="shared" si="5"/>
        <v>7.3023348638124306</v>
      </c>
      <c r="R21" s="7">
        <f t="shared" si="6"/>
        <v>2010</v>
      </c>
    </row>
    <row r="22" spans="1:20">
      <c r="A22" t="s">
        <v>181</v>
      </c>
      <c r="B22" s="7">
        <v>47137.581046113184</v>
      </c>
      <c r="C22" s="7">
        <v>287892.13373</v>
      </c>
      <c r="D22" s="247">
        <v>404031450000</v>
      </c>
      <c r="E22" s="247">
        <v>65487610387.335793</v>
      </c>
      <c r="F22" s="248">
        <v>5011501336</v>
      </c>
      <c r="G22" s="248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3.253326908844658E-2</v>
      </c>
      <c r="M22" s="247">
        <f t="shared" si="3"/>
        <v>1999823676.7381506</v>
      </c>
      <c r="N22" s="93">
        <f t="shared" si="4"/>
        <v>0.29418084078097012</v>
      </c>
      <c r="O22" s="93">
        <f t="shared" si="5"/>
        <v>6.9414815232301699</v>
      </c>
    </row>
    <row r="23" spans="1:20">
      <c r="A23" t="s">
        <v>177</v>
      </c>
      <c r="B23" s="7">
        <v>45515.077116805645</v>
      </c>
      <c r="C23" s="7">
        <v>278720.45539999998</v>
      </c>
      <c r="D23" s="247">
        <v>395449950000</v>
      </c>
      <c r="E23" s="247">
        <v>64200044183.934395</v>
      </c>
      <c r="F23" s="248">
        <v>4675546289</v>
      </c>
      <c r="G23" s="248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3.2067124197063888E-2</v>
      </c>
      <c r="M23" s="247">
        <f t="shared" si="3"/>
        <v>1960504706.8795726</v>
      </c>
      <c r="N23" s="93">
        <f t="shared" si="4"/>
        <v>-1.9661218294359781</v>
      </c>
      <c r="O23" s="93">
        <f t="shared" si="5"/>
        <v>6.2348909800872185</v>
      </c>
    </row>
    <row r="24" spans="1:20">
      <c r="A24" t="s">
        <v>179</v>
      </c>
      <c r="B24" s="7">
        <v>48049.392570885168</v>
      </c>
      <c r="C24" s="7">
        <v>290944.85600000003</v>
      </c>
      <c r="D24" s="247">
        <v>410298850000.00006</v>
      </c>
      <c r="E24" s="247">
        <v>67369057857.508469</v>
      </c>
      <c r="F24" s="248">
        <v>4859349229</v>
      </c>
      <c r="G24" s="248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3.1738317428494041E-2</v>
      </c>
      <c r="M24" s="247">
        <f t="shared" si="3"/>
        <v>2057278257.461683</v>
      </c>
      <c r="N24" s="93">
        <f t="shared" si="4"/>
        <v>4.9361549728763228</v>
      </c>
      <c r="O24" s="93">
        <f t="shared" si="5"/>
        <v>5.7213280062618672</v>
      </c>
    </row>
    <row r="25" spans="1:20">
      <c r="A25" t="s">
        <v>180</v>
      </c>
      <c r="B25" s="7">
        <v>49171.989963167063</v>
      </c>
      <c r="C25" s="7">
        <v>297456.96679999999</v>
      </c>
      <c r="D25" s="247">
        <v>420695750000</v>
      </c>
      <c r="E25" s="247">
        <v>69154837684.489731</v>
      </c>
      <c r="F25" s="248">
        <v>4906222423</v>
      </c>
      <c r="G25" s="248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3.1482284788941731E-2</v>
      </c>
      <c r="M25" s="247">
        <f t="shared" si="3"/>
        <v>2111811393.7040324</v>
      </c>
      <c r="N25" s="93">
        <f t="shared" si="4"/>
        <v>2.6507418743458464</v>
      </c>
      <c r="O25" s="93">
        <f t="shared" si="5"/>
        <v>5.9105341563102902</v>
      </c>
    </row>
    <row r="26" spans="1:20">
      <c r="A26" t="s">
        <v>178</v>
      </c>
      <c r="B26" s="7">
        <v>50201.911274013575</v>
      </c>
      <c r="C26" s="7">
        <v>306956.06460000004</v>
      </c>
      <c r="D26" s="247">
        <v>432676710000</v>
      </c>
      <c r="E26" s="247">
        <v>70506787116.204514</v>
      </c>
      <c r="F26" s="248">
        <v>5280826192</v>
      </c>
      <c r="G26" s="248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3.0537435476877366E-2</v>
      </c>
      <c r="M26" s="247">
        <f t="shared" si="3"/>
        <v>2153096462.2430239</v>
      </c>
      <c r="N26" s="93">
        <f t="shared" si="4"/>
        <v>1.9549600244640739</v>
      </c>
      <c r="O26" s="93">
        <f t="shared" si="5"/>
        <v>7.6643149737516705</v>
      </c>
      <c r="Q26" s="311">
        <f t="shared" ref="Q26:Q37" si="9">M26/E26</f>
        <v>3.0537435476877369E-2</v>
      </c>
    </row>
    <row r="27" spans="1:20">
      <c r="A27" t="s">
        <v>174</v>
      </c>
      <c r="B27" s="7">
        <v>48194.136510043994</v>
      </c>
      <c r="C27" s="7">
        <v>294828.76199999999</v>
      </c>
      <c r="D27" s="247">
        <v>421248760000</v>
      </c>
      <c r="E27" s="247">
        <v>69345279262.852493</v>
      </c>
      <c r="F27" s="248">
        <v>5154329343</v>
      </c>
      <c r="G27" s="248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47">
        <f t="shared" si="3"/>
        <v>2117626991.1154001</v>
      </c>
      <c r="N27" s="93">
        <f t="shared" si="4"/>
        <v>-1.6473702757689217</v>
      </c>
      <c r="O27" s="93">
        <f t="shared" si="5"/>
        <v>8.0143793424454621</v>
      </c>
      <c r="Q27" s="311">
        <f t="shared" si="9"/>
        <v>3.0537435476877366E-2</v>
      </c>
    </row>
    <row r="28" spans="1:20">
      <c r="A28" t="s">
        <v>175</v>
      </c>
      <c r="B28" s="7">
        <v>50488.786354107127</v>
      </c>
      <c r="C28" s="7">
        <v>305341.24400000001</v>
      </c>
      <c r="D28" s="247">
        <v>432723700000</v>
      </c>
      <c r="E28" s="247">
        <v>72066418453.485153</v>
      </c>
      <c r="F28" s="248">
        <v>5056692012</v>
      </c>
      <c r="G28" s="248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47">
        <f t="shared" si="3"/>
        <v>2200723603.572947</v>
      </c>
      <c r="N28" s="93">
        <f t="shared" si="4"/>
        <v>3.9240438852632002</v>
      </c>
      <c r="O28" s="93">
        <f t="shared" si="5"/>
        <v>6.9725787258477192</v>
      </c>
      <c r="Q28" s="311">
        <f t="shared" si="9"/>
        <v>3.0537435476877362E-2</v>
      </c>
    </row>
    <row r="29" spans="1:20">
      <c r="A29" t="s">
        <v>176</v>
      </c>
      <c r="B29" s="7">
        <v>51623.876873712463</v>
      </c>
      <c r="C29" s="7">
        <v>312536.95279999997</v>
      </c>
      <c r="D29" s="247">
        <v>442103600000</v>
      </c>
      <c r="E29" s="247">
        <v>73579992260.020721</v>
      </c>
      <c r="F29" s="248">
        <v>5400223668</v>
      </c>
      <c r="G29" s="248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47">
        <f t="shared" si="3"/>
        <v>2246944266.0295186</v>
      </c>
      <c r="N29" s="93">
        <f t="shared" si="4"/>
        <v>2.1002484083658128</v>
      </c>
      <c r="O29" s="93">
        <f t="shared" si="5"/>
        <v>6.3989081945650712</v>
      </c>
      <c r="Q29" s="311">
        <f t="shared" si="9"/>
        <v>3.0537435476877362E-2</v>
      </c>
    </row>
    <row r="30" spans="1:20">
      <c r="A30" t="s">
        <v>22</v>
      </c>
      <c r="B30" s="7">
        <v>52621.553323250911</v>
      </c>
      <c r="C30" s="7">
        <v>321222.86990000005</v>
      </c>
      <c r="D30" s="247">
        <v>454063220000</v>
      </c>
      <c r="E30" s="247">
        <v>75047889442.800217</v>
      </c>
      <c r="F30" s="248">
        <v>5579296845</v>
      </c>
      <c r="G30" s="248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47">
        <f t="shared" si="3"/>
        <v>2291770081.5353374</v>
      </c>
      <c r="N30" s="93">
        <f t="shared" si="4"/>
        <v>1.9949678407034397</v>
      </c>
      <c r="O30" s="93">
        <f t="shared" si="5"/>
        <v>6.4406598461384332</v>
      </c>
      <c r="Q30" s="311">
        <f t="shared" si="9"/>
        <v>3.0537435476877362E-2</v>
      </c>
    </row>
    <row r="31" spans="1:20">
      <c r="A31" s="249" t="s">
        <v>228</v>
      </c>
      <c r="B31" s="7">
        <v>50304.132188642834</v>
      </c>
      <c r="C31" s="7">
        <v>306287.391</v>
      </c>
      <c r="D31" s="247">
        <v>438553150000</v>
      </c>
      <c r="E31" s="247">
        <v>72541361782.126389</v>
      </c>
      <c r="F31" s="248">
        <v>5543646776</v>
      </c>
      <c r="G31" s="248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48">
        <v>26551214</v>
      </c>
      <c r="M31" s="247">
        <f t="shared" ref="M31:M38" si="10">L31*K31</f>
        <v>2131413109.6389132</v>
      </c>
      <c r="N31" s="93">
        <f t="shared" si="4"/>
        <v>-6.997079383678642</v>
      </c>
      <c r="O31" s="93">
        <f t="shared" si="5"/>
        <v>0.65101732181131822</v>
      </c>
      <c r="Q31" s="311">
        <f t="shared" si="9"/>
        <v>2.938203884344609E-2</v>
      </c>
    </row>
    <row r="32" spans="1:20">
      <c r="A32" s="249" t="s">
        <v>229</v>
      </c>
      <c r="B32" s="7">
        <v>52106.987321482666</v>
      </c>
      <c r="C32" s="7">
        <v>319011.06899999996</v>
      </c>
      <c r="D32" s="247">
        <v>454641200000</v>
      </c>
      <c r="E32" s="247">
        <v>75999812528.020065</v>
      </c>
      <c r="F32" s="248">
        <v>5265926862</v>
      </c>
      <c r="G32" s="248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48">
        <v>25118675</v>
      </c>
      <c r="M32" s="247">
        <f t="shared" si="10"/>
        <v>2143956286.545944</v>
      </c>
      <c r="N32" s="93">
        <f t="shared" si="4"/>
        <v>0.58849112123345182</v>
      </c>
      <c r="O32" s="93">
        <f t="shared" si="5"/>
        <v>-2.5794841721531703</v>
      </c>
      <c r="Q32" s="311">
        <f t="shared" si="9"/>
        <v>2.8210020725452412E-2</v>
      </c>
    </row>
    <row r="33" spans="1:17">
      <c r="A33" s="249" t="s">
        <v>230</v>
      </c>
      <c r="B33" s="7">
        <v>53105.277179895078</v>
      </c>
      <c r="C33" s="7">
        <v>322043.50599999999</v>
      </c>
      <c r="D33" s="247">
        <v>458756850000.00006</v>
      </c>
      <c r="E33" s="247">
        <v>76601510242.712723</v>
      </c>
      <c r="F33" s="248">
        <v>5202135900</v>
      </c>
      <c r="G33" s="248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48">
        <v>24647063</v>
      </c>
      <c r="M33" s="247">
        <f t="shared" si="10"/>
        <v>2171575698.0588312</v>
      </c>
      <c r="N33" s="93">
        <f t="shared" si="4"/>
        <v>1.2882450862551842</v>
      </c>
      <c r="O33" s="93">
        <f t="shared" si="5"/>
        <v>-3.3542695789187524</v>
      </c>
      <c r="Q33" s="311">
        <f t="shared" si="9"/>
        <v>2.8348993266296838E-2</v>
      </c>
    </row>
    <row r="34" spans="1:17">
      <c r="A34" s="249" t="s">
        <v>231</v>
      </c>
      <c r="B34" s="7">
        <v>54606.740576335782</v>
      </c>
      <c r="C34" s="7">
        <v>324375.42606250005</v>
      </c>
      <c r="D34" s="247">
        <v>462569720000</v>
      </c>
      <c r="E34" s="247">
        <v>76289994309.377045</v>
      </c>
      <c r="F34" s="248">
        <v>5460259824</v>
      </c>
      <c r="G34" s="248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48">
        <v>29260160</v>
      </c>
      <c r="M34" s="247">
        <f t="shared" si="10"/>
        <v>2481962913.6230216</v>
      </c>
      <c r="N34" s="93">
        <f t="shared" si="4"/>
        <v>14.293179641015744</v>
      </c>
      <c r="O34" s="93">
        <f t="shared" si="5"/>
        <v>8.2989490795807619</v>
      </c>
      <c r="Q34" s="311">
        <f t="shared" si="9"/>
        <v>3.253326908844658E-2</v>
      </c>
    </row>
    <row r="35" spans="1:17">
      <c r="A35" s="251" t="s">
        <v>225</v>
      </c>
      <c r="B35" s="7">
        <v>49513.612728056825</v>
      </c>
      <c r="C35" s="7">
        <v>302489.23233921739</v>
      </c>
      <c r="D35" s="247">
        <v>435388488486.75616</v>
      </c>
      <c r="E35" s="247">
        <v>71694064952.064926</v>
      </c>
      <c r="F35" s="248">
        <v>5206564996</v>
      </c>
      <c r="G35" s="248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48">
        <v>27025671</v>
      </c>
      <c r="M35" s="247">
        <f t="shared" si="10"/>
        <v>2299022485.0102315</v>
      </c>
      <c r="N35" s="93">
        <f t="shared" si="4"/>
        <v>-7.3707962197446601</v>
      </c>
      <c r="O35" s="93">
        <f t="shared" si="5"/>
        <v>7.8637676860171588</v>
      </c>
      <c r="Q35" s="311">
        <f t="shared" si="9"/>
        <v>3.2067124197063888E-2</v>
      </c>
    </row>
    <row r="36" spans="1:17">
      <c r="A36" s="251" t="s">
        <v>226</v>
      </c>
      <c r="B36" s="7">
        <v>51361.105636596607</v>
      </c>
      <c r="C36" s="7">
        <v>310058.42735320871</v>
      </c>
      <c r="D36" s="247">
        <v>442169113563.42908</v>
      </c>
      <c r="E36" s="247">
        <v>73353195106.780151</v>
      </c>
      <c r="F36" s="248">
        <v>4994646966</v>
      </c>
      <c r="G36" s="248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48">
        <v>26386645</v>
      </c>
      <c r="M36" s="247">
        <f t="shared" si="10"/>
        <v>2328106990.6932445</v>
      </c>
      <c r="N36" s="93">
        <f t="shared" si="4"/>
        <v>1.2650813931853966</v>
      </c>
      <c r="O36" s="93">
        <f t="shared" si="5"/>
        <v>8.5892937884465681</v>
      </c>
      <c r="Q36" s="311">
        <f t="shared" si="9"/>
        <v>3.1738317428494041E-2</v>
      </c>
    </row>
    <row r="37" spans="1:17">
      <c r="A37" s="249" t="s">
        <v>227</v>
      </c>
      <c r="D37" s="247">
        <v>448605908439.31335</v>
      </c>
      <c r="E37" s="247">
        <v>74507696115.616592</v>
      </c>
      <c r="F37" s="248">
        <v>5002707417</v>
      </c>
      <c r="G37" s="248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48">
        <v>26300094</v>
      </c>
      <c r="M37" s="247">
        <f t="shared" si="10"/>
        <v>2345672508.0797696</v>
      </c>
      <c r="N37" s="93">
        <f>(M37-M36)/M36*100</f>
        <v>0.75449785842078665</v>
      </c>
      <c r="O37" s="93">
        <f>(M37-M33)/M33*100</f>
        <v>8.0170730486882551</v>
      </c>
      <c r="Q37" s="311">
        <f t="shared" si="9"/>
        <v>3.1482284788941738E-2</v>
      </c>
    </row>
    <row r="38" spans="1:17">
      <c r="A38" s="249" t="s">
        <v>350</v>
      </c>
      <c r="D38" s="247">
        <v>455895909431.89258</v>
      </c>
      <c r="E38" s="247">
        <v>75130432892.96817</v>
      </c>
      <c r="F38" s="248">
        <v>5074816265</v>
      </c>
      <c r="G38" s="248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48">
        <v>28082178</v>
      </c>
      <c r="M38" s="247">
        <f t="shared" si="10"/>
        <v>2339668133.0043097</v>
      </c>
      <c r="N38" s="93">
        <f>(M38-M37)/M37*100</f>
        <v>-0.2559766998495156</v>
      </c>
      <c r="O38" s="93">
        <f>(M38-M34)/M34*100</f>
        <v>-5.733154989451414</v>
      </c>
      <c r="Q38" s="311">
        <f>M38/E38</f>
        <v>3.1141416905416112E-2</v>
      </c>
    </row>
    <row r="39" spans="1:17">
      <c r="A39" s="309" t="s">
        <v>352</v>
      </c>
      <c r="D39" s="247">
        <f>'GDP Durban'!D39</f>
        <v>442199000000</v>
      </c>
      <c r="E39" s="247">
        <f>'GDP Durban'!E39</f>
        <v>72643849591.404724</v>
      </c>
      <c r="F39" s="248"/>
      <c r="G39" s="248"/>
      <c r="H39" s="93"/>
      <c r="I39" s="93"/>
      <c r="J39" s="93"/>
      <c r="K39" s="93"/>
      <c r="L39" s="248"/>
      <c r="M39" s="310">
        <f>E39*Q39</f>
        <v>2237470450.4789004</v>
      </c>
      <c r="N39" s="93">
        <f>(M39-M38)/M38*100</f>
        <v>-4.3680418211355345</v>
      </c>
      <c r="O39" s="93">
        <f>(M39-M35)/M35*100</f>
        <v>-2.6773132900027785</v>
      </c>
      <c r="Q39" s="311">
        <f>Q38+(Q38-Q37)</f>
        <v>3.0800549021890486E-2</v>
      </c>
    </row>
    <row r="40" spans="1:17">
      <c r="A40" s="309" t="s">
        <v>353</v>
      </c>
      <c r="D40" s="247">
        <f>'GDP Durban'!D40</f>
        <v>455684000000</v>
      </c>
      <c r="E40" s="247">
        <f>'GDP Durban'!E40</f>
        <v>75886388916.770844</v>
      </c>
      <c r="F40" s="248"/>
      <c r="G40" s="248"/>
      <c r="H40" s="93"/>
      <c r="I40" s="93"/>
      <c r="J40" s="93"/>
      <c r="K40" s="93"/>
      <c r="L40" s="248"/>
      <c r="M40" s="310">
        <f>E40*Q40</f>
        <v>2311475209.1467853</v>
      </c>
      <c r="N40" s="93">
        <f>(M40-M39)/M39*100</f>
        <v>3.3075189284419424</v>
      </c>
      <c r="O40" s="93">
        <f>(M40-M36)/M36*100</f>
        <v>-0.71439077383237981</v>
      </c>
      <c r="Q40" s="311">
        <f>Q39+(Q39-Q38)</f>
        <v>3.045968113836486E-2</v>
      </c>
    </row>
    <row r="41" spans="1:17">
      <c r="A41" s="309"/>
      <c r="D41" s="247"/>
      <c r="E41" s="247"/>
      <c r="F41" s="248"/>
      <c r="G41" s="248"/>
      <c r="H41" s="93"/>
      <c r="I41" s="93"/>
      <c r="J41" s="93"/>
      <c r="K41" s="93"/>
      <c r="L41" s="248"/>
      <c r="M41" s="310"/>
      <c r="N41" s="93"/>
      <c r="O41" s="93"/>
    </row>
    <row r="42" spans="1:17">
      <c r="M42" s="93"/>
    </row>
    <row r="43" spans="1:17">
      <c r="M43" s="93"/>
    </row>
    <row r="44" spans="1:17">
      <c r="M44" s="93"/>
    </row>
    <row r="45" spans="1:17">
      <c r="M45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9.75" customWidth="1"/>
    <col min="14" max="14" width="15.75" customWidth="1"/>
    <col min="15" max="15" width="15" customWidth="1"/>
    <col min="16" max="16" width="11.375" customWidth="1"/>
    <col min="17" max="17" width="11.5" customWidth="1"/>
    <col min="19" max="19" width="14.5" bestFit="1" customWidth="1"/>
  </cols>
  <sheetData>
    <row r="1" spans="1:20" ht="28.5" customHeight="1" thickBot="1">
      <c r="D1" s="341" t="s">
        <v>252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</row>
    <row r="2" spans="1:20" ht="39" thickBot="1">
      <c r="C2" s="246" t="s">
        <v>215</v>
      </c>
      <c r="D2" s="254" t="s">
        <v>232</v>
      </c>
      <c r="E2" s="252" t="s">
        <v>224</v>
      </c>
      <c r="F2" s="252" t="s">
        <v>214</v>
      </c>
      <c r="G2" s="252" t="s">
        <v>213</v>
      </c>
      <c r="H2" s="252" t="s">
        <v>216</v>
      </c>
      <c r="I2" s="252" t="s">
        <v>217</v>
      </c>
      <c r="J2" s="252" t="s">
        <v>218</v>
      </c>
      <c r="K2" s="252" t="s">
        <v>219</v>
      </c>
      <c r="L2" s="252" t="s">
        <v>246</v>
      </c>
      <c r="M2" s="252" t="s">
        <v>249</v>
      </c>
      <c r="N2" s="252" t="s">
        <v>250</v>
      </c>
      <c r="O2" s="253" t="s">
        <v>251</v>
      </c>
    </row>
    <row r="3" spans="1:20">
      <c r="A3" t="s">
        <v>198</v>
      </c>
      <c r="B3" s="7">
        <v>37676.73632361889</v>
      </c>
      <c r="C3" s="7">
        <v>228114.65100000001</v>
      </c>
      <c r="D3" s="247">
        <v>322910910060.36981</v>
      </c>
      <c r="E3" s="247">
        <v>50112796216.986862</v>
      </c>
    </row>
    <row r="4" spans="1:20">
      <c r="A4" t="s">
        <v>199</v>
      </c>
      <c r="B4" s="7">
        <v>39785.998991779808</v>
      </c>
      <c r="C4" s="7">
        <v>237077.625</v>
      </c>
      <c r="D4" s="247">
        <v>334720112818.65576</v>
      </c>
      <c r="E4" s="247">
        <v>52845129483.895035</v>
      </c>
    </row>
    <row r="5" spans="1:20">
      <c r="A5" t="s">
        <v>200</v>
      </c>
      <c r="B5" s="7">
        <v>40039.788367970163</v>
      </c>
      <c r="C5" s="7">
        <v>239764.666</v>
      </c>
      <c r="D5" s="247">
        <v>338640978501.02924</v>
      </c>
      <c r="E5" s="247">
        <v>53165072537.585495</v>
      </c>
    </row>
    <row r="6" spans="1:20">
      <c r="A6" t="s">
        <v>197</v>
      </c>
      <c r="B6" s="7">
        <v>40074.592176024802</v>
      </c>
      <c r="C6" s="7">
        <v>242416.25599999999</v>
      </c>
      <c r="D6" s="247">
        <v>342446668348.70929</v>
      </c>
      <c r="E6" s="247">
        <v>53231276652.014305</v>
      </c>
    </row>
    <row r="7" spans="1:20">
      <c r="A7" t="s">
        <v>194</v>
      </c>
      <c r="B7" s="7">
        <v>38164.553783353913</v>
      </c>
      <c r="C7" s="7">
        <v>234422.22595000002</v>
      </c>
      <c r="D7" s="247">
        <v>333305590430.95892</v>
      </c>
      <c r="E7" s="247">
        <v>51711374534.346764</v>
      </c>
      <c r="F7" s="248">
        <v>4118958622</v>
      </c>
      <c r="G7" s="248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47">
        <f>E7*$L$26</f>
        <v>1465966203.2398498</v>
      </c>
    </row>
    <row r="8" spans="1:20">
      <c r="A8" t="s">
        <v>195</v>
      </c>
      <c r="B8" s="7">
        <v>40899.509629239452</v>
      </c>
      <c r="C8" s="7">
        <v>246691.99999189001</v>
      </c>
      <c r="D8" s="247">
        <v>347204329137.22797</v>
      </c>
      <c r="E8" s="247">
        <v>54878905030.490082</v>
      </c>
      <c r="F8" s="248">
        <v>4128329079</v>
      </c>
      <c r="G8" s="248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47">
        <f t="shared" ref="M8:M30" si="3">E8*$L$26</f>
        <v>1555762552.6289663</v>
      </c>
      <c r="N8" s="93">
        <f>(M8-M7)/M7*100</f>
        <v>6.1254037910739445</v>
      </c>
    </row>
    <row r="9" spans="1:20">
      <c r="A9" t="s">
        <v>196</v>
      </c>
      <c r="B9" s="7">
        <v>40843.515709009815</v>
      </c>
      <c r="C9" s="7">
        <v>248774.73830440003</v>
      </c>
      <c r="D9" s="247">
        <v>350396669892.96594</v>
      </c>
      <c r="E9" s="247">
        <v>54975894517.663895</v>
      </c>
      <c r="F9" s="248">
        <v>4479766142</v>
      </c>
      <c r="G9" s="248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47">
        <f t="shared" si="3"/>
        <v>1558512108.438432</v>
      </c>
      <c r="N9" s="93">
        <f t="shared" ref="N9:N36" si="4">(M9-M8)/M8*100</f>
        <v>0.17673364131431102</v>
      </c>
    </row>
    <row r="10" spans="1:20" ht="13.5" thickBot="1">
      <c r="A10" t="s">
        <v>193</v>
      </c>
      <c r="B10" s="7">
        <v>41049.652983244421</v>
      </c>
      <c r="C10" s="7">
        <v>252232.9458972</v>
      </c>
      <c r="D10" s="247">
        <v>355528420538.84723</v>
      </c>
      <c r="E10" s="247">
        <v>55380505788.006569</v>
      </c>
      <c r="F10" s="248">
        <v>4393645140</v>
      </c>
      <c r="G10" s="248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47">
        <f t="shared" si="3"/>
        <v>1569982436.8354917</v>
      </c>
      <c r="N10" s="93">
        <f t="shared" si="4"/>
        <v>0.73597942133106031</v>
      </c>
    </row>
    <row r="11" spans="1:20" ht="15.75" thickBot="1">
      <c r="A11" t="s">
        <v>190</v>
      </c>
      <c r="B11" s="7">
        <v>39679.286244765506</v>
      </c>
      <c r="C11" s="7">
        <v>242968.67667019999</v>
      </c>
      <c r="D11" s="247">
        <v>343994759999.99994</v>
      </c>
      <c r="E11" s="247">
        <v>53748552241.586288</v>
      </c>
      <c r="F11" s="248">
        <v>4324510166.1150007</v>
      </c>
      <c r="G11" s="248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47">
        <f t="shared" si="3"/>
        <v>1523718171.654907</v>
      </c>
      <c r="N11" s="93">
        <f t="shared" si="4"/>
        <v>-2.9468014479089617</v>
      </c>
      <c r="O11" s="93">
        <f>(M11-M7)/M7*100</f>
        <v>3.9395156782893626</v>
      </c>
      <c r="R11" s="344" t="s">
        <v>351</v>
      </c>
      <c r="S11" s="345"/>
      <c r="T11" s="346"/>
    </row>
    <row r="12" spans="1:20">
      <c r="A12" t="s">
        <v>191</v>
      </c>
      <c r="B12" s="7">
        <v>42428.908098434826</v>
      </c>
      <c r="C12" s="7">
        <v>254647.49008620001</v>
      </c>
      <c r="D12" s="247">
        <v>358345100000</v>
      </c>
      <c r="E12" s="247">
        <v>57231349101.069832</v>
      </c>
      <c r="F12" s="248">
        <v>4344832650.1500006</v>
      </c>
      <c r="G12" s="248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47">
        <f t="shared" si="3"/>
        <v>1622452009.9009118</v>
      </c>
      <c r="N12" s="93">
        <f t="shared" si="4"/>
        <v>6.4797965977376384</v>
      </c>
      <c r="O12" s="93">
        <f t="shared" ref="O12:O36" si="5">(M12-M8)/M8*100</f>
        <v>4.2866089789378181</v>
      </c>
      <c r="R12" s="7">
        <v>2001</v>
      </c>
    </row>
    <row r="13" spans="1:20">
      <c r="A13" t="s">
        <v>192</v>
      </c>
      <c r="B13" s="7">
        <v>42149.48137805095</v>
      </c>
      <c r="C13" s="7">
        <v>256275.03476719998</v>
      </c>
      <c r="D13" s="247">
        <v>360923000000</v>
      </c>
      <c r="E13" s="247">
        <v>56976105664.892906</v>
      </c>
      <c r="F13" s="248">
        <v>4469507962.3999996</v>
      </c>
      <c r="G13" s="248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47">
        <f t="shared" si="3"/>
        <v>1615216111.5245178</v>
      </c>
      <c r="N13" s="93">
        <f t="shared" si="4"/>
        <v>-0.44598535625321523</v>
      </c>
      <c r="O13" s="93">
        <f t="shared" si="5"/>
        <v>3.6383421584642668</v>
      </c>
      <c r="R13" s="7">
        <f>R12+1</f>
        <v>2002</v>
      </c>
      <c r="S13" s="304">
        <f>SUM(M7:M10)</f>
        <v>6150223301.1427402</v>
      </c>
    </row>
    <row r="14" spans="1:20">
      <c r="A14" t="s">
        <v>189</v>
      </c>
      <c r="B14" s="7">
        <v>42100.346979449736</v>
      </c>
      <c r="C14" s="7">
        <v>258872.64112069999</v>
      </c>
      <c r="D14" s="247">
        <v>364059160000</v>
      </c>
      <c r="E14" s="247">
        <v>56805786738.685379</v>
      </c>
      <c r="F14" s="248">
        <v>4792454884.6540003</v>
      </c>
      <c r="G14" s="248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47">
        <f t="shared" si="3"/>
        <v>1610387738.8146319</v>
      </c>
      <c r="N14" s="93">
        <f t="shared" si="4"/>
        <v>-0.29893044499962224</v>
      </c>
      <c r="O14" s="93">
        <f t="shared" si="5"/>
        <v>2.5736149036534792</v>
      </c>
      <c r="R14" s="7">
        <f t="shared" ref="R14:R21" si="6">R13+1</f>
        <v>2003</v>
      </c>
      <c r="S14" s="304">
        <f>SUM(M11:M14)</f>
        <v>6371774031.894968</v>
      </c>
      <c r="T14" s="93">
        <f>(S14-S13)/S13*100</f>
        <v>3.6023201094350936</v>
      </c>
    </row>
    <row r="15" spans="1:20">
      <c r="A15" t="s">
        <v>185</v>
      </c>
      <c r="B15" s="7">
        <v>40825.253019522192</v>
      </c>
      <c r="C15" s="7">
        <v>251444.37829999998</v>
      </c>
      <c r="D15" s="247">
        <v>356887070000</v>
      </c>
      <c r="E15" s="247">
        <v>56423856239.621162</v>
      </c>
      <c r="F15" s="248">
        <v>4499340550.9499998</v>
      </c>
      <c r="G15" s="248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47">
        <f t="shared" si="3"/>
        <v>1599560387.7984104</v>
      </c>
      <c r="N15" s="93">
        <f t="shared" si="4"/>
        <v>-0.67234435255892333</v>
      </c>
      <c r="O15" s="93">
        <f t="shared" si="5"/>
        <v>4.9774438314357941</v>
      </c>
      <c r="R15" s="7">
        <f t="shared" si="6"/>
        <v>2004</v>
      </c>
      <c r="S15" s="304">
        <f>SUM(M15:M18)</f>
        <v>6760522497.5974035</v>
      </c>
      <c r="T15" s="93">
        <f t="shared" ref="T15:T20" si="7">(S15-S14)/S14*100</f>
        <v>6.1011025148803268</v>
      </c>
    </row>
    <row r="16" spans="1:20">
      <c r="A16" t="s">
        <v>187</v>
      </c>
      <c r="B16" s="7">
        <v>43839.245304415505</v>
      </c>
      <c r="C16" s="7">
        <v>264778.94630000001</v>
      </c>
      <c r="D16" s="247">
        <v>371714000000</v>
      </c>
      <c r="E16" s="247">
        <v>59962107212.601006</v>
      </c>
      <c r="F16" s="248">
        <v>4543677182.2600002</v>
      </c>
      <c r="G16" s="248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47">
        <f t="shared" si="3"/>
        <v>1699866295.1868086</v>
      </c>
      <c r="N16" s="93">
        <f t="shared" si="4"/>
        <v>6.2708421734834516</v>
      </c>
      <c r="O16" s="93">
        <f t="shared" si="5"/>
        <v>4.7714376026829113</v>
      </c>
      <c r="R16" s="7">
        <f t="shared" si="6"/>
        <v>2005</v>
      </c>
      <c r="S16" s="304">
        <f>SUM(M19:M22)</f>
        <v>7227254889.5090828</v>
      </c>
      <c r="T16" s="93">
        <f t="shared" si="7"/>
        <v>6.9037917125125983</v>
      </c>
    </row>
    <row r="17" spans="1:20">
      <c r="A17" t="s">
        <v>188</v>
      </c>
      <c r="B17" s="7">
        <v>44543.65678666599</v>
      </c>
      <c r="C17" s="7">
        <v>270547.82851100003</v>
      </c>
      <c r="D17" s="247">
        <v>379044000000</v>
      </c>
      <c r="E17" s="247">
        <v>60851913008.491173</v>
      </c>
      <c r="F17" s="248">
        <v>4775490888.2999992</v>
      </c>
      <c r="G17" s="248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47">
        <f t="shared" si="3"/>
        <v>1725091407.3786247</v>
      </c>
      <c r="N17" s="93">
        <f t="shared" si="4"/>
        <v>1.4839468411863506</v>
      </c>
      <c r="O17" s="93">
        <f t="shared" si="5"/>
        <v>6.8025136122745442</v>
      </c>
      <c r="R17" s="7">
        <f t="shared" si="6"/>
        <v>2006</v>
      </c>
      <c r="S17" s="304">
        <f>SUM(M23:M26)</f>
        <v>7689122217.5240402</v>
      </c>
      <c r="T17" s="93">
        <f t="shared" si="7"/>
        <v>6.3906328900256923</v>
      </c>
    </row>
    <row r="18" spans="1:20">
      <c r="A18" t="s">
        <v>186</v>
      </c>
      <c r="B18" s="7">
        <v>44924.845565797143</v>
      </c>
      <c r="C18" s="7">
        <v>275256.89010000002</v>
      </c>
      <c r="D18" s="247">
        <v>384685190000</v>
      </c>
      <c r="E18" s="247">
        <v>61236864736.262665</v>
      </c>
      <c r="F18" s="248">
        <v>4830257034.4000006</v>
      </c>
      <c r="G18" s="248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47">
        <f t="shared" si="3"/>
        <v>1736004407.2335594</v>
      </c>
      <c r="N18" s="93">
        <f t="shared" si="4"/>
        <v>0.63260415119205893</v>
      </c>
      <c r="O18" s="93">
        <f t="shared" si="5"/>
        <v>7.8003989592836112</v>
      </c>
      <c r="R18" s="7">
        <f t="shared" si="6"/>
        <v>2007</v>
      </c>
      <c r="S18" s="304">
        <f>SUM(M27:M30)</f>
        <v>8222334541.6582623</v>
      </c>
      <c r="T18" s="93">
        <f t="shared" si="7"/>
        <v>6.9346319261123766</v>
      </c>
    </row>
    <row r="19" spans="1:20">
      <c r="A19" t="s">
        <v>182</v>
      </c>
      <c r="B19" s="7">
        <v>43267.60531097796</v>
      </c>
      <c r="C19" s="7">
        <v>265766.29472999997</v>
      </c>
      <c r="D19" s="247">
        <v>376326650000</v>
      </c>
      <c r="E19" s="247">
        <v>60432164603.970009</v>
      </c>
      <c r="F19" s="248">
        <v>4690209425</v>
      </c>
      <c r="G19" s="248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2.8514810350969713E-2</v>
      </c>
      <c r="M19" s="247">
        <f t="shared" si="3"/>
        <v>1713191956.2340188</v>
      </c>
      <c r="N19" s="93">
        <f t="shared" si="4"/>
        <v>-1.3140779426875853</v>
      </c>
      <c r="O19" s="93">
        <f t="shared" si="5"/>
        <v>7.1039248847620975</v>
      </c>
      <c r="R19" s="7">
        <f t="shared" si="6"/>
        <v>2008</v>
      </c>
      <c r="S19" s="304">
        <f>SUM(M31:M34)</f>
        <v>8514883777.4816971</v>
      </c>
      <c r="T19" s="93">
        <f t="shared" si="7"/>
        <v>3.5579826427791414</v>
      </c>
    </row>
    <row r="20" spans="1:20">
      <c r="A20" t="s">
        <v>183</v>
      </c>
      <c r="B20" s="7">
        <v>45920.174696248054</v>
      </c>
      <c r="C20" s="7">
        <v>277268.90181000001</v>
      </c>
      <c r="D20" s="247">
        <v>391001500000</v>
      </c>
      <c r="E20" s="247">
        <v>63723242157.455879</v>
      </c>
      <c r="F20" s="248">
        <v>4760343407</v>
      </c>
      <c r="G20" s="248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2.7565614609602062E-2</v>
      </c>
      <c r="M20" s="247">
        <f t="shared" si="3"/>
        <v>1806490742.2186587</v>
      </c>
      <c r="N20" s="93">
        <f t="shared" si="4"/>
        <v>5.4459038081016677</v>
      </c>
      <c r="O20" s="93">
        <f t="shared" si="5"/>
        <v>6.2725196289707297</v>
      </c>
      <c r="R20" s="7">
        <f t="shared" si="6"/>
        <v>2009</v>
      </c>
      <c r="S20" s="304">
        <f>SUM(M35:M38)</f>
        <v>8351435709.6282778</v>
      </c>
      <c r="T20" s="93">
        <f t="shared" si="7"/>
        <v>-1.919557237946935</v>
      </c>
    </row>
    <row r="21" spans="1:20">
      <c r="A21" t="s">
        <v>184</v>
      </c>
      <c r="B21" s="7">
        <v>47037.654231843975</v>
      </c>
      <c r="C21" s="7">
        <v>283831.22172999999</v>
      </c>
      <c r="D21" s="247">
        <v>399721500000</v>
      </c>
      <c r="E21" s="247">
        <v>65295523467.407036</v>
      </c>
      <c r="F21" s="248">
        <v>4824982237</v>
      </c>
      <c r="G21" s="248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2.776823893329421E-2</v>
      </c>
      <c r="M21" s="247">
        <f t="shared" si="3"/>
        <v>1851063358.6522665</v>
      </c>
      <c r="N21" s="93">
        <f t="shared" si="4"/>
        <v>2.4673592502813237</v>
      </c>
      <c r="O21" s="93">
        <f t="shared" si="5"/>
        <v>7.3023348638124306</v>
      </c>
      <c r="R21" s="7">
        <f t="shared" si="6"/>
        <v>2010</v>
      </c>
    </row>
    <row r="22" spans="1:20">
      <c r="A22" t="s">
        <v>181</v>
      </c>
      <c r="B22" s="7">
        <v>47137.581046113184</v>
      </c>
      <c r="C22" s="7">
        <v>287892.13373</v>
      </c>
      <c r="D22" s="247">
        <v>404031450000</v>
      </c>
      <c r="E22" s="247">
        <v>65487610387.335793</v>
      </c>
      <c r="F22" s="248">
        <v>5011501336</v>
      </c>
      <c r="G22" s="248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2.9155986209972042E-2</v>
      </c>
      <c r="M22" s="247">
        <f t="shared" si="3"/>
        <v>1856508832.4041383</v>
      </c>
      <c r="N22" s="93">
        <f t="shared" si="4"/>
        <v>0.29418084078097673</v>
      </c>
      <c r="O22" s="93">
        <f t="shared" si="5"/>
        <v>6.9414815232301699</v>
      </c>
      <c r="R22" s="7"/>
    </row>
    <row r="23" spans="1:20">
      <c r="A23" t="s">
        <v>177</v>
      </c>
      <c r="B23" s="7">
        <v>45515.077116805645</v>
      </c>
      <c r="C23" s="7">
        <v>278720.45539999998</v>
      </c>
      <c r="D23" s="247">
        <v>395449950000</v>
      </c>
      <c r="E23" s="247">
        <v>64200044183.934395</v>
      </c>
      <c r="F23" s="248">
        <v>4675546289</v>
      </c>
      <c r="G23" s="248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2.7758558284033102E-2</v>
      </c>
      <c r="M23" s="247">
        <f t="shared" si="3"/>
        <v>1820007606.9848335</v>
      </c>
      <c r="N23" s="93">
        <f t="shared" si="4"/>
        <v>-1.966121829435983</v>
      </c>
      <c r="O23" s="93">
        <f t="shared" si="5"/>
        <v>6.2348909800872221</v>
      </c>
    </row>
    <row r="24" spans="1:20">
      <c r="A24" t="s">
        <v>179</v>
      </c>
      <c r="B24" s="7">
        <v>48049.392570885168</v>
      </c>
      <c r="C24" s="7">
        <v>290944.85600000003</v>
      </c>
      <c r="D24" s="247">
        <v>410298850000.00006</v>
      </c>
      <c r="E24" s="247">
        <v>67369057857.508469</v>
      </c>
      <c r="F24" s="248">
        <v>4859349229</v>
      </c>
      <c r="G24" s="248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2.9520196931433665E-2</v>
      </c>
      <c r="M24" s="247">
        <f t="shared" si="3"/>
        <v>1909846002.9837427</v>
      </c>
      <c r="N24" s="93">
        <f t="shared" si="4"/>
        <v>4.9361549728763237</v>
      </c>
      <c r="O24" s="93">
        <f t="shared" si="5"/>
        <v>5.721328006261869</v>
      </c>
    </row>
    <row r="25" spans="1:20">
      <c r="A25" t="s">
        <v>180</v>
      </c>
      <c r="B25" s="7">
        <v>49171.989963167063</v>
      </c>
      <c r="C25" s="7">
        <v>297456.96679999999</v>
      </c>
      <c r="D25" s="247">
        <v>420695750000</v>
      </c>
      <c r="E25" s="247">
        <v>69154837684.489731</v>
      </c>
      <c r="F25" s="248">
        <v>4906222423</v>
      </c>
      <c r="G25" s="248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2.8159655130830248E-2</v>
      </c>
      <c r="M25" s="247">
        <f t="shared" si="3"/>
        <v>1960471090.7203534</v>
      </c>
      <c r="N25" s="93">
        <f t="shared" si="4"/>
        <v>2.6507418743458544</v>
      </c>
      <c r="O25" s="93">
        <f t="shared" si="5"/>
        <v>5.9105341563103009</v>
      </c>
    </row>
    <row r="26" spans="1:20">
      <c r="A26" t="s">
        <v>178</v>
      </c>
      <c r="B26" s="7">
        <v>50201.911274013575</v>
      </c>
      <c r="C26" s="7">
        <v>306956.06460000004</v>
      </c>
      <c r="D26" s="247">
        <v>432676710000</v>
      </c>
      <c r="E26" s="247">
        <v>70506787116.204514</v>
      </c>
      <c r="F26" s="248">
        <v>5280826192</v>
      </c>
      <c r="G26" s="248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2.8349008635733579E-2</v>
      </c>
      <c r="M26" s="247">
        <f t="shared" si="3"/>
        <v>1998797516.8351109</v>
      </c>
      <c r="N26" s="93">
        <f t="shared" si="4"/>
        <v>1.9549600244640648</v>
      </c>
      <c r="O26" s="93">
        <f t="shared" si="5"/>
        <v>7.6643149737516651</v>
      </c>
      <c r="Q26" s="311">
        <f t="shared" ref="Q26:Q37" si="9">M26/E26</f>
        <v>2.8349008635733579E-2</v>
      </c>
    </row>
    <row r="27" spans="1:20">
      <c r="A27" t="s">
        <v>174</v>
      </c>
      <c r="B27" s="7">
        <v>48194.136510043994</v>
      </c>
      <c r="C27" s="7">
        <v>294828.76199999999</v>
      </c>
      <c r="D27" s="247">
        <v>421248760000</v>
      </c>
      <c r="E27" s="247">
        <v>69345279262.852493</v>
      </c>
      <c r="F27" s="248">
        <v>5154329343</v>
      </c>
      <c r="G27" s="248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47">
        <f t="shared" si="3"/>
        <v>1965869920.6699619</v>
      </c>
      <c r="N27" s="93">
        <f t="shared" si="4"/>
        <v>-1.6473702757689241</v>
      </c>
      <c r="O27" s="93">
        <f t="shared" si="5"/>
        <v>8.0143793424454604</v>
      </c>
      <c r="Q27" s="311">
        <f t="shared" si="9"/>
        <v>2.8349008635733579E-2</v>
      </c>
    </row>
    <row r="28" spans="1:20">
      <c r="A28" t="s">
        <v>175</v>
      </c>
      <c r="B28" s="7">
        <v>50488.786354107127</v>
      </c>
      <c r="C28" s="7">
        <v>305341.24400000001</v>
      </c>
      <c r="D28" s="247">
        <v>432723700000</v>
      </c>
      <c r="E28" s="247">
        <v>72066418453.485153</v>
      </c>
      <c r="F28" s="248">
        <v>5056692012</v>
      </c>
      <c r="G28" s="248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47">
        <f t="shared" si="3"/>
        <v>2043011519.0842404</v>
      </c>
      <c r="N28" s="93">
        <f t="shared" si="4"/>
        <v>3.9240438852632176</v>
      </c>
      <c r="O28" s="93">
        <f t="shared" si="5"/>
        <v>6.9725787258477334</v>
      </c>
      <c r="Q28" s="311">
        <f t="shared" si="9"/>
        <v>2.8349008635733579E-2</v>
      </c>
    </row>
    <row r="29" spans="1:20">
      <c r="A29" t="s">
        <v>176</v>
      </c>
      <c r="B29" s="7">
        <v>51623.876873712463</v>
      </c>
      <c r="C29" s="7">
        <v>312536.95279999997</v>
      </c>
      <c r="D29" s="247">
        <v>442103600000</v>
      </c>
      <c r="E29" s="247">
        <v>73579992260.020721</v>
      </c>
      <c r="F29" s="248">
        <v>5400223668</v>
      </c>
      <c r="G29" s="248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47">
        <f t="shared" si="3"/>
        <v>2085919835.9965372</v>
      </c>
      <c r="N29" s="93">
        <f t="shared" si="4"/>
        <v>2.1002484083658031</v>
      </c>
      <c r="O29" s="93">
        <f t="shared" si="5"/>
        <v>6.3989081945650668</v>
      </c>
      <c r="Q29" s="311">
        <f t="shared" si="9"/>
        <v>2.8349008635733579E-2</v>
      </c>
    </row>
    <row r="30" spans="1:20">
      <c r="A30" t="s">
        <v>22</v>
      </c>
      <c r="B30" s="7">
        <v>52621.553323250911</v>
      </c>
      <c r="C30" s="7">
        <v>321222.86990000005</v>
      </c>
      <c r="D30" s="247">
        <v>454063220000</v>
      </c>
      <c r="E30" s="247">
        <v>75047889442.800217</v>
      </c>
      <c r="F30" s="248">
        <v>5579296845</v>
      </c>
      <c r="G30" s="248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47">
        <f t="shared" si="3"/>
        <v>2127533265.9075222</v>
      </c>
      <c r="N30" s="93">
        <f t="shared" si="4"/>
        <v>1.9949678407034468</v>
      </c>
      <c r="O30" s="93">
        <f t="shared" si="5"/>
        <v>6.4406598461384439</v>
      </c>
      <c r="Q30" s="311">
        <f t="shared" si="9"/>
        <v>2.8349008635733579E-2</v>
      </c>
    </row>
    <row r="31" spans="1:20">
      <c r="A31" s="249" t="s">
        <v>228</v>
      </c>
      <c r="B31" s="7">
        <v>50304.132188642834</v>
      </c>
      <c r="C31" s="7">
        <v>306287.391</v>
      </c>
      <c r="D31" s="247">
        <v>438553150000</v>
      </c>
      <c r="E31" s="247">
        <v>72541361782.126389</v>
      </c>
      <c r="F31" s="248">
        <v>5543646776</v>
      </c>
      <c r="G31" s="248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48">
        <v>25767539</v>
      </c>
      <c r="M31" s="247">
        <f t="shared" ref="M31:M38" si="10">L31*K31</f>
        <v>2068503173.8184164</v>
      </c>
      <c r="N31" s="93">
        <f t="shared" si="4"/>
        <v>-2.7745790411378564</v>
      </c>
      <c r="O31" s="93">
        <f t="shared" si="5"/>
        <v>5.2207550494224639</v>
      </c>
      <c r="P31" s="265"/>
      <c r="Q31" s="311">
        <f t="shared" si="9"/>
        <v>2.8514810350969713E-2</v>
      </c>
      <c r="R31" s="93"/>
      <c r="S31" s="93"/>
    </row>
    <row r="32" spans="1:20">
      <c r="A32" s="249" t="s">
        <v>229</v>
      </c>
      <c r="B32" s="7">
        <v>52106.987321482666</v>
      </c>
      <c r="C32" s="7">
        <v>319011.06899999996</v>
      </c>
      <c r="D32" s="247">
        <v>454641200000</v>
      </c>
      <c r="E32" s="247">
        <v>75999812528.020065</v>
      </c>
      <c r="F32" s="248">
        <v>5265926862</v>
      </c>
      <c r="G32" s="248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48">
        <v>24544885</v>
      </c>
      <c r="M32" s="247">
        <f t="shared" si="10"/>
        <v>2094981542.5494077</v>
      </c>
      <c r="N32" s="93">
        <f t="shared" si="4"/>
        <v>1.2800738749707989</v>
      </c>
      <c r="O32" s="93">
        <f t="shared" si="5"/>
        <v>2.5437949311447019</v>
      </c>
      <c r="P32" s="265"/>
      <c r="Q32" s="311">
        <f t="shared" si="9"/>
        <v>2.7565614609602062E-2</v>
      </c>
      <c r="R32" s="93"/>
      <c r="S32" s="93"/>
    </row>
    <row r="33" spans="1:19">
      <c r="A33" s="249" t="s">
        <v>230</v>
      </c>
      <c r="B33" s="7">
        <v>53105.277179895078</v>
      </c>
      <c r="C33" s="7">
        <v>322043.50599999999</v>
      </c>
      <c r="D33" s="247">
        <v>458756850000.00006</v>
      </c>
      <c r="E33" s="247">
        <v>76601510242.712723</v>
      </c>
      <c r="F33" s="248">
        <v>5202135900</v>
      </c>
      <c r="G33" s="248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48">
        <v>24142146</v>
      </c>
      <c r="M33" s="247">
        <f t="shared" si="10"/>
        <v>2127089039.0708306</v>
      </c>
      <c r="N33" s="93">
        <f t="shared" si="4"/>
        <v>1.5325909020826443</v>
      </c>
      <c r="O33" s="93">
        <f t="shared" si="5"/>
        <v>1.9736713925358023</v>
      </c>
      <c r="P33" s="265"/>
      <c r="Q33" s="311">
        <f t="shared" si="9"/>
        <v>2.776823893329421E-2</v>
      </c>
      <c r="R33" s="93"/>
      <c r="S33" s="93"/>
    </row>
    <row r="34" spans="1:19">
      <c r="A34" s="249" t="s">
        <v>231</v>
      </c>
      <c r="B34" s="7">
        <v>54606.740576335782</v>
      </c>
      <c r="C34" s="7">
        <v>324375.42606250005</v>
      </c>
      <c r="D34" s="247">
        <v>462569720000</v>
      </c>
      <c r="E34" s="247">
        <v>76289994309.377045</v>
      </c>
      <c r="F34" s="248">
        <v>5460259824</v>
      </c>
      <c r="G34" s="248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48">
        <v>26222659</v>
      </c>
      <c r="M34" s="247">
        <f t="shared" si="10"/>
        <v>2224310022.0430427</v>
      </c>
      <c r="N34" s="93">
        <f t="shared" si="4"/>
        <v>4.5706118167333889</v>
      </c>
      <c r="O34" s="93">
        <f t="shared" si="5"/>
        <v>4.5487775766570353</v>
      </c>
      <c r="P34" s="265"/>
      <c r="Q34" s="311">
        <f t="shared" si="9"/>
        <v>2.9155986209972042E-2</v>
      </c>
      <c r="R34" s="93"/>
      <c r="S34" s="93"/>
    </row>
    <row r="35" spans="1:19">
      <c r="A35" s="251" t="s">
        <v>225</v>
      </c>
      <c r="B35" s="7">
        <v>49513.612728056825</v>
      </c>
      <c r="C35" s="7">
        <v>302489.23233921739</v>
      </c>
      <c r="D35" s="247">
        <v>435388488486.75616</v>
      </c>
      <c r="E35" s="247">
        <v>71694064952.064926</v>
      </c>
      <c r="F35" s="248">
        <v>5206564996</v>
      </c>
      <c r="G35" s="248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48">
        <v>23394479</v>
      </c>
      <c r="M35" s="247">
        <f t="shared" si="10"/>
        <v>1990123880.5911491</v>
      </c>
      <c r="N35" s="93">
        <f t="shared" si="4"/>
        <v>-10.528484749477149</v>
      </c>
      <c r="O35" s="93">
        <f t="shared" si="5"/>
        <v>-3.7891792586704436</v>
      </c>
      <c r="P35" s="265"/>
      <c r="Q35" s="311">
        <f t="shared" si="9"/>
        <v>2.7758558284033102E-2</v>
      </c>
      <c r="R35" s="93"/>
      <c r="S35" s="93"/>
    </row>
    <row r="36" spans="1:19">
      <c r="A36" s="251" t="s">
        <v>226</v>
      </c>
      <c r="B36" s="7">
        <v>51361.105636596607</v>
      </c>
      <c r="C36" s="7">
        <v>310058.42735320871</v>
      </c>
      <c r="D36" s="247">
        <v>442169113563.42908</v>
      </c>
      <c r="E36" s="247">
        <v>73353195106.780151</v>
      </c>
      <c r="F36" s="248">
        <v>4994646966</v>
      </c>
      <c r="G36" s="248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48">
        <v>24542541</v>
      </c>
      <c r="M36" s="247">
        <f t="shared" si="10"/>
        <v>2165400765.1020265</v>
      </c>
      <c r="N36" s="93">
        <f t="shared" si="4"/>
        <v>8.8073353734548867</v>
      </c>
      <c r="O36" s="93">
        <f t="shared" si="5"/>
        <v>3.3613290199647659</v>
      </c>
      <c r="P36" s="265"/>
      <c r="Q36" s="311">
        <f t="shared" si="9"/>
        <v>2.9520196931433665E-2</v>
      </c>
      <c r="R36" s="93"/>
      <c r="S36" s="93"/>
    </row>
    <row r="37" spans="1:19">
      <c r="A37" s="249" t="s">
        <v>227</v>
      </c>
      <c r="D37" s="247">
        <v>448605908439.31335</v>
      </c>
      <c r="E37" s="247">
        <v>74507696115.616592</v>
      </c>
      <c r="F37" s="248">
        <v>5002707417</v>
      </c>
      <c r="G37" s="248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48">
        <v>23524391</v>
      </c>
      <c r="M37" s="247">
        <f t="shared" si="10"/>
        <v>2098111027.2084639</v>
      </c>
      <c r="N37" s="93">
        <f>(M37-M36)/M36*100</f>
        <v>-3.1074958029947903</v>
      </c>
      <c r="O37" s="93">
        <f>(M37-M33)/M33*100</f>
        <v>-1.3623318690516617</v>
      </c>
      <c r="Q37" s="311">
        <f t="shared" si="9"/>
        <v>2.8159655130830252E-2</v>
      </c>
    </row>
    <row r="38" spans="1:19">
      <c r="A38" s="249" t="s">
        <v>350</v>
      </c>
      <c r="D38" s="247">
        <v>455895909431.89258</v>
      </c>
      <c r="E38" s="247">
        <v>75130432892.96817</v>
      </c>
      <c r="F38" s="248">
        <v>5074816265</v>
      </c>
      <c r="G38" s="248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48">
        <v>25179124</v>
      </c>
      <c r="M38" s="247">
        <f t="shared" si="10"/>
        <v>2097800036.7266386</v>
      </c>
      <c r="N38" s="93">
        <f>(M38-M37)/M37*100</f>
        <v>-1.4822403475907778E-2</v>
      </c>
      <c r="O38" s="93">
        <f>(M38-M34)/M34*100</f>
        <v>-5.6876057771930499</v>
      </c>
      <c r="Q38" s="311">
        <f>M38/E38</f>
        <v>2.7922107672601764E-2</v>
      </c>
    </row>
    <row r="39" spans="1:19">
      <c r="A39" s="309" t="s">
        <v>352</v>
      </c>
      <c r="D39" s="247">
        <f>'GDP Durban'!D39</f>
        <v>442199000000</v>
      </c>
      <c r="E39" s="247">
        <f>'GDP Durban'!E39</f>
        <v>72643849591.404724</v>
      </c>
      <c r="F39" s="248"/>
      <c r="G39" s="248"/>
      <c r="H39" s="93"/>
      <c r="I39" s="93"/>
      <c r="J39" s="93"/>
      <c r="K39" s="93"/>
      <c r="L39" s="248"/>
      <c r="M39" s="310">
        <f>E39*Q39</f>
        <v>2011113028.2171197</v>
      </c>
      <c r="N39" s="93">
        <f>(M39-M38)/M38*100</f>
        <v>-4.1322817709920239</v>
      </c>
      <c r="O39" s="93">
        <f>(M39-M35)/M35*100</f>
        <v>1.0546653819226548</v>
      </c>
      <c r="Q39" s="311">
        <f>Q38+(Q38-Q37)</f>
        <v>2.7684560214373276E-2</v>
      </c>
    </row>
    <row r="40" spans="1:19">
      <c r="A40" s="309" t="s">
        <v>353</v>
      </c>
      <c r="D40" s="247">
        <f>'GDP Durban'!D40</f>
        <v>455684000000</v>
      </c>
      <c r="E40" s="247">
        <f>'GDP Durban'!E40</f>
        <v>75886388916.770844</v>
      </c>
      <c r="F40" s="248"/>
      <c r="G40" s="248"/>
      <c r="H40" s="93"/>
      <c r="I40" s="93"/>
      <c r="J40" s="93"/>
      <c r="K40" s="93"/>
      <c r="L40" s="248"/>
      <c r="M40" s="310">
        <f>E40*Q40</f>
        <v>2082854684.6163738</v>
      </c>
      <c r="N40" s="93">
        <f>(M40-M39)/M39*100</f>
        <v>3.5672612823185816</v>
      </c>
      <c r="O40" s="93">
        <f>(M40-M36)/M36*100</f>
        <v>-3.8120463341465287</v>
      </c>
      <c r="Q40" s="311">
        <f>Q39+(Q39-Q38)</f>
        <v>2.7447012756144789E-2</v>
      </c>
    </row>
    <row r="41" spans="1:19">
      <c r="A41" s="309"/>
      <c r="D41" s="247"/>
      <c r="E41" s="247"/>
      <c r="F41" s="248"/>
      <c r="G41" s="248"/>
      <c r="H41" s="93"/>
      <c r="I41" s="93"/>
      <c r="J41" s="93"/>
      <c r="K41" s="93"/>
      <c r="L41" s="248"/>
      <c r="M41" s="310"/>
      <c r="N41" s="93"/>
      <c r="O41" s="93"/>
      <c r="Q41" s="311"/>
    </row>
    <row r="42" spans="1:19">
      <c r="M42" s="93"/>
    </row>
    <row r="43" spans="1:19">
      <c r="M43" s="93"/>
    </row>
    <row r="44" spans="1:19">
      <c r="M44" s="93"/>
    </row>
    <row r="45" spans="1:19">
      <c r="M45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sqref="A1:H1"/>
    </sheetView>
  </sheetViews>
  <sheetFormatPr defaultRowHeight="12.75"/>
  <cols>
    <col min="2" max="3" width="9" style="7"/>
    <col min="4" max="4" width="8.375" style="7" bestFit="1" customWidth="1"/>
    <col min="5" max="5" width="18.375" style="7" bestFit="1" customWidth="1"/>
    <col min="6" max="6" width="14.375" style="7" bestFit="1" customWidth="1"/>
    <col min="7" max="7" width="16.875" style="7" bestFit="1" customWidth="1"/>
    <col min="8" max="8" width="11.625" style="7" bestFit="1" customWidth="1"/>
  </cols>
  <sheetData>
    <row r="1" spans="1:8" ht="40.5" customHeight="1" thickBot="1">
      <c r="A1" s="347" t="s">
        <v>265</v>
      </c>
      <c r="B1" s="348"/>
      <c r="C1" s="348"/>
      <c r="D1" s="348"/>
      <c r="E1" s="348"/>
      <c r="F1" s="348"/>
      <c r="G1" s="348"/>
      <c r="H1" s="349"/>
    </row>
    <row r="2" spans="1:8" ht="21" customHeight="1" thickBot="1">
      <c r="B2" s="261" t="s">
        <v>253</v>
      </c>
      <c r="C2" s="262" t="s">
        <v>254</v>
      </c>
      <c r="D2" s="262" t="s">
        <v>255</v>
      </c>
      <c r="E2" s="262" t="s">
        <v>256</v>
      </c>
      <c r="F2" s="262" t="s">
        <v>257</v>
      </c>
      <c r="G2" s="262" t="s">
        <v>258</v>
      </c>
      <c r="H2" s="263" t="s">
        <v>259</v>
      </c>
    </row>
    <row r="3" spans="1:8" hidden="1">
      <c r="A3" t="s">
        <v>190</v>
      </c>
      <c r="B3" s="93">
        <v>3.6457510313134045</v>
      </c>
      <c r="C3" s="93">
        <v>3.9689510586450725</v>
      </c>
      <c r="D3" s="255">
        <f>'GDP Durban'!O11</f>
        <v>3.9395156782893599</v>
      </c>
      <c r="E3" s="255">
        <f>'GDP PMB'!O11</f>
        <v>3.9395156782893714</v>
      </c>
      <c r="F3" s="255">
        <f>'GDP RBay'!O11</f>
        <v>3.9395156782893541</v>
      </c>
      <c r="G3" s="255">
        <f>'GDP Port Shepstone'!O11</f>
        <v>3.9395156782893599</v>
      </c>
      <c r="H3" s="255">
        <f>'GDP Newcastle'!O11</f>
        <v>3.9395156782893626</v>
      </c>
    </row>
    <row r="4" spans="1:8" hidden="1">
      <c r="A4" t="s">
        <v>191</v>
      </c>
      <c r="B4" s="93">
        <v>3.2248674843819538</v>
      </c>
      <c r="C4" s="93">
        <v>3.7394053940001082</v>
      </c>
      <c r="D4" s="255">
        <f>'GDP Durban'!O12</f>
        <v>4.286608978937835</v>
      </c>
      <c r="E4" s="255">
        <f>'GDP PMB'!O12</f>
        <v>4.2866089789378288</v>
      </c>
      <c r="F4" s="255">
        <f>'GDP RBay'!O12</f>
        <v>4.2866089789378261</v>
      </c>
      <c r="G4" s="255">
        <f>'GDP Port Shepstone'!O12</f>
        <v>4.2866089789378172</v>
      </c>
      <c r="H4" s="255">
        <f>'GDP Newcastle'!O12</f>
        <v>4.2866089789378181</v>
      </c>
    </row>
    <row r="5" spans="1:8" hidden="1">
      <c r="A5" t="s">
        <v>192</v>
      </c>
      <c r="B5" s="93">
        <v>3.0148947252122542</v>
      </c>
      <c r="C5" s="93">
        <v>3.1974859322725937</v>
      </c>
      <c r="D5" s="255">
        <f>'GDP Durban'!O13</f>
        <v>3.6383421584642632</v>
      </c>
      <c r="E5" s="255">
        <f>'GDP PMB'!O13</f>
        <v>3.6383421584642792</v>
      </c>
      <c r="F5" s="255">
        <f>'GDP RBay'!O13</f>
        <v>3.6383421584642766</v>
      </c>
      <c r="G5" s="255">
        <f>'GDP Port Shepstone'!O13</f>
        <v>3.6383421584642721</v>
      </c>
      <c r="H5" s="255">
        <f>'GDP Newcastle'!O13</f>
        <v>3.6383421584642668</v>
      </c>
    </row>
    <row r="6" spans="1:8" hidden="1">
      <c r="A6" t="s">
        <v>189</v>
      </c>
      <c r="B6" s="93">
        <v>2.6323663627217297</v>
      </c>
      <c r="C6" s="93">
        <v>2.5595685221363147</v>
      </c>
      <c r="D6" s="255">
        <f>'GDP Durban'!O14</f>
        <v>2.5736149036534721</v>
      </c>
      <c r="E6" s="255">
        <f>'GDP PMB'!O14</f>
        <v>2.5736149036534708</v>
      </c>
      <c r="F6" s="255">
        <f>'GDP RBay'!O14</f>
        <v>2.573614903653477</v>
      </c>
      <c r="G6" s="255">
        <f>'GDP Port Shepstone'!O14</f>
        <v>2.5736149036534619</v>
      </c>
      <c r="H6" s="255">
        <f>'GDP Newcastle'!O14</f>
        <v>2.5736149036534792</v>
      </c>
    </row>
    <row r="7" spans="1:8" hidden="1">
      <c r="A7" t="s">
        <v>185</v>
      </c>
      <c r="B7" s="93">
        <v>3.4883927203936307</v>
      </c>
      <c r="C7" s="93">
        <v>2.8880730557693979</v>
      </c>
      <c r="D7" s="255">
        <f>'GDP Durban'!O15</f>
        <v>4.9774438314357825</v>
      </c>
      <c r="E7" s="255">
        <f>'GDP PMB'!O15</f>
        <v>4.9774438314357763</v>
      </c>
      <c r="F7" s="255">
        <f>'GDP RBay'!O15</f>
        <v>4.9774438314357896</v>
      </c>
      <c r="G7" s="255">
        <f>'GDP Port Shepstone'!O15</f>
        <v>4.9774438314357861</v>
      </c>
      <c r="H7" s="255">
        <f>'GDP Newcastle'!O15</f>
        <v>4.9774438314357941</v>
      </c>
    </row>
    <row r="8" spans="1:8" hidden="1">
      <c r="A8" t="s">
        <v>187</v>
      </c>
      <c r="B8" s="93">
        <v>3.9786200957136599</v>
      </c>
      <c r="C8" s="93">
        <v>3.3240007089239834</v>
      </c>
      <c r="D8" s="255">
        <f>'GDP Durban'!O16</f>
        <v>4.771437602682906</v>
      </c>
      <c r="E8" s="255">
        <f>'GDP PMB'!O16</f>
        <v>4.7714376026829113</v>
      </c>
      <c r="F8" s="255">
        <f>'GDP RBay'!O16</f>
        <v>4.7714376026829068</v>
      </c>
      <c r="G8" s="255">
        <f>'GDP Port Shepstone'!O16</f>
        <v>4.7714376026829104</v>
      </c>
      <c r="H8" s="255">
        <f>'GDP Newcastle'!O16</f>
        <v>4.7714376026829113</v>
      </c>
    </row>
    <row r="9" spans="1:8" hidden="1">
      <c r="A9" t="s">
        <v>188</v>
      </c>
      <c r="B9" s="93">
        <v>5.5693266247199791</v>
      </c>
      <c r="C9" s="93">
        <v>5.6802013461114367</v>
      </c>
      <c r="D9" s="255">
        <f>'GDP Durban'!O17</f>
        <v>6.8025136122745504</v>
      </c>
      <c r="E9" s="255">
        <f>'GDP PMB'!O17</f>
        <v>6.8025136122745469</v>
      </c>
      <c r="F9" s="255">
        <f>'GDP RBay'!O17</f>
        <v>6.8025136122745424</v>
      </c>
      <c r="G9" s="255">
        <f>'GDP Port Shepstone'!O17</f>
        <v>6.8025136122745442</v>
      </c>
      <c r="H9" s="255">
        <f>'GDP Newcastle'!O17</f>
        <v>6.8025136122745442</v>
      </c>
    </row>
    <row r="10" spans="1:8" hidden="1">
      <c r="A10" t="s">
        <v>186</v>
      </c>
      <c r="B10" s="93">
        <v>6.3290770737185902</v>
      </c>
      <c r="C10" s="93">
        <v>6.7089674765058751</v>
      </c>
      <c r="D10" s="255">
        <f>'GDP Durban'!O18</f>
        <v>7.800398959283628</v>
      </c>
      <c r="E10" s="255">
        <f>'GDP PMB'!O18</f>
        <v>7.8003989592836049</v>
      </c>
      <c r="F10" s="255">
        <f>'GDP RBay'!O18</f>
        <v>7.8003989592836094</v>
      </c>
      <c r="G10" s="255">
        <f>'GDP Port Shepstone'!O18</f>
        <v>7.8003989592836245</v>
      </c>
      <c r="H10" s="255">
        <f>'GDP Newcastle'!O18</f>
        <v>7.8003989592836112</v>
      </c>
    </row>
    <row r="11" spans="1:8" hidden="1">
      <c r="A11" t="s">
        <v>182</v>
      </c>
      <c r="B11" s="93">
        <v>5.6958586733294982</v>
      </c>
      <c r="C11" s="93">
        <v>5.9824547573235183</v>
      </c>
      <c r="D11" s="255">
        <f>'GDP Durban'!O19</f>
        <v>7.1039248847621153</v>
      </c>
      <c r="E11" s="255">
        <f>'GDP PMB'!O19</f>
        <v>7.1039248847621135</v>
      </c>
      <c r="F11" s="255">
        <f>'GDP RBay'!O19</f>
        <v>7.103924884762101</v>
      </c>
      <c r="G11" s="255">
        <f>'GDP Port Shepstone'!O19</f>
        <v>7.1039248847621055</v>
      </c>
      <c r="H11" s="255">
        <f>'GDP Newcastle'!O19</f>
        <v>7.1039248847620975</v>
      </c>
    </row>
    <row r="12" spans="1:8" hidden="1">
      <c r="A12" t="s">
        <v>183</v>
      </c>
      <c r="B12" s="93">
        <v>4.7171256191376418</v>
      </c>
      <c r="C12" s="93">
        <v>4.7467272243916971</v>
      </c>
      <c r="D12" s="255">
        <f>'GDP Durban'!O20</f>
        <v>6.2725196289707412</v>
      </c>
      <c r="E12" s="255">
        <f>'GDP PMB'!O20</f>
        <v>6.2725196289707412</v>
      </c>
      <c r="F12" s="255">
        <f>'GDP RBay'!O20</f>
        <v>6.2725196289707368</v>
      </c>
      <c r="G12" s="255">
        <f>'GDP Port Shepstone'!O20</f>
        <v>6.272519628970735</v>
      </c>
      <c r="H12" s="255">
        <f>'GDP Newcastle'!O20</f>
        <v>6.2725196289707297</v>
      </c>
    </row>
    <row r="13" spans="1:8" hidden="1">
      <c r="A13" t="s">
        <v>184</v>
      </c>
      <c r="B13" s="93">
        <v>4.9098132822233609</v>
      </c>
      <c r="C13" s="93">
        <v>5.5989957383215021</v>
      </c>
      <c r="D13" s="255">
        <f>'GDP Durban'!O21</f>
        <v>7.3023348638124164</v>
      </c>
      <c r="E13" s="255">
        <f>'GDP PMB'!O21</f>
        <v>7.3023348638124181</v>
      </c>
      <c r="F13" s="255">
        <f>'GDP RBay'!O21</f>
        <v>7.3023348638124261</v>
      </c>
      <c r="G13" s="255">
        <f>'GDP Port Shepstone'!O21</f>
        <v>7.3023348638124306</v>
      </c>
      <c r="H13" s="255">
        <f>'GDP Newcastle'!O21</f>
        <v>7.3023348638124306</v>
      </c>
    </row>
    <row r="14" spans="1:8" hidden="1">
      <c r="A14" t="s">
        <v>181</v>
      </c>
      <c r="B14" s="93">
        <v>4.5903459947577101</v>
      </c>
      <c r="C14" s="93">
        <v>4.9254158861275519</v>
      </c>
      <c r="D14" s="255">
        <f>'GDP Durban'!O22</f>
        <v>6.9414815232301681</v>
      </c>
      <c r="E14" s="255">
        <f>'GDP PMB'!O22</f>
        <v>6.941481523230177</v>
      </c>
      <c r="F14" s="255">
        <f>'GDP RBay'!O22</f>
        <v>6.9414815232301752</v>
      </c>
      <c r="G14" s="255">
        <f>'GDP Port Shepstone'!O22</f>
        <v>6.9414815232301699</v>
      </c>
      <c r="H14" s="255">
        <f>'GDP Newcastle'!O22</f>
        <v>6.9414815232301699</v>
      </c>
    </row>
    <row r="15" spans="1:8" hidden="1">
      <c r="A15" t="s">
        <v>177</v>
      </c>
      <c r="B15" s="93">
        <v>4.8742677031940929</v>
      </c>
      <c r="C15" s="93">
        <v>5.1943521941517083</v>
      </c>
      <c r="D15" s="255">
        <f>'GDP Durban'!O23</f>
        <v>6.2348909800872105</v>
      </c>
      <c r="E15" s="255">
        <f>'GDP PMB'!O23</f>
        <v>6.2348909800872203</v>
      </c>
      <c r="F15" s="255">
        <f>'GDP RBay'!O23</f>
        <v>6.234890980087215</v>
      </c>
      <c r="G15" s="255">
        <f>'GDP Port Shepstone'!O23</f>
        <v>6.2348909800872185</v>
      </c>
      <c r="H15" s="255">
        <f>'GDP Newcastle'!O23</f>
        <v>6.2348909800872221</v>
      </c>
    </row>
    <row r="16" spans="1:8" hidden="1">
      <c r="A16" t="s">
        <v>179</v>
      </c>
      <c r="B16" s="93">
        <v>4.9323793980226238</v>
      </c>
      <c r="C16" s="93">
        <v>4.6367808674976212</v>
      </c>
      <c r="D16" s="255">
        <f>'GDP Durban'!O24</f>
        <v>5.7213280062618521</v>
      </c>
      <c r="E16" s="255">
        <f>'GDP PMB'!O24</f>
        <v>5.7213280062618566</v>
      </c>
      <c r="F16" s="255">
        <f>'GDP RBay'!O24</f>
        <v>5.7213280062618566</v>
      </c>
      <c r="G16" s="255">
        <f>'GDP Port Shepstone'!O24</f>
        <v>5.7213280062618672</v>
      </c>
      <c r="H16" s="255">
        <f>'GDP Newcastle'!O24</f>
        <v>5.721328006261869</v>
      </c>
    </row>
    <row r="17" spans="1:8" hidden="1">
      <c r="A17" t="s">
        <v>180</v>
      </c>
      <c r="B17" s="93">
        <v>4.8006505369454251</v>
      </c>
      <c r="C17" s="93">
        <v>4.5375046145013043</v>
      </c>
      <c r="D17" s="255">
        <f>'GDP Durban'!O25</f>
        <v>5.9105341563103</v>
      </c>
      <c r="E17" s="255">
        <f>'GDP PMB'!O25</f>
        <v>5.9105341563102973</v>
      </c>
      <c r="F17" s="255">
        <f>'GDP RBay'!O25</f>
        <v>5.910534156310292</v>
      </c>
      <c r="G17" s="255">
        <f>'GDP Port Shepstone'!O25</f>
        <v>5.9105341563102902</v>
      </c>
      <c r="H17" s="255">
        <f>'GDP Newcastle'!O25</f>
        <v>5.9105341563103009</v>
      </c>
    </row>
    <row r="18" spans="1:8" hidden="1">
      <c r="A18" t="s">
        <v>178</v>
      </c>
      <c r="B18" s="93">
        <v>6.6219005788741594</v>
      </c>
      <c r="C18" s="93">
        <v>6.5008219766361259</v>
      </c>
      <c r="D18" s="255">
        <f>'GDP Durban'!O26</f>
        <v>7.6643149737516456</v>
      </c>
      <c r="E18" s="255">
        <f>'GDP PMB'!O26</f>
        <v>7.6643149737516554</v>
      </c>
      <c r="F18" s="255">
        <f>'GDP RBay'!O26</f>
        <v>7.6643149737516607</v>
      </c>
      <c r="G18" s="255">
        <f>'GDP Port Shepstone'!O26</f>
        <v>7.6643149737516705</v>
      </c>
      <c r="H18" s="255">
        <f>'GDP Newcastle'!O26</f>
        <v>7.6643149737516651</v>
      </c>
    </row>
    <row r="19" spans="1:8" hidden="1">
      <c r="A19" s="249" t="s">
        <v>174</v>
      </c>
      <c r="B19" s="93">
        <v>5.7793772534141796</v>
      </c>
      <c r="C19" s="93">
        <v>5.8860921763640235</v>
      </c>
      <c r="D19" s="255">
        <f>'GDP Durban'!O27</f>
        <v>8.0143793424454675</v>
      </c>
      <c r="E19" s="255">
        <f>'GDP PMB'!O27</f>
        <v>8.0143793424454621</v>
      </c>
      <c r="F19" s="255">
        <f>'GDP RBay'!O27</f>
        <v>8.0143793424454799</v>
      </c>
      <c r="G19" s="255">
        <f>'GDP Port Shepstone'!O27</f>
        <v>8.0143793424454621</v>
      </c>
      <c r="H19" s="255">
        <f>'GDP Newcastle'!O27</f>
        <v>8.0143793424454604</v>
      </c>
    </row>
    <row r="20" spans="1:8" hidden="1">
      <c r="A20" s="249" t="s">
        <v>175</v>
      </c>
      <c r="B20" s="93">
        <v>4.9481500370640603</v>
      </c>
      <c r="C20" s="93">
        <v>5.0768462465435515</v>
      </c>
      <c r="D20" s="255">
        <f>'GDP Durban'!O28</f>
        <v>6.9725787258477352</v>
      </c>
      <c r="E20" s="255">
        <f>'GDP PMB'!O28</f>
        <v>6.9725787258477334</v>
      </c>
      <c r="F20" s="255">
        <f>'GDP RBay'!O28</f>
        <v>6.9725787258477352</v>
      </c>
      <c r="G20" s="255">
        <f>'GDP Port Shepstone'!O28</f>
        <v>6.9725787258477192</v>
      </c>
      <c r="H20" s="255">
        <f>'GDP Newcastle'!O28</f>
        <v>6.9725787258477334</v>
      </c>
    </row>
    <row r="21" spans="1:8" hidden="1">
      <c r="A21" s="249" t="s">
        <v>176</v>
      </c>
      <c r="B21" s="93">
        <v>5.0696361770337175</v>
      </c>
      <c r="C21" s="93">
        <v>4.9863487574572805</v>
      </c>
      <c r="D21" s="255">
        <f>'GDP Durban'!O29</f>
        <v>6.3989081945650712</v>
      </c>
      <c r="E21" s="255">
        <f>'GDP PMB'!O29</f>
        <v>6.398908194565073</v>
      </c>
      <c r="F21" s="255">
        <f>'GDP RBay'!O29</f>
        <v>6.398908194565081</v>
      </c>
      <c r="G21" s="255">
        <f>'GDP Port Shepstone'!O29</f>
        <v>6.3989081945650712</v>
      </c>
      <c r="H21" s="255">
        <f>'GDP Newcastle'!O29</f>
        <v>6.3989081945650668</v>
      </c>
    </row>
    <row r="22" spans="1:8" hidden="1">
      <c r="A22" s="249" t="s">
        <v>22</v>
      </c>
      <c r="B22" s="93">
        <v>4.6478330110829829</v>
      </c>
      <c r="C22" s="93">
        <v>4.8198205762134707</v>
      </c>
      <c r="D22" s="255">
        <f>'GDP Durban'!O30</f>
        <v>6.4406598461384554</v>
      </c>
      <c r="E22" s="255">
        <f>'GDP PMB'!O30</f>
        <v>6.440659846138451</v>
      </c>
      <c r="F22" s="255">
        <f>'GDP RBay'!O30</f>
        <v>6.4406598461384386</v>
      </c>
      <c r="G22" s="255">
        <f>'GDP Port Shepstone'!O30</f>
        <v>6.4406598461384332</v>
      </c>
      <c r="H22" s="255">
        <f>'GDP Newcastle'!O30</f>
        <v>6.4406598461384439</v>
      </c>
    </row>
    <row r="23" spans="1:8">
      <c r="A23" s="251" t="s">
        <v>228</v>
      </c>
      <c r="B23" s="93">
        <f>('GDP Durban'!D31-'GDP Durban'!D27)/'GDP Durban'!D27*100</f>
        <v>4.107879154350508</v>
      </c>
      <c r="C23" s="93">
        <f>('GDP Durban'!E31-'GDP Durban'!E27)/'GDP Durban'!E27*100</f>
        <v>4.608940295934465</v>
      </c>
      <c r="D23" s="93">
        <f>'GDP Durban'!O31</f>
        <v>6.8158281050551146</v>
      </c>
      <c r="E23" s="93">
        <f>'GDP PMB'!O31</f>
        <v>6.7468960629994825</v>
      </c>
      <c r="F23" s="93">
        <f>'GDP RBay'!O31</f>
        <v>6.4207317031394222</v>
      </c>
      <c r="G23" s="93">
        <f>'GDP Port Shepstone'!O31</f>
        <v>0.65101732181131822</v>
      </c>
      <c r="H23" s="93">
        <f>'GDP Newcastle'!O31</f>
        <v>5.2207550494224639</v>
      </c>
    </row>
    <row r="24" spans="1:8">
      <c r="A24" s="251" t="s">
        <v>229</v>
      </c>
      <c r="B24" s="93">
        <f>('GDP Durban'!D32-'GDP Durban'!D28)/'GDP Durban'!D28*100</f>
        <v>5.0650103056523132</v>
      </c>
      <c r="C24" s="93">
        <f>('GDP Durban'!E32-'GDP Durban'!E28)/'GDP Durban'!E28*100</f>
        <v>5.4580124265141583</v>
      </c>
      <c r="D24" s="93">
        <f>'GDP Durban'!O32</f>
        <v>7.871702444650257</v>
      </c>
      <c r="E24" s="93">
        <f>'GDP PMB'!O32</f>
        <v>-0.55762305981856197</v>
      </c>
      <c r="F24" s="93">
        <f>'GDP RBay'!O32</f>
        <v>16.312785768584888</v>
      </c>
      <c r="G24" s="93">
        <f>'GDP Port Shepstone'!O32</f>
        <v>-2.5794841721531703</v>
      </c>
      <c r="H24" s="93">
        <f>'GDP Newcastle'!O32</f>
        <v>2.5437949311447019</v>
      </c>
    </row>
    <row r="25" spans="1:8">
      <c r="A25" t="s">
        <v>230</v>
      </c>
      <c r="B25" s="93">
        <f>('GDP Durban'!D33-'GDP Durban'!D29)/'GDP Durban'!D29*100</f>
        <v>3.7668207180398579</v>
      </c>
      <c r="C25" s="93">
        <f>('GDP Durban'!E33-'GDP Durban'!E29)/'GDP Durban'!E29*100</f>
        <v>4.1064396582353631</v>
      </c>
      <c r="D25" s="93">
        <f>'GDP Durban'!O33</f>
        <v>5.659062981282946</v>
      </c>
      <c r="E25" s="93">
        <f>'GDP PMB'!O33</f>
        <v>0.20598762673995277</v>
      </c>
      <c r="F25" s="93">
        <f>'GDP RBay'!O33</f>
        <v>13.804040679858295</v>
      </c>
      <c r="G25" s="93">
        <f>'GDP Port Shepstone'!O33</f>
        <v>-3.3542695789187524</v>
      </c>
      <c r="H25" s="93">
        <f>'GDP Newcastle'!O33</f>
        <v>1.9736713925358023</v>
      </c>
    </row>
    <row r="26" spans="1:8">
      <c r="A26" t="s">
        <v>231</v>
      </c>
      <c r="B26" s="93">
        <f>('GDP Durban'!D34-'GDP Durban'!D30)/'GDP Durban'!D30*100</f>
        <v>1.8734175386414254</v>
      </c>
      <c r="C26" s="93">
        <f>('GDP Durban'!E34-'GDP Durban'!E30)/'GDP Durban'!E30*100</f>
        <v>1.6550830087280892</v>
      </c>
      <c r="D26" s="93">
        <f>'GDP Durban'!O34</f>
        <v>1.7400253013167274E-2</v>
      </c>
      <c r="E26" s="93">
        <f>'GDP PMB'!O34</f>
        <v>3.2093400256716516</v>
      </c>
      <c r="F26" s="93">
        <f>'GDP RBay'!O34</f>
        <v>2.784728763532891</v>
      </c>
      <c r="G26" s="93">
        <f>'GDP Port Shepstone'!O34</f>
        <v>8.2989490795807619</v>
      </c>
      <c r="H26" s="93">
        <f>'GDP Newcastle'!O34</f>
        <v>4.5487775766570353</v>
      </c>
    </row>
    <row r="27" spans="1:8">
      <c r="A27" t="s">
        <v>225</v>
      </c>
      <c r="B27" s="93">
        <f>('GDP Durban'!D35-'GDP Durban'!D31)/'GDP Durban'!D31*100</f>
        <v>-0.72161413348503722</v>
      </c>
      <c r="C27" s="93">
        <f>('GDP Durban'!E35-'GDP Durban'!E31)/'GDP Durban'!E31*100</f>
        <v>-1.1680189194769564</v>
      </c>
      <c r="D27" s="93">
        <f>'GDP Durban'!O35</f>
        <v>-4.4530768084024306</v>
      </c>
      <c r="E27" s="93">
        <f>'GDP PMB'!O35</f>
        <v>-3.2590132655013289</v>
      </c>
      <c r="F27" s="93">
        <f>'GDP RBay'!O35</f>
        <v>-11.83599976293681</v>
      </c>
      <c r="G27" s="93">
        <f>'GDP Port Shepstone'!O35</f>
        <v>7.8637676860171588</v>
      </c>
      <c r="H27" s="93">
        <f>'GDP Newcastle'!O35</f>
        <v>-3.7891792586704436</v>
      </c>
    </row>
    <row r="28" spans="1:8">
      <c r="A28" t="s">
        <v>226</v>
      </c>
      <c r="B28" s="93">
        <f>('GDP Durban'!D36-'GDP Durban'!D32)/'GDP Durban'!D32*100</f>
        <v>-2.7432811712996807</v>
      </c>
      <c r="C28" s="93">
        <f>('GDP Durban'!E36-'GDP Durban'!E32)/'GDP Durban'!E32*100</f>
        <v>-3.4823999339000253</v>
      </c>
      <c r="D28" s="93">
        <f>'GDP Durban'!O36</f>
        <v>-7.038284401118017</v>
      </c>
      <c r="E28" s="93">
        <f>'GDP PMB'!O36</f>
        <v>5.7853551988382508</v>
      </c>
      <c r="F28" s="93">
        <f>'GDP RBay'!O36</f>
        <v>-20.296216494757591</v>
      </c>
      <c r="G28" s="93">
        <f>'GDP Port Shepstone'!O36</f>
        <v>8.5892937884465681</v>
      </c>
      <c r="H28" s="93">
        <f>'GDP Newcastle'!O36</f>
        <v>3.3613290199647659</v>
      </c>
    </row>
    <row r="29" spans="1:8">
      <c r="A29" t="s">
        <v>227</v>
      </c>
      <c r="B29" s="93">
        <f>('GDP Durban'!D37-'GDP Durban'!D33)/'GDP Durban'!D33*100</f>
        <v>-2.2127062649171787</v>
      </c>
      <c r="C29" s="93">
        <f>('GDP Durban'!E37-'GDP Durban'!E33)/'GDP Durban'!E33*100</f>
        <v>-2.7333849169054991</v>
      </c>
      <c r="D29" s="93">
        <f>'GDP Durban'!O37</f>
        <v>-5.614332420588676</v>
      </c>
      <c r="E29" s="93">
        <f>'GDP PMB'!O37</f>
        <v>3.7237359372405021</v>
      </c>
      <c r="F29" s="93">
        <f>'GDP RBay'!O37</f>
        <v>-15.172529532429605</v>
      </c>
      <c r="G29" s="93">
        <f>'GDP Port Shepstone'!O37</f>
        <v>8.0170730486882551</v>
      </c>
      <c r="H29" s="93">
        <f>'GDP Newcastle'!O37</f>
        <v>-1.3623318690516617</v>
      </c>
    </row>
    <row r="30" spans="1:8">
      <c r="A30" t="s">
        <v>350</v>
      </c>
      <c r="B30" s="93">
        <f>('GDP Durban'!D38-'GDP Durban'!D34)/'GDP Durban'!D34*100</f>
        <v>-1.4427685772660221</v>
      </c>
      <c r="C30" s="93">
        <f>('GDP Durban'!E38-'GDP Durban'!E34)/'GDP Durban'!E34*100</f>
        <v>-1.5199390521731224</v>
      </c>
      <c r="D30" s="93">
        <f>'GDP Durban'!O38</f>
        <v>-2.1958849473966482</v>
      </c>
      <c r="E30" s="93">
        <f>'GDP PMB'!O38</f>
        <v>10.603155495087089</v>
      </c>
      <c r="F30" s="93">
        <f>'GDP RBay'!O38</f>
        <v>-6.8141440751815479</v>
      </c>
      <c r="G30" s="93">
        <f>'GDP Port Shepstone'!O38</f>
        <v>-5.733154989451414</v>
      </c>
      <c r="H30" s="93">
        <f>'GDP Newcastle'!O38</f>
        <v>-5.6876057771930499</v>
      </c>
    </row>
    <row r="31" spans="1:8">
      <c r="A31" s="309" t="s">
        <v>352</v>
      </c>
      <c r="B31" s="93">
        <f>('GDP Durban'!D39-'GDP Durban'!D35)/'GDP Durban'!D35*100</f>
        <v>1.5642378458177817</v>
      </c>
      <c r="C31" s="93">
        <f>('GDP Durban'!E39-'GDP Durban'!E35)/'GDP Durban'!E35*100</f>
        <v>1.3247744286431933</v>
      </c>
      <c r="D31" s="93">
        <f>'GDP Durban'!O39</f>
        <v>-0.49573412991032312</v>
      </c>
      <c r="E31" s="93">
        <f>'GDP PMB'!O39</f>
        <v>15.671213319769747</v>
      </c>
      <c r="F31" s="93">
        <f>'GDP RBay'!O39</f>
        <v>7.2033823819768941</v>
      </c>
      <c r="G31" s="93">
        <f>'GDP Port Shepstone'!O39</f>
        <v>-2.6773132900027785</v>
      </c>
      <c r="H31" s="93">
        <f>'GDP Newcastle'!O39</f>
        <v>1.0546653819226548</v>
      </c>
    </row>
    <row r="32" spans="1:8">
      <c r="A32" s="309" t="s">
        <v>353</v>
      </c>
      <c r="B32" s="93">
        <f>('GDP Durban'!D40-'GDP Durban'!D36)/'GDP Durban'!D36*100</f>
        <v>3.0564971686183178</v>
      </c>
      <c r="C32" s="93">
        <f>('GDP Durban'!E40-'GDP Durban'!E36)/'GDP Durban'!E36*100</f>
        <v>3.4534198630381749</v>
      </c>
      <c r="D32" s="93">
        <f>'GDP Durban'!O40</f>
        <v>0.98587309305350568</v>
      </c>
      <c r="E32" s="93">
        <f>'GDP PMB'!O40</f>
        <v>14.1413522493334</v>
      </c>
      <c r="F32" s="93">
        <f>'GDP RBay'!O40</f>
        <v>9.44754882987489</v>
      </c>
      <c r="G32" s="93">
        <f>'GDP Port Shepstone'!O40</f>
        <v>-0.71439077383237981</v>
      </c>
      <c r="H32" s="93">
        <f>'GDP Newcastle'!O40</f>
        <v>-3.8120463341465287</v>
      </c>
    </row>
    <row r="33" spans="2:3">
      <c r="B33" s="93"/>
      <c r="C33" s="93"/>
    </row>
  </sheetData>
  <mergeCells count="1">
    <mergeCell ref="A1:H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sqref="A1:G1"/>
    </sheetView>
  </sheetViews>
  <sheetFormatPr defaultRowHeight="12.75"/>
  <cols>
    <col min="2" max="2" width="12.375" customWidth="1"/>
    <col min="3" max="3" width="14.875" customWidth="1"/>
    <col min="4" max="4" width="19.5" customWidth="1"/>
    <col min="5" max="5" width="16" customWidth="1"/>
    <col min="6" max="6" width="14.5" bestFit="1" customWidth="1"/>
    <col min="7" max="7" width="17.625" customWidth="1"/>
  </cols>
  <sheetData>
    <row r="1" spans="1:7" ht="37.5" customHeight="1" thickBot="1">
      <c r="A1" s="350" t="s">
        <v>276</v>
      </c>
      <c r="B1" s="351"/>
      <c r="C1" s="351"/>
      <c r="D1" s="351"/>
      <c r="E1" s="351"/>
      <c r="F1" s="351"/>
      <c r="G1" s="352"/>
    </row>
    <row r="2" spans="1:7" ht="15.75" thickBot="1">
      <c r="B2" s="261" t="s">
        <v>277</v>
      </c>
      <c r="C2" s="262" t="s">
        <v>255</v>
      </c>
      <c r="D2" s="262" t="s">
        <v>256</v>
      </c>
      <c r="E2" s="262" t="s">
        <v>257</v>
      </c>
      <c r="F2" s="262" t="s">
        <v>259</v>
      </c>
      <c r="G2" s="263" t="s">
        <v>258</v>
      </c>
    </row>
    <row r="3" spans="1:7" hidden="1">
      <c r="A3" t="str">
        <f>'GDP Durban'!A7</f>
        <v>2002g1</v>
      </c>
      <c r="B3" s="247">
        <f>'GDP Durban'!E7</f>
        <v>51711374534.346764</v>
      </c>
      <c r="C3" s="247">
        <f>'GDP Durban'!M7</f>
        <v>29596235903.46949</v>
      </c>
      <c r="D3" s="247">
        <f>'GDP PMB'!M7</f>
        <v>4153089143.383781</v>
      </c>
      <c r="E3" s="247">
        <f>'GDP RBay'!M7</f>
        <v>3204610900.4491315</v>
      </c>
      <c r="F3" s="247">
        <f>'GDP Newcastle'!M7</f>
        <v>1465966203.2398498</v>
      </c>
      <c r="G3" s="247">
        <f>'GDP Port Shepstone'!M7</f>
        <v>1579132763.2632537</v>
      </c>
    </row>
    <row r="4" spans="1:7" hidden="1">
      <c r="A4" t="str">
        <f>'GDP Durban'!A8</f>
        <v>2002g2</v>
      </c>
      <c r="B4" s="247">
        <f>'GDP Durban'!E8</f>
        <v>54878905030.490082</v>
      </c>
      <c r="C4" s="247">
        <f>'GDP Durban'!M8</f>
        <v>31409124859.515793</v>
      </c>
      <c r="D4" s="247">
        <f>'GDP PMB'!M8</f>
        <v>4407482623.2192907</v>
      </c>
      <c r="E4" s="247">
        <f>'GDP RBay'!M8</f>
        <v>3400906258.034411</v>
      </c>
      <c r="F4" s="247">
        <f>'GDP Newcastle'!M8</f>
        <v>1555762552.6289663</v>
      </c>
      <c r="G4" s="247">
        <f>'GDP Port Shepstone'!M8</f>
        <v>1675861021.4102716</v>
      </c>
    </row>
    <row r="5" spans="1:7" hidden="1">
      <c r="A5" t="str">
        <f>'GDP Durban'!A9</f>
        <v>2002g3</v>
      </c>
      <c r="B5" s="247">
        <f>'GDP Durban'!E9</f>
        <v>54975894517.663895</v>
      </c>
      <c r="C5" s="247">
        <f>'GDP Durban'!M9</f>
        <v>31464635349.58498</v>
      </c>
      <c r="D5" s="247">
        <f>'GDP PMB'!M9</f>
        <v>4415272127.7496023</v>
      </c>
      <c r="E5" s="247">
        <f>'GDP RBay'!M9</f>
        <v>3406916803.5019217</v>
      </c>
      <c r="F5" s="247">
        <f>'GDP Newcastle'!M9</f>
        <v>1558512108.438432</v>
      </c>
      <c r="G5" s="247">
        <f>'GDP Port Shepstone'!M9</f>
        <v>1678822831.6167772</v>
      </c>
    </row>
    <row r="6" spans="1:7" hidden="1">
      <c r="A6" t="str">
        <f>'GDP Durban'!A10</f>
        <v>2002g4</v>
      </c>
      <c r="B6" s="247">
        <f>'GDP Durban'!E10</f>
        <v>55380505788.006569</v>
      </c>
      <c r="C6" s="247">
        <f>'GDP Durban'!M10</f>
        <v>31696208590.75478</v>
      </c>
      <c r="D6" s="247">
        <f>'GDP PMB'!M10</f>
        <v>4447767622.0056057</v>
      </c>
      <c r="E6" s="247">
        <f>'GDP RBay'!M10</f>
        <v>3431991010.0775657</v>
      </c>
      <c r="F6" s="247">
        <f>'GDP Newcastle'!M10</f>
        <v>1569982436.8354917</v>
      </c>
      <c r="G6" s="247">
        <f>'GDP Port Shepstone'!M10</f>
        <v>1691178622.1780841</v>
      </c>
    </row>
    <row r="7" spans="1:7" hidden="1">
      <c r="A7" t="str">
        <f>'GDP Durban'!A11</f>
        <v>2003g1</v>
      </c>
      <c r="B7" s="247">
        <f>'GDP Durban'!E11</f>
        <v>53748552241.586288</v>
      </c>
      <c r="C7" s="247">
        <f>'GDP Durban'!M11</f>
        <v>30762184257.070175</v>
      </c>
      <c r="D7" s="247">
        <f>'GDP PMB'!M11</f>
        <v>4316700741.3207188</v>
      </c>
      <c r="E7" s="247">
        <f>'GDP RBay'!M11</f>
        <v>3330857049.3004947</v>
      </c>
      <c r="F7" s="247">
        <f>'GDP Newcastle'!M11</f>
        <v>1523718171.654907</v>
      </c>
      <c r="G7" s="247">
        <f>'GDP Port Shepstone'!M11</f>
        <v>1641342946.0530136</v>
      </c>
    </row>
    <row r="8" spans="1:7" hidden="1">
      <c r="A8" t="str">
        <f>'GDP Durban'!A12</f>
        <v>2003g2</v>
      </c>
      <c r="B8" s="247">
        <f>'GDP Durban'!E12</f>
        <v>57231349101.069832</v>
      </c>
      <c r="C8" s="247">
        <f>'GDP Durban'!M12</f>
        <v>32755511225.949593</v>
      </c>
      <c r="D8" s="247">
        <f>'GDP PMB'!M12</f>
        <v>4596414169.0913334</v>
      </c>
      <c r="E8" s="247">
        <f>'GDP RBay'!M12</f>
        <v>3546689811.0565724</v>
      </c>
      <c r="F8" s="247">
        <f>'GDP Newcastle'!M12</f>
        <v>1622452009.9009118</v>
      </c>
      <c r="G8" s="247">
        <f>'GDP Port Shepstone'!M12</f>
        <v>1747698630.4285634</v>
      </c>
    </row>
    <row r="9" spans="1:7" hidden="1">
      <c r="A9" t="str">
        <f>'GDP Durban'!A13</f>
        <v>2003g3</v>
      </c>
      <c r="B9" s="247">
        <f>'GDP Durban'!E13</f>
        <v>56976105664.892906</v>
      </c>
      <c r="C9" s="247">
        <f>'GDP Durban'!M13</f>
        <v>32609426442.51598</v>
      </c>
      <c r="D9" s="247">
        <f>'GDP PMB'!M13</f>
        <v>4575914834.9844389</v>
      </c>
      <c r="E9" s="247">
        <f>'GDP RBay'!M13</f>
        <v>3530872093.8675356</v>
      </c>
      <c r="F9" s="247">
        <f>'GDP Newcastle'!M13</f>
        <v>1615216111.5245178</v>
      </c>
      <c r="G9" s="247">
        <f>'GDP Port Shepstone'!M13</f>
        <v>1739904150.465414</v>
      </c>
    </row>
    <row r="10" spans="1:7" hidden="1">
      <c r="A10" t="str">
        <f>'GDP Durban'!A14</f>
        <v>2003g4</v>
      </c>
      <c r="B10" s="247">
        <f>'GDP Durban'!E14</f>
        <v>56805786738.685379</v>
      </c>
      <c r="C10" s="247">
        <f>'GDP Durban'!M14</f>
        <v>32511946938.939537</v>
      </c>
      <c r="D10" s="247">
        <f>'GDP PMB'!M14</f>
        <v>4562236032.4054155</v>
      </c>
      <c r="E10" s="247">
        <f>'GDP RBay'!M14</f>
        <v>3520317242.2049694</v>
      </c>
      <c r="F10" s="247">
        <f>'GDP Newcastle'!M14</f>
        <v>1610387738.8146319</v>
      </c>
      <c r="G10" s="247">
        <f>'GDP Port Shepstone'!M14</f>
        <v>1734703047.2458606</v>
      </c>
    </row>
    <row r="11" spans="1:7" hidden="1">
      <c r="A11" t="str">
        <f>'GDP Durban'!A15</f>
        <v>2004g1</v>
      </c>
      <c r="B11" s="247">
        <f>'GDP Durban'!E15</f>
        <v>56423856239.621162</v>
      </c>
      <c r="C11" s="247">
        <f>'GDP Durban'!M15</f>
        <v>32293354699.788624</v>
      </c>
      <c r="D11" s="247">
        <f>'GDP PMB'!M15</f>
        <v>4531562096.0911293</v>
      </c>
      <c r="E11" s="247">
        <f>'GDP RBay'!M15</f>
        <v>3496648588.0348463</v>
      </c>
      <c r="F11" s="247">
        <f>'GDP Newcastle'!M15</f>
        <v>1599560387.7984104</v>
      </c>
      <c r="G11" s="247">
        <f>'GDP Port Shepstone'!M15</f>
        <v>1723039869.2740357</v>
      </c>
    </row>
    <row r="12" spans="1:7" hidden="1">
      <c r="A12" t="str">
        <f>'GDP Durban'!A16</f>
        <v>2004g2</v>
      </c>
      <c r="B12" s="247">
        <f>'GDP Durban'!E16</f>
        <v>59962107212.601006</v>
      </c>
      <c r="C12" s="247">
        <f>'GDP Durban'!M16</f>
        <v>34318420005.535572</v>
      </c>
      <c r="D12" s="247">
        <f>'GDP PMB'!M16</f>
        <v>4815729203.1304026</v>
      </c>
      <c r="E12" s="247">
        <f>'GDP RBay'!M16</f>
        <v>3715917902.3518491</v>
      </c>
      <c r="F12" s="247">
        <f>'GDP Newcastle'!M16</f>
        <v>1699866295.1868086</v>
      </c>
      <c r="G12" s="247">
        <f>'GDP Port Shepstone'!M16</f>
        <v>1831088980.0624061</v>
      </c>
    </row>
    <row r="13" spans="1:7" hidden="1">
      <c r="A13" t="str">
        <f>'GDP Durban'!A17</f>
        <v>2004g3</v>
      </c>
      <c r="B13" s="247">
        <f>'GDP Durban'!E17</f>
        <v>60851913008.491173</v>
      </c>
      <c r="C13" s="247">
        <f>'GDP Durban'!M17</f>
        <v>34827687115.152786</v>
      </c>
      <c r="D13" s="247">
        <f>'GDP PMB'!M17</f>
        <v>4887192064.5203457</v>
      </c>
      <c r="E13" s="247">
        <f>'GDP RBay'!M17</f>
        <v>3771060148.6848779</v>
      </c>
      <c r="F13" s="247">
        <f>'GDP Newcastle'!M17</f>
        <v>1725091407.3786247</v>
      </c>
      <c r="G13" s="247">
        <f>'GDP Port Shepstone'!M17</f>
        <v>1858261367.1413536</v>
      </c>
    </row>
    <row r="14" spans="1:7" hidden="1">
      <c r="A14" t="str">
        <f>'GDP Durban'!A18</f>
        <v>2004g4</v>
      </c>
      <c r="B14" s="247">
        <f>'GDP Durban'!E18</f>
        <v>61236864736.262665</v>
      </c>
      <c r="C14" s="247">
        <f>'GDP Durban'!M18</f>
        <v>35048008509.607422</v>
      </c>
      <c r="D14" s="247">
        <f>'GDP PMB'!M18</f>
        <v>4918108644.3972292</v>
      </c>
      <c r="E14" s="247">
        <f>'GDP RBay'!M18</f>
        <v>3794916031.7294073</v>
      </c>
      <c r="F14" s="247">
        <f>'GDP Newcastle'!M18</f>
        <v>1736004407.2335594</v>
      </c>
      <c r="G14" s="247">
        <f>'GDP Port Shepstone'!M18</f>
        <v>1870016805.689888</v>
      </c>
    </row>
    <row r="15" spans="1:7" hidden="1">
      <c r="A15" t="str">
        <f>'GDP Durban'!A19</f>
        <v>2005g1</v>
      </c>
      <c r="B15" s="247">
        <f>'GDP Durban'!E19</f>
        <v>60432164603.970009</v>
      </c>
      <c r="C15" s="247">
        <f>'GDP Durban'!M19</f>
        <v>34587450360.431404</v>
      </c>
      <c r="D15" s="247">
        <f>'GDP PMB'!M19</f>
        <v>4853480863.5037947</v>
      </c>
      <c r="E15" s="247">
        <f>'GDP RBay'!M19</f>
        <v>3745047877.2129364</v>
      </c>
      <c r="F15" s="247">
        <f>'GDP Newcastle'!M19</f>
        <v>1713191956.2340188</v>
      </c>
      <c r="G15" s="247">
        <f>'GDP Port Shepstone'!M19</f>
        <v>1845443327.3217664</v>
      </c>
    </row>
    <row r="16" spans="1:7" hidden="1">
      <c r="A16" t="str">
        <f>'GDP Durban'!A20</f>
        <v>2005g2</v>
      </c>
      <c r="B16" s="247">
        <f>'GDP Durban'!E20</f>
        <v>63723242157.455879</v>
      </c>
      <c r="C16" s="247">
        <f>'GDP Durban'!M20</f>
        <v>36471049636.735413</v>
      </c>
      <c r="D16" s="247">
        <f>'GDP PMB'!M20</f>
        <v>5117796762.6748333</v>
      </c>
      <c r="E16" s="247">
        <f>'GDP RBay'!M20</f>
        <v>3948999582.1733065</v>
      </c>
      <c r="F16" s="247">
        <f>'GDP Newcastle'!M20</f>
        <v>1806490742.2186587</v>
      </c>
      <c r="G16" s="247">
        <f>'GDP Port Shepstone'!M20</f>
        <v>1945944395.7607405</v>
      </c>
    </row>
    <row r="17" spans="1:7" hidden="1">
      <c r="A17" t="str">
        <f>'GDP Durban'!A21</f>
        <v>2005g3</v>
      </c>
      <c r="B17" s="247">
        <f>'GDP Durban'!E21</f>
        <v>65295523467.407036</v>
      </c>
      <c r="C17" s="247">
        <f>'GDP Durban'!M21</f>
        <v>37370921453.622093</v>
      </c>
      <c r="D17" s="247">
        <f>'GDP PMB'!M21</f>
        <v>5244071194.5092888</v>
      </c>
      <c r="E17" s="247">
        <f>'GDP RBay'!M21</f>
        <v>4046435588.6576304</v>
      </c>
      <c r="F17" s="247">
        <f>'GDP Newcastle'!M21</f>
        <v>1851063358.6522665</v>
      </c>
      <c r="G17" s="247">
        <f>'GDP Port Shepstone'!M21</f>
        <v>1993957834.8148742</v>
      </c>
    </row>
    <row r="18" spans="1:7" hidden="1">
      <c r="A18" t="str">
        <f>'GDP Durban'!A22</f>
        <v>2005g4</v>
      </c>
      <c r="B18" s="247">
        <f>'GDP Durban'!E22</f>
        <v>65487610387.335793</v>
      </c>
      <c r="C18" s="247">
        <f>'GDP Durban'!M22</f>
        <v>37480859544.561958</v>
      </c>
      <c r="D18" s="247">
        <f>'GDP PMB'!M22</f>
        <v>5259498247.240449</v>
      </c>
      <c r="E18" s="247">
        <f>'GDP RBay'!M22</f>
        <v>4058339426.8940039</v>
      </c>
      <c r="F18" s="247">
        <f>'GDP Newcastle'!M22</f>
        <v>1856508832.4041383</v>
      </c>
      <c r="G18" s="247">
        <f>'GDP Port Shepstone'!M22</f>
        <v>1999823676.7381506</v>
      </c>
    </row>
    <row r="19" spans="1:7" hidden="1">
      <c r="A19" t="str">
        <f>'GDP Durban'!A23</f>
        <v>2006g1</v>
      </c>
      <c r="B19" s="247">
        <f>'GDP Durban'!E23</f>
        <v>64200044183.934395</v>
      </c>
      <c r="C19" s="247">
        <f>'GDP Durban'!M23</f>
        <v>36743940183.196083</v>
      </c>
      <c r="D19" s="247">
        <f>'GDP PMB'!M23</f>
        <v>5156090104.0826521</v>
      </c>
      <c r="E19" s="247">
        <f>'GDP RBay'!M23</f>
        <v>3978547529.5092335</v>
      </c>
      <c r="F19" s="247">
        <f>'GDP Newcastle'!M23</f>
        <v>1820007606.9848335</v>
      </c>
      <c r="G19" s="247">
        <f>'GDP Port Shepstone'!M23</f>
        <v>1960504706.8795726</v>
      </c>
    </row>
    <row r="20" spans="1:7" hidden="1">
      <c r="A20" t="str">
        <f>'GDP Durban'!A24</f>
        <v>2006g2</v>
      </c>
      <c r="B20" s="247">
        <f>'GDP Durban'!E24</f>
        <v>67369057857.508469</v>
      </c>
      <c r="C20" s="247">
        <f>'GDP Durban'!M24</f>
        <v>38557678013.779617</v>
      </c>
      <c r="D20" s="247">
        <f>'GDP PMB'!M24</f>
        <v>5410602702.1613111</v>
      </c>
      <c r="E20" s="247">
        <f>'GDP RBay'!M24</f>
        <v>4174934801.2353516</v>
      </c>
      <c r="F20" s="247">
        <f>'GDP Newcastle'!M24</f>
        <v>1909846002.9837427</v>
      </c>
      <c r="G20" s="247">
        <f>'GDP Port Shepstone'!M24</f>
        <v>2057278257.461683</v>
      </c>
    </row>
    <row r="21" spans="1:7" hidden="1">
      <c r="A21" t="str">
        <f>'GDP Durban'!A25</f>
        <v>2006g3</v>
      </c>
      <c r="B21" s="247">
        <f>'GDP Durban'!E25</f>
        <v>69154837684.489731</v>
      </c>
      <c r="C21" s="247">
        <f>'GDP Durban'!M25</f>
        <v>39579742530.666321</v>
      </c>
      <c r="D21" s="247">
        <f>'GDP PMB'!M25</f>
        <v>5554023813.6419897</v>
      </c>
      <c r="E21" s="247">
        <f>'GDP RBay'!M25</f>
        <v>4285601546.2383351</v>
      </c>
      <c r="F21" s="247">
        <f>'GDP Newcastle'!M25</f>
        <v>1960471090.7203534</v>
      </c>
      <c r="G21" s="247">
        <f>'GDP Port Shepstone'!M25</f>
        <v>2111811393.7040324</v>
      </c>
    </row>
    <row r="22" spans="1:7" hidden="1">
      <c r="A22" t="str">
        <f>'GDP Durban'!A26</f>
        <v>2006g4</v>
      </c>
      <c r="B22" s="247">
        <f>'GDP Durban'!E26</f>
        <v>70506787116.204514</v>
      </c>
      <c r="C22" s="247">
        <f>'GDP Durban'!M26</f>
        <v>40353510674.926643</v>
      </c>
      <c r="D22" s="247">
        <f>'GDP PMB'!M26</f>
        <v>5662602758.9479046</v>
      </c>
      <c r="E22" s="247">
        <f>'GDP RBay'!M26</f>
        <v>4369383343.2751083</v>
      </c>
      <c r="F22" s="247">
        <f>'GDP Newcastle'!M26</f>
        <v>1998797516.8351109</v>
      </c>
      <c r="G22" s="247">
        <f>'GDP Port Shepstone'!M26</f>
        <v>2153096462.2430239</v>
      </c>
    </row>
    <row r="23" spans="1:7" hidden="1">
      <c r="A23" t="str">
        <f>'GDP Durban'!A27</f>
        <v>2007g1</v>
      </c>
      <c r="B23" s="247">
        <f>'GDP Durban'!E27</f>
        <v>69345279262.852493</v>
      </c>
      <c r="C23" s="247">
        <f>'GDP Durban'!M27</f>
        <v>39688738934.838669</v>
      </c>
      <c r="D23" s="247">
        <f>'GDP PMB'!M27</f>
        <v>5569318724.2621269</v>
      </c>
      <c r="E23" s="247">
        <f>'GDP RBay'!M27</f>
        <v>4297403420.8435965</v>
      </c>
      <c r="F23" s="247">
        <f>'GDP Newcastle'!M27</f>
        <v>1965869920.6699619</v>
      </c>
      <c r="G23" s="247">
        <f>'GDP Port Shepstone'!M27</f>
        <v>2117626991.1154001</v>
      </c>
    </row>
    <row r="24" spans="1:7" hidden="1">
      <c r="A24" t="str">
        <f>'GDP Durban'!A28</f>
        <v>2007g2</v>
      </c>
      <c r="B24" s="247">
        <f>'GDP Durban'!E28</f>
        <v>72066418453.485153</v>
      </c>
      <c r="C24" s="247">
        <f>'GDP Durban'!M28</f>
        <v>41246142468.149284</v>
      </c>
      <c r="D24" s="247">
        <f>'GDP PMB'!M28</f>
        <v>5787861235.1123533</v>
      </c>
      <c r="E24" s="247">
        <f>'GDP RBay'!M28</f>
        <v>4466035417.0043011</v>
      </c>
      <c r="F24" s="247">
        <f>'GDP Newcastle'!M28</f>
        <v>2043011519.0842404</v>
      </c>
      <c r="G24" s="247">
        <f>'GDP Port Shepstone'!M28</f>
        <v>2200723603.572947</v>
      </c>
    </row>
    <row r="25" spans="1:7" hidden="1">
      <c r="A25" t="str">
        <f>'GDP Durban'!A29</f>
        <v>2007g3</v>
      </c>
      <c r="B25" s="247">
        <f>'GDP Durban'!E29</f>
        <v>73579992260.020721</v>
      </c>
      <c r="C25" s="247">
        <f>'GDP Durban'!M29</f>
        <v>42112413918.848885</v>
      </c>
      <c r="D25" s="247">
        <f>'GDP PMB'!M29</f>
        <v>5909420698.5812225</v>
      </c>
      <c r="E25" s="247">
        <f>'GDP RBay'!M29</f>
        <v>4559833254.7669878</v>
      </c>
      <c r="F25" s="247">
        <f>'GDP Newcastle'!M29</f>
        <v>2085919835.9965372</v>
      </c>
      <c r="G25" s="247">
        <f>'GDP Port Shepstone'!M29</f>
        <v>2246944266.0295186</v>
      </c>
    </row>
    <row r="26" spans="1:7" hidden="1">
      <c r="A26" t="str">
        <f>'GDP Durban'!A30</f>
        <v>2007g4</v>
      </c>
      <c r="B26" s="247">
        <f>'GDP Durban'!E30</f>
        <v>75047889442.800217</v>
      </c>
      <c r="C26" s="247">
        <f>'GDP Durban'!M30</f>
        <v>42952543033.473839</v>
      </c>
      <c r="D26" s="247">
        <f>'GDP PMB'!M30</f>
        <v>6027311741.0897903</v>
      </c>
      <c r="E26" s="247">
        <f>'GDP RBay'!M30</f>
        <v>4650800461.7892895</v>
      </c>
      <c r="F26" s="247">
        <f>'GDP Newcastle'!M30</f>
        <v>2127533265.9075222</v>
      </c>
      <c r="G26" s="247">
        <f>'GDP Port Shepstone'!M30</f>
        <v>2291770081.5353374</v>
      </c>
    </row>
    <row r="27" spans="1:7" hidden="1">
      <c r="A27" t="str">
        <f>'GDP Durban'!A31</f>
        <v>2008q1</v>
      </c>
      <c r="B27" s="247">
        <f>'GDP Durban'!E31</f>
        <v>72541361782.126389</v>
      </c>
      <c r="C27" s="247">
        <f>'GDP Durban'!M31</f>
        <v>42393855157.701355</v>
      </c>
      <c r="D27" s="247">
        <f>'GDP PMB'!M31</f>
        <v>5945074870.0052614</v>
      </c>
      <c r="E27" s="247">
        <f>'GDP RBay'!M31</f>
        <v>4573328164.6974993</v>
      </c>
      <c r="F27" s="247">
        <f>'GDP Newcastle'!M31</f>
        <v>2068503173.8184164</v>
      </c>
      <c r="G27" s="247">
        <f>'GDP Port Shepstone'!M31</f>
        <v>2131413109.6389132</v>
      </c>
    </row>
    <row r="28" spans="1:7" hidden="1">
      <c r="A28" t="str">
        <f>'GDP Durban'!A32</f>
        <v>2008q2</v>
      </c>
      <c r="B28" s="247">
        <f>'GDP Durban'!E32</f>
        <v>75999812528.020065</v>
      </c>
      <c r="C28" s="247">
        <f>'GDP Durban'!M32</f>
        <v>44492916073.138519</v>
      </c>
      <c r="D28" s="247">
        <f>'GDP PMB'!M32</f>
        <v>5755586786.1950674</v>
      </c>
      <c r="E28" s="247">
        <f>'GDP RBay'!M32</f>
        <v>5194570206.9293394</v>
      </c>
      <c r="F28" s="247">
        <f>'GDP Newcastle'!M32</f>
        <v>2094981542.5494077</v>
      </c>
      <c r="G28" s="247">
        <f>'GDP Port Shepstone'!M32</f>
        <v>2143956286.545944</v>
      </c>
    </row>
    <row r="29" spans="1:7" hidden="1">
      <c r="A29" t="str">
        <f>'GDP Durban'!A33</f>
        <v>2008q3</v>
      </c>
      <c r="B29" s="247">
        <f>'GDP Durban'!E33</f>
        <v>76601510242.712723</v>
      </c>
      <c r="C29" s="247">
        <f>'GDP Durban'!M33</f>
        <v>44495581945.455109</v>
      </c>
      <c r="D29" s="247">
        <f>'GDP PMB'!M33</f>
        <v>5921593374.0323095</v>
      </c>
      <c r="E29" s="247">
        <f>'GDP RBay'!M33</f>
        <v>5189274492.1887293</v>
      </c>
      <c r="F29" s="247">
        <f>'GDP Newcastle'!M33</f>
        <v>2127089039.0708306</v>
      </c>
      <c r="G29" s="247">
        <f>'GDP Port Shepstone'!M33</f>
        <v>2171575698.0588312</v>
      </c>
    </row>
    <row r="30" spans="1:7" hidden="1">
      <c r="A30" t="str">
        <f>'GDP Durban'!A34</f>
        <v>2008q4</v>
      </c>
      <c r="B30" s="247">
        <f>'GDP Durban'!E34</f>
        <v>76289994309.377045</v>
      </c>
      <c r="C30" s="247">
        <f>'GDP Durban'!M34</f>
        <v>42960016884.637253</v>
      </c>
      <c r="D30" s="247">
        <f>'GDP PMB'!M34</f>
        <v>6220748669.2685919</v>
      </c>
      <c r="E30" s="247">
        <f>'GDP RBay'!M34</f>
        <v>4780312639.9832563</v>
      </c>
      <c r="F30" s="247">
        <f>'GDP Newcastle'!M34</f>
        <v>2224310022.0430427</v>
      </c>
      <c r="G30" s="247">
        <f>'GDP Port Shepstone'!M34</f>
        <v>2481962913.6230216</v>
      </c>
    </row>
    <row r="31" spans="1:7" hidden="1">
      <c r="A31" t="str">
        <f>'GDP Durban'!A35</f>
        <v>2009q1</v>
      </c>
      <c r="B31" s="247">
        <f>'GDP Durban'!E35</f>
        <v>71694064952.064926</v>
      </c>
      <c r="C31" s="247">
        <f>'GDP Durban'!M35</f>
        <v>40506024225.486038</v>
      </c>
      <c r="D31" s="247">
        <f>'GDP PMB'!M35</f>
        <v>5751324091.3478041</v>
      </c>
      <c r="E31" s="247">
        <f>'GDP RBay'!M35</f>
        <v>4032029053.9655809</v>
      </c>
      <c r="F31" s="247">
        <f>'GDP Newcastle'!M35</f>
        <v>1990123880.5911491</v>
      </c>
      <c r="G31" s="247">
        <f>'GDP Port Shepstone'!M35</f>
        <v>2299022485.0102315</v>
      </c>
    </row>
    <row r="32" spans="1:7" hidden="1">
      <c r="A32" t="str">
        <f>'GDP Durban'!A36</f>
        <v>2009q2</v>
      </c>
      <c r="B32" s="247">
        <f>'GDP Durban'!E36</f>
        <v>73353195106.780151</v>
      </c>
      <c r="C32" s="247">
        <f>'GDP Durban'!M36</f>
        <v>41361378101.56028</v>
      </c>
      <c r="D32" s="247">
        <f>'GDP PMB'!M36</f>
        <v>6088567925.5538511</v>
      </c>
      <c r="E32" s="247">
        <f>'GDP RBay'!M36</f>
        <v>4140268991.7587833</v>
      </c>
      <c r="F32" s="247">
        <f>'GDP Newcastle'!M36</f>
        <v>2165400765.1020265</v>
      </c>
      <c r="G32" s="247">
        <f>'GDP Port Shepstone'!M36</f>
        <v>2328106990.6932445</v>
      </c>
    </row>
    <row r="33" spans="1:7" hidden="1">
      <c r="A33" t="str">
        <f>'GDP Durban'!A37</f>
        <v>2009q3</v>
      </c>
      <c r="B33" s="247">
        <f>'GDP Durban'!E37</f>
        <v>74507696115.616592</v>
      </c>
      <c r="C33" s="247">
        <f>'GDP Durban'!M37</f>
        <v>41997452062.561821</v>
      </c>
      <c r="D33" s="247">
        <f>'GDP PMB'!M37</f>
        <v>6142097874.558403</v>
      </c>
      <c r="E33" s="247">
        <f>'GDP RBay'!M37</f>
        <v>4401930287.3425579</v>
      </c>
      <c r="F33" s="247">
        <f>'GDP Newcastle'!M37</f>
        <v>2098111027.2084639</v>
      </c>
      <c r="G33" s="247">
        <f>'GDP Port Shepstone'!M37</f>
        <v>2345672508.0797696</v>
      </c>
    </row>
    <row r="34" spans="1:7" hidden="1">
      <c r="A34" t="str">
        <f>'GDP Durban'!A38</f>
        <v>2009q4</v>
      </c>
      <c r="B34" s="247">
        <f>'GDP Durban'!E38</f>
        <v>75130432892.96817</v>
      </c>
      <c r="C34" s="247">
        <f>'GDP Durban'!M38</f>
        <v>42016664340.468445</v>
      </c>
      <c r="D34" s="247">
        <f>'GDP PMB'!M38</f>
        <v>6880344323.6297016</v>
      </c>
      <c r="E34" s="247">
        <f>'GDP RBay'!M38</f>
        <v>4454575249.4506826</v>
      </c>
      <c r="F34" s="247">
        <f>'GDP Newcastle'!M38</f>
        <v>2097800036.7266386</v>
      </c>
      <c r="G34" s="247">
        <f>'GDP Port Shepstone'!M38</f>
        <v>2339668133.0043097</v>
      </c>
    </row>
    <row r="35" spans="1:7" hidden="1">
      <c r="A35" t="str">
        <f>'GDP Durban'!A39</f>
        <v>2010q1</v>
      </c>
      <c r="B35" s="247">
        <f>'GDP Durban'!E39</f>
        <v>72643849591.404724</v>
      </c>
      <c r="C35" s="247">
        <f>'GDP Durban'!M39</f>
        <v>40305222038.73056</v>
      </c>
      <c r="D35" s="247">
        <f>'GDP PMB'!M39</f>
        <v>6652626358.4142275</v>
      </c>
      <c r="E35" s="247">
        <f>'GDP RBay'!M39</f>
        <v>4322471524.4751272</v>
      </c>
      <c r="F35" s="247">
        <f>'GDP Newcastle'!M39</f>
        <v>2011113028.2171197</v>
      </c>
      <c r="G35" s="247">
        <f>'GDP Port Shepstone'!M39</f>
        <v>2237470450.4789004</v>
      </c>
    </row>
    <row r="36" spans="1:7" hidden="1">
      <c r="A36" t="str">
        <f>'GDP Durban'!A40</f>
        <v>2010q2</v>
      </c>
      <c r="B36" s="247">
        <f>'GDP Durban'!E40</f>
        <v>75886388916.770844</v>
      </c>
      <c r="C36" s="247">
        <f>'GDP Durban'!M40</f>
        <v>41769148799.179687</v>
      </c>
      <c r="D36" s="247">
        <f>'GDP PMB'!M40</f>
        <v>6949573762.8463526</v>
      </c>
      <c r="E36" s="247">
        <f>'GDP RBay'!M40</f>
        <v>4531422926.4433632</v>
      </c>
      <c r="F36" s="247">
        <f>'GDP Newcastle'!M40</f>
        <v>2082854684.6163738</v>
      </c>
      <c r="G36" s="247">
        <f>'GDP Port Shepstone'!M40</f>
        <v>2311475209.1467853</v>
      </c>
    </row>
    <row r="38" spans="1:7" hidden="1">
      <c r="A38" t="str">
        <f t="shared" ref="A38:A71" si="0">A3</f>
        <v>2002g1</v>
      </c>
      <c r="B38" s="93">
        <f>SUM(C38:G38)</f>
        <v>77.350554445691799</v>
      </c>
      <c r="C38" s="93">
        <f t="shared" ref="C38:G47" si="1">C3/$B3*100</f>
        <v>57.233512297785914</v>
      </c>
      <c r="D38" s="93">
        <f t="shared" si="1"/>
        <v>8.0312874696944938</v>
      </c>
      <c r="E38" s="93">
        <f t="shared" si="1"/>
        <v>6.1971102669503102</v>
      </c>
      <c r="F38" s="93">
        <f t="shared" si="1"/>
        <v>2.8349008635733579</v>
      </c>
      <c r="G38" s="93">
        <f t="shared" si="1"/>
        <v>3.0537435476877364</v>
      </c>
    </row>
    <row r="39" spans="1:7" hidden="1">
      <c r="A39" t="str">
        <f t="shared" si="0"/>
        <v>2002g2</v>
      </c>
      <c r="B39" s="93">
        <f t="shared" ref="B39:B66" si="2">SUM(C39:G39)</f>
        <v>77.350554445691799</v>
      </c>
      <c r="C39" s="93">
        <f t="shared" si="1"/>
        <v>57.233512297785914</v>
      </c>
      <c r="D39" s="93">
        <f t="shared" si="1"/>
        <v>8.031287469694492</v>
      </c>
      <c r="E39" s="93">
        <f t="shared" si="1"/>
        <v>6.1971102669503102</v>
      </c>
      <c r="F39" s="93">
        <f t="shared" si="1"/>
        <v>2.8349008635733579</v>
      </c>
      <c r="G39" s="93">
        <f t="shared" si="1"/>
        <v>3.0537435476877364</v>
      </c>
    </row>
    <row r="40" spans="1:7" hidden="1">
      <c r="A40" t="str">
        <f t="shared" si="0"/>
        <v>2002g3</v>
      </c>
      <c r="B40" s="93">
        <f t="shared" si="2"/>
        <v>77.350554445691799</v>
      </c>
      <c r="C40" s="93">
        <f t="shared" si="1"/>
        <v>57.233512297785914</v>
      </c>
      <c r="D40" s="93">
        <f t="shared" si="1"/>
        <v>8.0312874696944938</v>
      </c>
      <c r="E40" s="93">
        <f t="shared" si="1"/>
        <v>6.1971102669503102</v>
      </c>
      <c r="F40" s="93">
        <f t="shared" si="1"/>
        <v>2.8349008635733579</v>
      </c>
      <c r="G40" s="93">
        <f t="shared" si="1"/>
        <v>3.0537435476877364</v>
      </c>
    </row>
    <row r="41" spans="1:7" hidden="1">
      <c r="A41" t="str">
        <f t="shared" si="0"/>
        <v>2002g4</v>
      </c>
      <c r="B41" s="93">
        <f t="shared" si="2"/>
        <v>77.350554445691799</v>
      </c>
      <c r="C41" s="93">
        <f t="shared" si="1"/>
        <v>57.233512297785914</v>
      </c>
      <c r="D41" s="93">
        <f t="shared" si="1"/>
        <v>8.0312874696944938</v>
      </c>
      <c r="E41" s="93">
        <f t="shared" si="1"/>
        <v>6.1971102669503102</v>
      </c>
      <c r="F41" s="93">
        <f t="shared" si="1"/>
        <v>2.8349008635733579</v>
      </c>
      <c r="G41" s="93">
        <f t="shared" si="1"/>
        <v>3.0537435476877364</v>
      </c>
    </row>
    <row r="42" spans="1:7" hidden="1">
      <c r="A42" t="str">
        <f t="shared" si="0"/>
        <v>2003g1</v>
      </c>
      <c r="B42" s="93">
        <f t="shared" si="2"/>
        <v>77.350554445691799</v>
      </c>
      <c r="C42" s="93">
        <f t="shared" si="1"/>
        <v>57.233512297785914</v>
      </c>
      <c r="D42" s="93">
        <f t="shared" si="1"/>
        <v>8.0312874696944938</v>
      </c>
      <c r="E42" s="93">
        <f t="shared" si="1"/>
        <v>6.1971102669503102</v>
      </c>
      <c r="F42" s="93">
        <f t="shared" si="1"/>
        <v>2.8349008635733575</v>
      </c>
      <c r="G42" s="93">
        <f t="shared" si="1"/>
        <v>3.0537435476877364</v>
      </c>
    </row>
    <row r="43" spans="1:7" hidden="1">
      <c r="A43" t="str">
        <f t="shared" si="0"/>
        <v>2003g2</v>
      </c>
      <c r="B43" s="93">
        <f t="shared" si="2"/>
        <v>77.350554445691799</v>
      </c>
      <c r="C43" s="93">
        <f t="shared" si="1"/>
        <v>57.233512297785914</v>
      </c>
      <c r="D43" s="93">
        <f t="shared" si="1"/>
        <v>8.0312874696944938</v>
      </c>
      <c r="E43" s="93">
        <f t="shared" si="1"/>
        <v>6.1971102669503102</v>
      </c>
      <c r="F43" s="93">
        <f t="shared" si="1"/>
        <v>2.8349008635733579</v>
      </c>
      <c r="G43" s="93">
        <f t="shared" si="1"/>
        <v>3.0537435476877364</v>
      </c>
    </row>
    <row r="44" spans="1:7" hidden="1">
      <c r="A44" t="str">
        <f t="shared" si="0"/>
        <v>2003g3</v>
      </c>
      <c r="B44" s="93">
        <f t="shared" si="2"/>
        <v>77.350554445691799</v>
      </c>
      <c r="C44" s="93">
        <f t="shared" si="1"/>
        <v>57.233512297785914</v>
      </c>
      <c r="D44" s="93">
        <f t="shared" si="1"/>
        <v>8.0312874696944938</v>
      </c>
      <c r="E44" s="93">
        <f t="shared" si="1"/>
        <v>6.1971102669503102</v>
      </c>
      <c r="F44" s="93">
        <f t="shared" si="1"/>
        <v>2.8349008635733575</v>
      </c>
      <c r="G44" s="93">
        <f t="shared" si="1"/>
        <v>3.0537435476877364</v>
      </c>
    </row>
    <row r="45" spans="1:7" hidden="1">
      <c r="A45" t="str">
        <f t="shared" si="0"/>
        <v>2003g4</v>
      </c>
      <c r="B45" s="93">
        <f t="shared" si="2"/>
        <v>77.350554445691799</v>
      </c>
      <c r="C45" s="93">
        <f t="shared" si="1"/>
        <v>57.233512297785914</v>
      </c>
      <c r="D45" s="93">
        <f t="shared" si="1"/>
        <v>8.0312874696944938</v>
      </c>
      <c r="E45" s="93">
        <f t="shared" si="1"/>
        <v>6.1971102669503102</v>
      </c>
      <c r="F45" s="93">
        <f t="shared" si="1"/>
        <v>2.8349008635733584</v>
      </c>
      <c r="G45" s="93">
        <f t="shared" si="1"/>
        <v>3.0537435476877364</v>
      </c>
    </row>
    <row r="46" spans="1:7" hidden="1">
      <c r="A46" t="str">
        <f t="shared" si="0"/>
        <v>2004g1</v>
      </c>
      <c r="B46" s="93">
        <f t="shared" si="2"/>
        <v>77.350554445691799</v>
      </c>
      <c r="C46" s="93">
        <f t="shared" si="1"/>
        <v>57.233512297785914</v>
      </c>
      <c r="D46" s="93">
        <f t="shared" si="1"/>
        <v>8.0312874696944938</v>
      </c>
      <c r="E46" s="93">
        <f t="shared" si="1"/>
        <v>6.1971102669503102</v>
      </c>
      <c r="F46" s="93">
        <f t="shared" si="1"/>
        <v>2.8349008635733584</v>
      </c>
      <c r="G46" s="93">
        <f t="shared" si="1"/>
        <v>3.0537435476877364</v>
      </c>
    </row>
    <row r="47" spans="1:7" hidden="1">
      <c r="A47" t="str">
        <f t="shared" si="0"/>
        <v>2004g2</v>
      </c>
      <c r="B47" s="93">
        <f t="shared" si="2"/>
        <v>77.350554445691799</v>
      </c>
      <c r="C47" s="93">
        <f t="shared" si="1"/>
        <v>57.233512297785914</v>
      </c>
      <c r="D47" s="93">
        <f t="shared" si="1"/>
        <v>8.0312874696944938</v>
      </c>
      <c r="E47" s="93">
        <f t="shared" si="1"/>
        <v>6.1971102669503102</v>
      </c>
      <c r="F47" s="93">
        <f t="shared" si="1"/>
        <v>2.8349008635733579</v>
      </c>
      <c r="G47" s="93">
        <f t="shared" si="1"/>
        <v>3.0537435476877364</v>
      </c>
    </row>
    <row r="48" spans="1:7" hidden="1">
      <c r="A48" t="str">
        <f t="shared" si="0"/>
        <v>2004g3</v>
      </c>
      <c r="B48" s="93">
        <f t="shared" si="2"/>
        <v>77.350554445691813</v>
      </c>
      <c r="C48" s="93">
        <f t="shared" ref="C48:G57" si="3">C13/$B13*100</f>
        <v>57.233512297785929</v>
      </c>
      <c r="D48" s="93">
        <f t="shared" si="3"/>
        <v>8.0312874696944938</v>
      </c>
      <c r="E48" s="93">
        <f t="shared" si="3"/>
        <v>6.1971102669503102</v>
      </c>
      <c r="F48" s="93">
        <f t="shared" si="3"/>
        <v>2.8349008635733579</v>
      </c>
      <c r="G48" s="93">
        <f t="shared" si="3"/>
        <v>3.0537435476877364</v>
      </c>
    </row>
    <row r="49" spans="1:7" hidden="1">
      <c r="A49" t="str">
        <f t="shared" si="0"/>
        <v>2004g4</v>
      </c>
      <c r="B49" s="93">
        <f t="shared" si="2"/>
        <v>77.350554445691799</v>
      </c>
      <c r="C49" s="93">
        <f t="shared" si="3"/>
        <v>57.233512297785914</v>
      </c>
      <c r="D49" s="93">
        <f t="shared" si="3"/>
        <v>8.0312874696944938</v>
      </c>
      <c r="E49" s="93">
        <f t="shared" si="3"/>
        <v>6.1971102669503102</v>
      </c>
      <c r="F49" s="93">
        <f t="shared" si="3"/>
        <v>2.8349008635733579</v>
      </c>
      <c r="G49" s="93">
        <f t="shared" si="3"/>
        <v>3.0537435476877364</v>
      </c>
    </row>
    <row r="50" spans="1:7" hidden="1">
      <c r="A50" t="str">
        <f t="shared" si="0"/>
        <v>2005g1</v>
      </c>
      <c r="B50" s="93">
        <f t="shared" si="2"/>
        <v>77.350554445691799</v>
      </c>
      <c r="C50" s="93">
        <f t="shared" si="3"/>
        <v>57.233512297785914</v>
      </c>
      <c r="D50" s="93">
        <f t="shared" si="3"/>
        <v>8.0312874696944938</v>
      </c>
      <c r="E50" s="93">
        <f t="shared" si="3"/>
        <v>6.1971102669503102</v>
      </c>
      <c r="F50" s="93">
        <f t="shared" si="3"/>
        <v>2.8349008635733579</v>
      </c>
      <c r="G50" s="93">
        <f t="shared" si="3"/>
        <v>3.0537435476877364</v>
      </c>
    </row>
    <row r="51" spans="1:7" hidden="1">
      <c r="A51" t="str">
        <f t="shared" si="0"/>
        <v>2005g2</v>
      </c>
      <c r="B51" s="93">
        <f t="shared" si="2"/>
        <v>77.350554445691799</v>
      </c>
      <c r="C51" s="93">
        <f t="shared" si="3"/>
        <v>57.233512297785914</v>
      </c>
      <c r="D51" s="93">
        <f t="shared" si="3"/>
        <v>8.0312874696944938</v>
      </c>
      <c r="E51" s="93">
        <f t="shared" si="3"/>
        <v>6.1971102669503102</v>
      </c>
      <c r="F51" s="93">
        <f t="shared" si="3"/>
        <v>2.8349008635733579</v>
      </c>
      <c r="G51" s="93">
        <f t="shared" si="3"/>
        <v>3.0537435476877364</v>
      </c>
    </row>
    <row r="52" spans="1:7" hidden="1">
      <c r="A52" t="str">
        <f t="shared" si="0"/>
        <v>2005g3</v>
      </c>
      <c r="B52" s="93">
        <f t="shared" si="2"/>
        <v>77.350554445691799</v>
      </c>
      <c r="C52" s="93">
        <f t="shared" si="3"/>
        <v>57.233512297785914</v>
      </c>
      <c r="D52" s="93">
        <f t="shared" si="3"/>
        <v>8.0312874696944938</v>
      </c>
      <c r="E52" s="93">
        <f t="shared" si="3"/>
        <v>6.1971102669503102</v>
      </c>
      <c r="F52" s="93">
        <f t="shared" si="3"/>
        <v>2.8349008635733579</v>
      </c>
      <c r="G52" s="93">
        <f t="shared" si="3"/>
        <v>3.0537435476877364</v>
      </c>
    </row>
    <row r="53" spans="1:7" hidden="1">
      <c r="A53" t="str">
        <f t="shared" si="0"/>
        <v>2005g4</v>
      </c>
      <c r="B53" s="93">
        <f t="shared" si="2"/>
        <v>77.350554445691799</v>
      </c>
      <c r="C53" s="93">
        <f t="shared" si="3"/>
        <v>57.233512297785914</v>
      </c>
      <c r="D53" s="93">
        <f t="shared" si="3"/>
        <v>8.0312874696944938</v>
      </c>
      <c r="E53" s="93">
        <f t="shared" si="3"/>
        <v>6.1971102669503102</v>
      </c>
      <c r="F53" s="93">
        <f t="shared" si="3"/>
        <v>2.8349008635733579</v>
      </c>
      <c r="G53" s="93">
        <f t="shared" si="3"/>
        <v>3.0537435476877364</v>
      </c>
    </row>
    <row r="54" spans="1:7" hidden="1">
      <c r="A54" t="str">
        <f t="shared" si="0"/>
        <v>2006g1</v>
      </c>
      <c r="B54" s="93">
        <f t="shared" si="2"/>
        <v>77.350554445691799</v>
      </c>
      <c r="C54" s="93">
        <f t="shared" si="3"/>
        <v>57.233512297785914</v>
      </c>
      <c r="D54" s="93">
        <f t="shared" si="3"/>
        <v>8.0312874696944938</v>
      </c>
      <c r="E54" s="93">
        <f t="shared" si="3"/>
        <v>6.1971102669503102</v>
      </c>
      <c r="F54" s="93">
        <f t="shared" si="3"/>
        <v>2.8349008635733579</v>
      </c>
      <c r="G54" s="93">
        <f t="shared" si="3"/>
        <v>3.0537435476877364</v>
      </c>
    </row>
    <row r="55" spans="1:7" hidden="1">
      <c r="A55" t="str">
        <f t="shared" si="0"/>
        <v>2006g2</v>
      </c>
      <c r="B55" s="93">
        <f t="shared" si="2"/>
        <v>77.350554445691799</v>
      </c>
      <c r="C55" s="93">
        <f t="shared" si="3"/>
        <v>57.233512297785914</v>
      </c>
      <c r="D55" s="93">
        <f t="shared" si="3"/>
        <v>8.0312874696944938</v>
      </c>
      <c r="E55" s="93">
        <f t="shared" si="3"/>
        <v>6.1971102669503102</v>
      </c>
      <c r="F55" s="93">
        <f t="shared" si="3"/>
        <v>2.8349008635733579</v>
      </c>
      <c r="G55" s="93">
        <f t="shared" si="3"/>
        <v>3.0537435476877364</v>
      </c>
    </row>
    <row r="56" spans="1:7" hidden="1">
      <c r="A56" t="str">
        <f t="shared" si="0"/>
        <v>2006g3</v>
      </c>
      <c r="B56" s="93">
        <f t="shared" si="2"/>
        <v>77.350554445691799</v>
      </c>
      <c r="C56" s="93">
        <f t="shared" si="3"/>
        <v>57.233512297785914</v>
      </c>
      <c r="D56" s="93">
        <f t="shared" si="3"/>
        <v>8.0312874696944938</v>
      </c>
      <c r="E56" s="93">
        <f t="shared" si="3"/>
        <v>6.1971102669503102</v>
      </c>
      <c r="F56" s="93">
        <f t="shared" si="3"/>
        <v>2.8349008635733579</v>
      </c>
      <c r="G56" s="93">
        <f t="shared" si="3"/>
        <v>3.0537435476877364</v>
      </c>
    </row>
    <row r="57" spans="1:7" hidden="1">
      <c r="A57" t="str">
        <f t="shared" si="0"/>
        <v>2006g4</v>
      </c>
      <c r="B57" s="93">
        <f t="shared" si="2"/>
        <v>77.350554445691799</v>
      </c>
      <c r="C57" s="93">
        <f t="shared" si="3"/>
        <v>57.233512297785914</v>
      </c>
      <c r="D57" s="93">
        <f t="shared" si="3"/>
        <v>8.0312874696944938</v>
      </c>
      <c r="E57" s="93">
        <f t="shared" si="3"/>
        <v>6.1971102669503102</v>
      </c>
      <c r="F57" s="93">
        <f t="shared" si="3"/>
        <v>2.8349008635733579</v>
      </c>
      <c r="G57" s="93">
        <f t="shared" si="3"/>
        <v>3.0537435476877368</v>
      </c>
    </row>
    <row r="58" spans="1:7" hidden="1">
      <c r="A58" t="str">
        <f t="shared" si="0"/>
        <v>2007g1</v>
      </c>
      <c r="B58" s="93">
        <f t="shared" si="2"/>
        <v>77.350554445691799</v>
      </c>
      <c r="C58" s="93">
        <f t="shared" ref="C58:G66" si="4">C23/$B23*100</f>
        <v>57.233512297785914</v>
      </c>
      <c r="D58" s="93">
        <f t="shared" si="4"/>
        <v>8.0312874696944938</v>
      </c>
      <c r="E58" s="93">
        <f t="shared" si="4"/>
        <v>6.1971102669503102</v>
      </c>
      <c r="F58" s="93">
        <f t="shared" si="4"/>
        <v>2.8349008635733579</v>
      </c>
      <c r="G58" s="93">
        <f t="shared" si="4"/>
        <v>3.0537435476877364</v>
      </c>
    </row>
    <row r="59" spans="1:7" hidden="1">
      <c r="A59" t="str">
        <f t="shared" si="0"/>
        <v>2007g2</v>
      </c>
      <c r="B59" s="93">
        <f t="shared" si="2"/>
        <v>77.350554445691799</v>
      </c>
      <c r="C59" s="93">
        <f t="shared" si="4"/>
        <v>57.233512297785914</v>
      </c>
      <c r="D59" s="93">
        <f t="shared" si="4"/>
        <v>8.0312874696944938</v>
      </c>
      <c r="E59" s="93">
        <f t="shared" si="4"/>
        <v>6.1971102669503102</v>
      </c>
      <c r="F59" s="93">
        <f t="shared" si="4"/>
        <v>2.8349008635733579</v>
      </c>
      <c r="G59" s="93">
        <f t="shared" si="4"/>
        <v>3.0537435476877364</v>
      </c>
    </row>
    <row r="60" spans="1:7" hidden="1">
      <c r="A60" t="str">
        <f t="shared" si="0"/>
        <v>2007g3</v>
      </c>
      <c r="B60" s="93">
        <f t="shared" si="2"/>
        <v>77.350554445691799</v>
      </c>
      <c r="C60" s="93">
        <f t="shared" si="4"/>
        <v>57.233512297785914</v>
      </c>
      <c r="D60" s="93">
        <f t="shared" si="4"/>
        <v>8.0312874696944938</v>
      </c>
      <c r="E60" s="93">
        <f t="shared" si="4"/>
        <v>6.1971102669503102</v>
      </c>
      <c r="F60" s="93">
        <f t="shared" si="4"/>
        <v>2.8349008635733579</v>
      </c>
      <c r="G60" s="93">
        <f t="shared" si="4"/>
        <v>3.0537435476877364</v>
      </c>
    </row>
    <row r="61" spans="1:7" hidden="1">
      <c r="A61" t="str">
        <f t="shared" si="0"/>
        <v>2007g4</v>
      </c>
      <c r="B61" s="93">
        <f t="shared" si="2"/>
        <v>77.350554445691799</v>
      </c>
      <c r="C61" s="93">
        <f t="shared" si="4"/>
        <v>57.233512297785914</v>
      </c>
      <c r="D61" s="93">
        <f t="shared" si="4"/>
        <v>8.0312874696944938</v>
      </c>
      <c r="E61" s="93">
        <f t="shared" si="4"/>
        <v>6.1971102669503093</v>
      </c>
      <c r="F61" s="93">
        <f t="shared" si="4"/>
        <v>2.8349008635733579</v>
      </c>
      <c r="G61" s="93">
        <f t="shared" si="4"/>
        <v>3.0537435476877364</v>
      </c>
    </row>
    <row r="62" spans="1:7">
      <c r="A62" t="str">
        <f t="shared" si="0"/>
        <v>2008q1</v>
      </c>
      <c r="B62" s="93">
        <f t="shared" si="2"/>
        <v>78.730496743905107</v>
      </c>
      <c r="C62" s="93">
        <f t="shared" si="4"/>
        <v>58.440941989797132</v>
      </c>
      <c r="D62" s="93">
        <f t="shared" si="4"/>
        <v>8.195427717308279</v>
      </c>
      <c r="E62" s="93">
        <f t="shared" si="4"/>
        <v>6.3044421173581151</v>
      </c>
      <c r="F62" s="93">
        <f t="shared" si="4"/>
        <v>2.8514810350969713</v>
      </c>
      <c r="G62" s="93">
        <f t="shared" si="4"/>
        <v>2.9382038843446088</v>
      </c>
    </row>
    <row r="63" spans="1:7">
      <c r="A63" t="str">
        <f t="shared" si="0"/>
        <v>2008q2</v>
      </c>
      <c r="B63" s="93">
        <f t="shared" si="2"/>
        <v>78.529155415158897</v>
      </c>
      <c r="C63" s="93">
        <f t="shared" si="4"/>
        <v>58.543455033832629</v>
      </c>
      <c r="D63" s="93">
        <f t="shared" si="4"/>
        <v>7.5731591891401884</v>
      </c>
      <c r="E63" s="93">
        <f t="shared" si="4"/>
        <v>6.8349776586806366</v>
      </c>
      <c r="F63" s="93">
        <f t="shared" si="4"/>
        <v>2.756561460960206</v>
      </c>
      <c r="G63" s="93">
        <f t="shared" si="4"/>
        <v>2.8210020725452414</v>
      </c>
    </row>
    <row r="64" spans="1:7">
      <c r="A64" t="str">
        <f t="shared" si="0"/>
        <v>2008q3</v>
      </c>
      <c r="B64" s="93">
        <f t="shared" si="2"/>
        <v>78.203568518421889</v>
      </c>
      <c r="C64" s="93">
        <f t="shared" si="4"/>
        <v>58.087081840123474</v>
      </c>
      <c r="D64" s="93">
        <f t="shared" si="4"/>
        <v>7.7303872407602361</v>
      </c>
      <c r="E64" s="93">
        <f t="shared" si="4"/>
        <v>6.774376217579074</v>
      </c>
      <c r="F64" s="93">
        <f t="shared" si="4"/>
        <v>2.7768238933294209</v>
      </c>
      <c r="G64" s="93">
        <f t="shared" si="4"/>
        <v>2.8348993266296838</v>
      </c>
    </row>
    <row r="65" spans="1:7">
      <c r="A65" t="str">
        <f t="shared" si="0"/>
        <v>2008q4</v>
      </c>
      <c r="B65" s="93">
        <f t="shared" si="2"/>
        <v>76.90045288461134</v>
      </c>
      <c r="C65" s="93">
        <f t="shared" si="4"/>
        <v>56.311469509910431</v>
      </c>
      <c r="D65" s="93">
        <f t="shared" si="4"/>
        <v>8.1540819678682031</v>
      </c>
      <c r="E65" s="93">
        <f t="shared" si="4"/>
        <v>6.265975876990848</v>
      </c>
      <c r="F65" s="93">
        <f t="shared" si="4"/>
        <v>2.915598620997204</v>
      </c>
      <c r="G65" s="93">
        <f t="shared" si="4"/>
        <v>3.2533269088446581</v>
      </c>
    </row>
    <row r="66" spans="1:7">
      <c r="A66" t="str">
        <f t="shared" si="0"/>
        <v>2009q1</v>
      </c>
      <c r="B66" s="93">
        <f t="shared" si="2"/>
        <v>76.126976163078936</v>
      </c>
      <c r="C66" s="93">
        <f t="shared" si="4"/>
        <v>56.49843435794665</v>
      </c>
      <c r="D66" s="93">
        <f t="shared" si="4"/>
        <v>8.0220365454144265</v>
      </c>
      <c r="E66" s="93">
        <f t="shared" si="4"/>
        <v>5.6239370116081702</v>
      </c>
      <c r="F66" s="93">
        <f t="shared" si="4"/>
        <v>2.7758558284033104</v>
      </c>
      <c r="G66" s="93">
        <f t="shared" si="4"/>
        <v>3.2067124197063888</v>
      </c>
    </row>
    <row r="67" spans="1:7">
      <c r="A67" t="str">
        <f t="shared" si="0"/>
        <v>2009q2</v>
      </c>
      <c r="B67" s="93">
        <f>SUM(C67:G67)</f>
        <v>76.45709596293274</v>
      </c>
      <c r="C67" s="93">
        <f t="shared" ref="C67:G71" si="5">C32/$B32*100</f>
        <v>56.386607347301741</v>
      </c>
      <c r="D67" s="93">
        <f t="shared" si="5"/>
        <v>8.300344540807977</v>
      </c>
      <c r="E67" s="93">
        <f t="shared" si="5"/>
        <v>5.6442926388302501</v>
      </c>
      <c r="F67" s="93">
        <f t="shared" si="5"/>
        <v>2.9520196931433667</v>
      </c>
      <c r="G67" s="93">
        <f t="shared" si="5"/>
        <v>3.1738317428494041</v>
      </c>
    </row>
    <row r="68" spans="1:7">
      <c r="A68" t="str">
        <f t="shared" si="0"/>
        <v>2009q3</v>
      </c>
      <c r="B68" s="93">
        <f>SUM(C68:G68)</f>
        <v>76.482386022679705</v>
      </c>
      <c r="C68" s="93">
        <f t="shared" si="5"/>
        <v>56.366596005589386</v>
      </c>
      <c r="D68" s="93">
        <f t="shared" si="5"/>
        <v>8.2435750865621475</v>
      </c>
      <c r="E68" s="93">
        <f t="shared" si="5"/>
        <v>5.9080209385509725</v>
      </c>
      <c r="F68" s="93">
        <f t="shared" si="5"/>
        <v>2.8159655130830252</v>
      </c>
      <c r="G68" s="93">
        <f t="shared" si="5"/>
        <v>3.1482284788941737</v>
      </c>
    </row>
    <row r="69" spans="1:7">
      <c r="A69" t="str">
        <f t="shared" si="0"/>
        <v>2009q4</v>
      </c>
      <c r="B69" s="93">
        <f>SUM(C69:G69)</f>
        <v>76.918300425084524</v>
      </c>
      <c r="C69" s="93">
        <f t="shared" si="5"/>
        <v>55.924959730134859</v>
      </c>
      <c r="D69" s="93">
        <f t="shared" si="5"/>
        <v>9.1578659388686514</v>
      </c>
      <c r="E69" s="93">
        <f t="shared" si="5"/>
        <v>5.9291222982792213</v>
      </c>
      <c r="F69" s="93">
        <f t="shared" si="5"/>
        <v>2.7922107672601766</v>
      </c>
      <c r="G69" s="93">
        <f t="shared" si="5"/>
        <v>3.1141416905416111</v>
      </c>
    </row>
    <row r="70" spans="1:7">
      <c r="A70" t="str">
        <f t="shared" si="0"/>
        <v>2010q1</v>
      </c>
      <c r="B70" s="93">
        <f>SUM(C70:G70)</f>
        <v>76.439923975182836</v>
      </c>
      <c r="C70" s="93">
        <f t="shared" si="5"/>
        <v>55.483323454680331</v>
      </c>
      <c r="D70" s="93">
        <f t="shared" si="5"/>
        <v>9.1578659388686514</v>
      </c>
      <c r="E70" s="93">
        <f t="shared" si="5"/>
        <v>5.9502236580074701</v>
      </c>
      <c r="F70" s="93">
        <f t="shared" si="5"/>
        <v>2.7684560214373275</v>
      </c>
      <c r="G70" s="93">
        <f t="shared" si="5"/>
        <v>3.0800549021890484</v>
      </c>
    </row>
    <row r="71" spans="1:7">
      <c r="A71" t="str">
        <f t="shared" si="0"/>
        <v>2010q2</v>
      </c>
      <c r="B71" s="93">
        <f>SUM(C71:G71)</f>
        <v>75.961547525281134</v>
      </c>
      <c r="C71" s="93">
        <f>C36/$B36*100</f>
        <v>55.041687179225804</v>
      </c>
      <c r="D71" s="93">
        <f t="shared" si="5"/>
        <v>9.1578659388686514</v>
      </c>
      <c r="E71" s="93">
        <f t="shared" si="5"/>
        <v>5.9713250177357189</v>
      </c>
      <c r="F71" s="93">
        <f t="shared" si="5"/>
        <v>2.7447012756144789</v>
      </c>
      <c r="G71" s="93">
        <f t="shared" si="5"/>
        <v>3.0459681138364862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0"/>
  <sheetViews>
    <sheetView workbookViewId="0">
      <pane xSplit="2" topLeftCell="C1" activePane="topRight" state="frozen"/>
      <selection pane="topRight"/>
    </sheetView>
  </sheetViews>
  <sheetFormatPr defaultRowHeight="14.25"/>
  <cols>
    <col min="1" max="1" width="8.375" style="8" customWidth="1"/>
    <col min="2" max="2" width="11.125" style="8" hidden="1" customWidth="1"/>
    <col min="3" max="3" width="16.375" style="8" bestFit="1" customWidth="1"/>
    <col min="4" max="4" width="18" style="8" bestFit="1" customWidth="1"/>
    <col min="5" max="5" width="22.125" style="8" customWidth="1"/>
    <col min="6" max="6" width="17.5" style="8" bestFit="1" customWidth="1"/>
    <col min="7" max="7" width="17.375" style="8" customWidth="1"/>
    <col min="8" max="8" width="19" style="8" customWidth="1"/>
    <col min="9" max="9" width="19.75" style="8" customWidth="1"/>
    <col min="10" max="10" width="18.25" style="8" customWidth="1"/>
    <col min="11" max="13" width="17.5" style="8" bestFit="1" customWidth="1"/>
    <col min="14" max="14" width="16.625" style="8" customWidth="1"/>
    <col min="15" max="15" width="13.125" style="8" customWidth="1"/>
    <col min="16" max="16384" width="9" style="8"/>
  </cols>
  <sheetData>
    <row r="1" spans="1:16" ht="43.5" thickBot="1">
      <c r="B1" s="8" t="s">
        <v>23</v>
      </c>
      <c r="C1" s="231" t="s">
        <v>23</v>
      </c>
      <c r="D1" s="232" t="s">
        <v>24</v>
      </c>
      <c r="E1" s="232" t="s">
        <v>209</v>
      </c>
      <c r="F1" s="232" t="s">
        <v>31</v>
      </c>
      <c r="G1" s="232" t="s">
        <v>30</v>
      </c>
      <c r="H1" s="232" t="s">
        <v>25</v>
      </c>
      <c r="I1" s="232" t="s">
        <v>26</v>
      </c>
      <c r="J1" s="232" t="s">
        <v>27</v>
      </c>
      <c r="K1" s="232" t="s">
        <v>34</v>
      </c>
      <c r="L1" s="232" t="s">
        <v>35</v>
      </c>
      <c r="M1" s="232" t="s">
        <v>36</v>
      </c>
      <c r="N1" s="232" t="s">
        <v>37</v>
      </c>
      <c r="O1" s="233" t="s">
        <v>29</v>
      </c>
    </row>
    <row r="2" spans="1:16">
      <c r="A2" s="8">
        <v>2000</v>
      </c>
      <c r="B2" s="10">
        <v>21799650</v>
      </c>
      <c r="C2" s="16">
        <f t="shared" ref="C2:C7" si="0">B2*1000</f>
        <v>21799650000</v>
      </c>
      <c r="D2" s="16">
        <v>200183993618.12213</v>
      </c>
      <c r="E2" s="303">
        <v>25916567086.971184</v>
      </c>
      <c r="F2" s="10">
        <v>8857615</v>
      </c>
      <c r="G2" s="10">
        <f>G3/F3*F2</f>
        <v>5251870.6244497942</v>
      </c>
      <c r="H2" s="11">
        <f t="shared" ref="H2:H12" si="1">C2/D2</f>
        <v>0.10889806725299807</v>
      </c>
      <c r="I2" s="11">
        <f t="shared" ref="I2:I12" si="2">E2/C2</f>
        <v>1.1888524396938109</v>
      </c>
      <c r="J2" s="11">
        <f t="shared" ref="J2:J12" si="3">E2/D2</f>
        <v>0.12946373293166744</v>
      </c>
      <c r="K2" s="9">
        <f t="shared" ref="K2:K11" si="4">C2/F2</f>
        <v>2461.1196128980546</v>
      </c>
      <c r="L2" s="9">
        <f t="shared" ref="L2:L11" si="5">C2/G2</f>
        <v>4150.8353039987187</v>
      </c>
      <c r="M2" s="9">
        <f t="shared" ref="M2:M11" si="6">D2/F2</f>
        <v>22600.213897095564</v>
      </c>
      <c r="N2" s="9">
        <f t="shared" ref="N2:N11" si="7">D2/G2</f>
        <v>38116.703158333068</v>
      </c>
      <c r="O2" s="13">
        <v>5.4</v>
      </c>
    </row>
    <row r="3" spans="1:16">
      <c r="A3" s="8">
        <v>2001</v>
      </c>
      <c r="B3" s="10">
        <v>25061194</v>
      </c>
      <c r="C3" s="16">
        <f t="shared" si="0"/>
        <v>25061194000</v>
      </c>
      <c r="D3" s="16">
        <v>209354275041.04102</v>
      </c>
      <c r="E3" s="303">
        <v>26158024471.748798</v>
      </c>
      <c r="F3" s="10">
        <v>9426018</v>
      </c>
      <c r="G3" s="10">
        <v>5588889</v>
      </c>
      <c r="H3" s="11">
        <f t="shared" si="1"/>
        <v>0.11970710411854307</v>
      </c>
      <c r="I3" s="11">
        <f t="shared" si="2"/>
        <v>1.043766089985529</v>
      </c>
      <c r="J3" s="11">
        <f t="shared" si="3"/>
        <v>0.12494621600930231</v>
      </c>
      <c r="K3" s="9">
        <f t="shared" si="4"/>
        <v>2658.7254554362194</v>
      </c>
      <c r="L3" s="9">
        <f t="shared" si="5"/>
        <v>4484.1101693019846</v>
      </c>
      <c r="M3" s="9">
        <f t="shared" si="6"/>
        <v>22210.25623344248</v>
      </c>
      <c r="N3" s="9">
        <f t="shared" si="7"/>
        <v>37459.01467018597</v>
      </c>
      <c r="O3" s="13">
        <v>5.7</v>
      </c>
    </row>
    <row r="4" spans="1:16">
      <c r="A4" s="8">
        <v>2002</v>
      </c>
      <c r="B4" s="10">
        <v>22429241</v>
      </c>
      <c r="C4" s="16">
        <f t="shared" si="0"/>
        <v>22429241000</v>
      </c>
      <c r="D4" s="16">
        <v>216946679710.58066</v>
      </c>
      <c r="E4" s="303">
        <v>26266860896.024349</v>
      </c>
      <c r="F4" s="10">
        <v>9212122</v>
      </c>
      <c r="G4" s="10">
        <v>5699908</v>
      </c>
      <c r="H4" s="11">
        <f t="shared" si="1"/>
        <v>0.10338596114917221</v>
      </c>
      <c r="I4" s="11">
        <f t="shared" si="2"/>
        <v>1.1710989638938005</v>
      </c>
      <c r="J4" s="11">
        <f t="shared" si="3"/>
        <v>0.1210751919829603</v>
      </c>
      <c r="K4" s="9">
        <f t="shared" si="4"/>
        <v>2434.7529266329734</v>
      </c>
      <c r="L4" s="9">
        <f t="shared" si="5"/>
        <v>3935.0180739759307</v>
      </c>
      <c r="M4" s="9">
        <f t="shared" si="6"/>
        <v>23550.130980742619</v>
      </c>
      <c r="N4" s="9">
        <f t="shared" si="7"/>
        <v>38061.435326777319</v>
      </c>
      <c r="O4" s="13">
        <v>9.1999999999999993</v>
      </c>
    </row>
    <row r="5" spans="1:16">
      <c r="A5" s="8">
        <v>2003</v>
      </c>
      <c r="B5" s="10">
        <v>25476494</v>
      </c>
      <c r="C5" s="16">
        <f t="shared" si="0"/>
        <v>25476494000</v>
      </c>
      <c r="D5" s="16">
        <v>224761793755.56363</v>
      </c>
      <c r="E5" s="303">
        <v>26844073878.840729</v>
      </c>
      <c r="F5" s="10">
        <v>9761032</v>
      </c>
      <c r="G5" s="10">
        <v>5806228</v>
      </c>
      <c r="H5" s="11">
        <f t="shared" si="1"/>
        <v>0.11334886403205424</v>
      </c>
      <c r="I5" s="11">
        <f t="shared" si="2"/>
        <v>1.05368006597928</v>
      </c>
      <c r="J5" s="11">
        <f t="shared" si="3"/>
        <v>0.11943343853197134</v>
      </c>
      <c r="K5" s="9">
        <f t="shared" si="4"/>
        <v>2610.0205388118798</v>
      </c>
      <c r="L5" s="9">
        <f t="shared" si="5"/>
        <v>4387.7873896788069</v>
      </c>
      <c r="M5" s="9">
        <f t="shared" si="6"/>
        <v>23026.437548362061</v>
      </c>
      <c r="N5" s="9">
        <f t="shared" si="7"/>
        <v>38710.46637430766</v>
      </c>
      <c r="O5" s="13">
        <v>5.8</v>
      </c>
    </row>
    <row r="6" spans="1:16">
      <c r="A6" s="8">
        <v>2004</v>
      </c>
      <c r="B6" s="10">
        <v>28014475</v>
      </c>
      <c r="C6" s="16">
        <f t="shared" si="0"/>
        <v>28014475000</v>
      </c>
      <c r="D6" s="16">
        <v>238474741073.53174</v>
      </c>
      <c r="E6" s="303">
        <v>27206323437.130405</v>
      </c>
      <c r="F6" s="10">
        <v>9665875</v>
      </c>
      <c r="G6" s="10">
        <v>5907719</v>
      </c>
      <c r="H6" s="11">
        <f t="shared" si="1"/>
        <v>0.11747355243531626</v>
      </c>
      <c r="I6" s="11">
        <f t="shared" si="2"/>
        <v>0.97115235738418815</v>
      </c>
      <c r="J6" s="11">
        <f t="shared" si="3"/>
        <v>0.11408471737785243</v>
      </c>
      <c r="K6" s="9">
        <f t="shared" si="4"/>
        <v>2898.2864976010965</v>
      </c>
      <c r="L6" s="9">
        <f t="shared" si="5"/>
        <v>4742.0121031484405</v>
      </c>
      <c r="M6" s="9">
        <f t="shared" si="6"/>
        <v>24671.821337802499</v>
      </c>
      <c r="N6" s="9">
        <f t="shared" si="7"/>
        <v>40366.635764756538</v>
      </c>
      <c r="O6" s="13">
        <v>1.4</v>
      </c>
    </row>
    <row r="7" spans="1:16">
      <c r="A7" s="8">
        <f t="shared" ref="A7:A12" si="8">A6+1</f>
        <v>2005</v>
      </c>
      <c r="B7" s="10">
        <v>33307079</v>
      </c>
      <c r="C7" s="16">
        <f t="shared" si="0"/>
        <v>33307079000</v>
      </c>
      <c r="D7" s="16">
        <v>254938677257.78104</v>
      </c>
      <c r="E7" s="303">
        <v>28431664761.648994</v>
      </c>
      <c r="F7" s="10">
        <v>9651100</v>
      </c>
      <c r="G7" s="10">
        <v>6005404</v>
      </c>
      <c r="H7" s="11">
        <f t="shared" si="1"/>
        <v>0.13064741434396623</v>
      </c>
      <c r="I7" s="11">
        <f t="shared" si="2"/>
        <v>0.85362228136694285</v>
      </c>
      <c r="J7" s="11">
        <f t="shared" si="3"/>
        <v>0.11152354388698871</v>
      </c>
      <c r="K7" s="9">
        <f t="shared" si="4"/>
        <v>3451.1173855829907</v>
      </c>
      <c r="L7" s="9">
        <f t="shared" si="5"/>
        <v>5546.1845697641656</v>
      </c>
      <c r="M7" s="9">
        <f t="shared" si="6"/>
        <v>26415.504684210198</v>
      </c>
      <c r="N7" s="9">
        <f t="shared" si="7"/>
        <v>42451.544851567196</v>
      </c>
      <c r="O7" s="13">
        <v>3.4</v>
      </c>
    </row>
    <row r="8" spans="1:16">
      <c r="A8" s="8">
        <f t="shared" si="8"/>
        <v>2006</v>
      </c>
      <c r="B8" s="10">
        <v>36881397</v>
      </c>
      <c r="C8" s="16">
        <v>36881349000</v>
      </c>
      <c r="D8" s="16">
        <v>271230811313.54974</v>
      </c>
      <c r="E8" s="303">
        <v>29278956173.279423</v>
      </c>
      <c r="F8" s="10">
        <v>9924000</v>
      </c>
      <c r="G8" s="10">
        <v>6095237</v>
      </c>
      <c r="H8" s="11">
        <f t="shared" si="1"/>
        <v>0.13597772620811954</v>
      </c>
      <c r="I8" s="11">
        <f t="shared" si="2"/>
        <v>0.79386890575177771</v>
      </c>
      <c r="J8" s="11">
        <f t="shared" si="3"/>
        <v>0.1079484887114547</v>
      </c>
      <c r="K8" s="9">
        <f t="shared" si="4"/>
        <v>3716.3793833131804</v>
      </c>
      <c r="L8" s="9">
        <f t="shared" si="5"/>
        <v>6050.8474075741433</v>
      </c>
      <c r="M8" s="9">
        <f t="shared" si="6"/>
        <v>27330.79517468256</v>
      </c>
      <c r="N8" s="9">
        <f t="shared" si="7"/>
        <v>44498.812977009715</v>
      </c>
      <c r="O8" s="13">
        <v>4.7</v>
      </c>
    </row>
    <row r="9" spans="1:16">
      <c r="A9" s="8">
        <f t="shared" si="8"/>
        <v>2007</v>
      </c>
      <c r="B9" s="10">
        <v>44951327</v>
      </c>
      <c r="C9" s="16">
        <v>44482953000</v>
      </c>
      <c r="D9" s="16">
        <v>290039579471.70178</v>
      </c>
      <c r="E9" s="303">
        <v>30508645084.298199</v>
      </c>
      <c r="F9" s="10">
        <v>10014500</v>
      </c>
      <c r="G9" s="10">
        <v>6192803</v>
      </c>
      <c r="H9" s="11">
        <f t="shared" si="1"/>
        <v>0.15336856121852174</v>
      </c>
      <c r="I9" s="11">
        <f t="shared" si="2"/>
        <v>0.68585026457884213</v>
      </c>
      <c r="J9" s="11">
        <f t="shared" si="3"/>
        <v>0.10518786828979949</v>
      </c>
      <c r="K9" s="9">
        <f t="shared" si="4"/>
        <v>4441.8546108143191</v>
      </c>
      <c r="L9" s="9">
        <f t="shared" si="5"/>
        <v>7183.0079206459495</v>
      </c>
      <c r="M9" s="9">
        <f t="shared" si="6"/>
        <v>28961.963100674202</v>
      </c>
      <c r="N9" s="9">
        <f t="shared" si="7"/>
        <v>46834.943638882389</v>
      </c>
      <c r="O9" s="13">
        <v>7.1</v>
      </c>
    </row>
    <row r="10" spans="1:16">
      <c r="A10" s="8">
        <f t="shared" si="8"/>
        <v>2008</v>
      </c>
      <c r="B10" s="10">
        <v>51100926</v>
      </c>
      <c r="C10" s="16">
        <v>55533749000</v>
      </c>
      <c r="D10" s="16">
        <v>301432678728.00568</v>
      </c>
      <c r="E10" s="303">
        <v>31840464447.827335</v>
      </c>
      <c r="F10" s="10">
        <v>10105500</v>
      </c>
      <c r="G10" s="10">
        <v>6284396</v>
      </c>
      <c r="H10" s="11">
        <f t="shared" si="1"/>
        <v>0.18423267588087303</v>
      </c>
      <c r="I10" s="11">
        <f t="shared" si="2"/>
        <v>0.57335341159530462</v>
      </c>
      <c r="J10" s="11">
        <f t="shared" si="3"/>
        <v>0.10563043324363054</v>
      </c>
      <c r="K10" s="9">
        <f t="shared" si="4"/>
        <v>5495.398446390579</v>
      </c>
      <c r="L10" s="9">
        <f t="shared" si="5"/>
        <v>8836.767924872971</v>
      </c>
      <c r="M10" s="9">
        <f t="shared" si="6"/>
        <v>29828.576391866376</v>
      </c>
      <c r="N10" s="9">
        <f t="shared" si="7"/>
        <v>47965.25851139961</v>
      </c>
      <c r="O10" s="8">
        <v>10.56</v>
      </c>
      <c r="P10" s="11"/>
    </row>
    <row r="11" spans="1:16">
      <c r="A11" s="8">
        <f t="shared" si="8"/>
        <v>2009</v>
      </c>
      <c r="B11" s="10">
        <v>54659860</v>
      </c>
      <c r="C11" s="16">
        <v>64487287000</v>
      </c>
      <c r="D11" s="9">
        <v>294685389067.42981</v>
      </c>
      <c r="E11" s="303">
        <v>33186367402.52132</v>
      </c>
      <c r="F11" s="10">
        <v>10449300</v>
      </c>
      <c r="G11" s="10">
        <v>6463900</v>
      </c>
      <c r="H11" s="11">
        <f t="shared" si="1"/>
        <v>0.21883435484900829</v>
      </c>
      <c r="I11" s="11">
        <f t="shared" si="2"/>
        <v>0.51461875582580052</v>
      </c>
      <c r="J11" s="11">
        <f t="shared" si="3"/>
        <v>0.11261626342433838</v>
      </c>
      <c r="K11" s="9">
        <f t="shared" si="4"/>
        <v>6171.4456470768373</v>
      </c>
      <c r="L11" s="9">
        <f t="shared" si="5"/>
        <v>9976.5291851668499</v>
      </c>
      <c r="M11" s="9">
        <f t="shared" si="6"/>
        <v>28201.447854634265</v>
      </c>
      <c r="N11" s="9">
        <f t="shared" si="7"/>
        <v>45589.410273585578</v>
      </c>
      <c r="O11" s="12">
        <v>7.1</v>
      </c>
    </row>
    <row r="12" spans="1:16">
      <c r="A12" s="8">
        <f t="shared" si="8"/>
        <v>2010</v>
      </c>
      <c r="B12" s="10">
        <v>57939451</v>
      </c>
      <c r="C12" s="16">
        <v>68496755000</v>
      </c>
      <c r="D12" s="9">
        <v>298000000000</v>
      </c>
      <c r="E12" s="303">
        <v>33500000000.521</v>
      </c>
      <c r="F12" s="10">
        <v>10762779</v>
      </c>
      <c r="G12" s="10">
        <v>6527500</v>
      </c>
      <c r="H12" s="11">
        <f t="shared" si="1"/>
        <v>0.22985488255033557</v>
      </c>
      <c r="I12" s="11">
        <f t="shared" si="2"/>
        <v>0.48907426345264093</v>
      </c>
      <c r="J12" s="11">
        <f t="shared" si="3"/>
        <v>0.11241610738429866</v>
      </c>
      <c r="K12" s="9">
        <f>AVERAGE(K2:K11)</f>
        <v>3633.9100504558128</v>
      </c>
      <c r="L12" s="9">
        <f>AVERAGE(L2:L11)</f>
        <v>5929.3100048127963</v>
      </c>
      <c r="M12" s="9">
        <f>AVERAGE(M2:M11)</f>
        <v>25679.71472035128</v>
      </c>
      <c r="N12" s="9">
        <f>AVERAGE(N2:N11)</f>
        <v>42005.422554680503</v>
      </c>
      <c r="O12" s="12">
        <v>6.5</v>
      </c>
    </row>
    <row r="13" spans="1:16" ht="15" thickBot="1">
      <c r="L13" s="9"/>
    </row>
    <row r="14" spans="1:16" ht="15" thickBot="1">
      <c r="C14" s="353" t="s">
        <v>208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5"/>
    </row>
    <row r="15" spans="1:16">
      <c r="A15" s="8">
        <f>A3</f>
        <v>2001</v>
      </c>
      <c r="C15" s="12">
        <f t="shared" ref="C15:F21" si="9">(C3-C2)/C2*100</f>
        <v>14.96145121595989</v>
      </c>
      <c r="D15" s="12">
        <f t="shared" si="9"/>
        <v>4.5809264053410921</v>
      </c>
      <c r="E15" s="12">
        <f t="shared" si="9"/>
        <v>0.93167194546765575</v>
      </c>
      <c r="F15" s="12">
        <f t="shared" si="9"/>
        <v>6.4171111523813122</v>
      </c>
      <c r="G15" s="12">
        <f t="shared" ref="G15:G21" si="10">(G3-G2)/G2*100</f>
        <v>6.4171111523813122</v>
      </c>
      <c r="H15" s="12">
        <f t="shared" ref="H15:H21" si="11">(H3-H2)/H2*100</f>
        <v>9.9258298500678137</v>
      </c>
      <c r="I15" s="12">
        <f t="shared" ref="I15:M21" si="12">(I3-I2)/I2*100</f>
        <v>-12.203898891409008</v>
      </c>
      <c r="J15" s="12">
        <f t="shared" si="12"/>
        <v>-3.4894072803767591</v>
      </c>
      <c r="K15" s="12">
        <f t="shared" si="12"/>
        <v>8.0291035633768715</v>
      </c>
      <c r="L15" s="12">
        <f t="shared" ref="L15:L21" si="13">(L3-L2)/L2*100</f>
        <v>8.0291035633768608</v>
      </c>
      <c r="M15" s="12">
        <f t="shared" si="12"/>
        <v>-1.7254600572749386</v>
      </c>
      <c r="N15" s="12">
        <f t="shared" ref="N15:N21" si="14">(N3-N2)/N2*100</f>
        <v>-1.7254600572749537</v>
      </c>
      <c r="O15" s="12">
        <f t="shared" ref="O15:O21" si="15">K15-O3</f>
        <v>2.3291035633768713</v>
      </c>
      <c r="P15" s="12"/>
    </row>
    <row r="16" spans="1:16">
      <c r="A16" s="8">
        <f t="shared" ref="A16:A24" si="16">A4</f>
        <v>2002</v>
      </c>
      <c r="C16" s="12">
        <f t="shared" si="9"/>
        <v>-10.50210536656793</v>
      </c>
      <c r="D16" s="12">
        <f t="shared" si="9"/>
        <v>3.6265821025394662</v>
      </c>
      <c r="E16" s="12">
        <f t="shared" si="9"/>
        <v>0.41607279782575485</v>
      </c>
      <c r="F16" s="12">
        <f t="shared" si="9"/>
        <v>-2.2692084823092848</v>
      </c>
      <c r="G16" s="12">
        <f t="shared" si="10"/>
        <v>1.9864234197530135</v>
      </c>
      <c r="H16" s="12">
        <f t="shared" si="11"/>
        <v>-13.634230891767645</v>
      </c>
      <c r="I16" s="12">
        <f t="shared" si="12"/>
        <v>12.199368721591339</v>
      </c>
      <c r="J16" s="12">
        <f t="shared" si="12"/>
        <v>-3.0981522690161447</v>
      </c>
      <c r="K16" s="12">
        <f t="shared" si="12"/>
        <v>-8.4240562840099109</v>
      </c>
      <c r="L16" s="12">
        <f t="shared" si="13"/>
        <v>-12.245285566021849</v>
      </c>
      <c r="M16" s="12">
        <f t="shared" si="12"/>
        <v>6.0326847795779104</v>
      </c>
      <c r="N16" s="12">
        <f t="shared" si="14"/>
        <v>1.6082127677288351</v>
      </c>
      <c r="O16" s="12">
        <f t="shared" si="15"/>
        <v>-17.62405628400991</v>
      </c>
      <c r="P16" s="12"/>
    </row>
    <row r="17" spans="1:16">
      <c r="A17" s="8">
        <f t="shared" si="16"/>
        <v>2003</v>
      </c>
      <c r="C17" s="12">
        <f t="shared" si="9"/>
        <v>13.586072752082872</v>
      </c>
      <c r="D17" s="12">
        <f t="shared" si="9"/>
        <v>3.6023201901079021</v>
      </c>
      <c r="E17" s="12">
        <f t="shared" si="9"/>
        <v>2.1974951064812784</v>
      </c>
      <c r="F17" s="12">
        <f t="shared" si="9"/>
        <v>5.958561990386146</v>
      </c>
      <c r="G17" s="12">
        <f t="shared" si="10"/>
        <v>1.8652932643825129</v>
      </c>
      <c r="H17" s="12">
        <f t="shared" si="11"/>
        <v>9.6366109790350354</v>
      </c>
      <c r="I17" s="12">
        <f t="shared" si="12"/>
        <v>-10.026385603152878</v>
      </c>
      <c r="J17" s="12">
        <f t="shared" si="12"/>
        <v>-1.3559783999516639</v>
      </c>
      <c r="K17" s="12">
        <f t="shared" si="12"/>
        <v>7.1985789712668877</v>
      </c>
      <c r="L17" s="12">
        <f t="shared" si="13"/>
        <v>11.50615593603613</v>
      </c>
      <c r="M17" s="12">
        <f t="shared" si="12"/>
        <v>-2.2237389372007823</v>
      </c>
      <c r="N17" s="12">
        <f t="shared" si="14"/>
        <v>1.7052195797611691</v>
      </c>
      <c r="O17" s="12">
        <f t="shared" si="15"/>
        <v>1.3985789712668879</v>
      </c>
      <c r="P17" s="12"/>
    </row>
    <row r="18" spans="1:16">
      <c r="A18" s="8">
        <f t="shared" si="16"/>
        <v>2004</v>
      </c>
      <c r="C18" s="12">
        <f t="shared" si="9"/>
        <v>9.9620497231683451</v>
      </c>
      <c r="D18" s="12">
        <f t="shared" si="9"/>
        <v>6.1011024555540887</v>
      </c>
      <c r="E18" s="12">
        <f t="shared" si="9"/>
        <v>1.3494582078885284</v>
      </c>
      <c r="F18" s="12">
        <f t="shared" si="9"/>
        <v>-0.97486618218237586</v>
      </c>
      <c r="G18" s="12">
        <f t="shared" si="10"/>
        <v>1.747967871740483</v>
      </c>
      <c r="H18" s="12">
        <f t="shared" si="11"/>
        <v>3.6389322808701379</v>
      </c>
      <c r="I18" s="12">
        <f t="shared" si="12"/>
        <v>-7.8323308240999507</v>
      </c>
      <c r="J18" s="12">
        <f t="shared" si="12"/>
        <v>-4.4784117579325189</v>
      </c>
      <c r="K18" s="12">
        <f t="shared" si="12"/>
        <v>11.044585837644009</v>
      </c>
      <c r="L18" s="12">
        <f t="shared" si="13"/>
        <v>8.0729689479225968</v>
      </c>
      <c r="M18" s="12">
        <f t="shared" si="12"/>
        <v>7.1456289579517689</v>
      </c>
      <c r="N18" s="12">
        <f t="shared" si="14"/>
        <v>4.2783503934948373</v>
      </c>
      <c r="O18" s="12">
        <f t="shared" si="15"/>
        <v>9.6445858376440086</v>
      </c>
      <c r="P18" s="12"/>
    </row>
    <row r="19" spans="1:16">
      <c r="A19" s="8">
        <f t="shared" si="16"/>
        <v>2005</v>
      </c>
      <c r="C19" s="12">
        <f t="shared" si="9"/>
        <v>18.892390451721834</v>
      </c>
      <c r="D19" s="12">
        <f t="shared" si="9"/>
        <v>6.9038490659993119</v>
      </c>
      <c r="E19" s="12">
        <f t="shared" si="9"/>
        <v>4.5038842802489016</v>
      </c>
      <c r="F19" s="12">
        <f t="shared" si="9"/>
        <v>-0.15285734607575618</v>
      </c>
      <c r="G19" s="12">
        <f t="shared" si="10"/>
        <v>1.6535146644584824</v>
      </c>
      <c r="H19" s="12">
        <f t="shared" si="11"/>
        <v>11.21432155199683</v>
      </c>
      <c r="I19" s="12">
        <f t="shared" si="12"/>
        <v>-12.102125389863042</v>
      </c>
      <c r="J19" s="12">
        <f t="shared" si="12"/>
        <v>-2.2449750937113091</v>
      </c>
      <c r="K19" s="12">
        <f t="shared" si="12"/>
        <v>19.074404426183218</v>
      </c>
      <c r="L19" s="12">
        <f t="shared" si="13"/>
        <v>16.958465080293617</v>
      </c>
      <c r="M19" s="12">
        <f t="shared" si="12"/>
        <v>7.067509619713416</v>
      </c>
      <c r="N19" s="12">
        <f t="shared" si="14"/>
        <v>5.1649315017501616</v>
      </c>
      <c r="O19" s="12">
        <f t="shared" si="15"/>
        <v>15.674404426183218</v>
      </c>
      <c r="P19" s="12"/>
    </row>
    <row r="20" spans="1:16">
      <c r="A20" s="8">
        <f t="shared" si="16"/>
        <v>2006</v>
      </c>
      <c r="C20" s="12">
        <f t="shared" si="9"/>
        <v>10.731262264097071</v>
      </c>
      <c r="D20" s="12">
        <f t="shared" si="9"/>
        <v>6.3906090009618</v>
      </c>
      <c r="E20" s="12">
        <f t="shared" si="9"/>
        <v>2.9800977844017273</v>
      </c>
      <c r="F20" s="12">
        <f t="shared" si="9"/>
        <v>2.8276569510211269</v>
      </c>
      <c r="G20" s="12">
        <f t="shared" si="10"/>
        <v>1.4958693869721338</v>
      </c>
      <c r="H20" s="12">
        <f t="shared" si="11"/>
        <v>4.0799214365771963</v>
      </c>
      <c r="I20" s="12">
        <f t="shared" si="12"/>
        <v>-6.9999784353659837</v>
      </c>
      <c r="J20" s="12">
        <f t="shared" si="12"/>
        <v>-3.2056506195290555</v>
      </c>
      <c r="K20" s="12">
        <f t="shared" si="12"/>
        <v>7.6862641310990787</v>
      </c>
      <c r="L20" s="12">
        <f t="shared" si="13"/>
        <v>9.0992795400503041</v>
      </c>
      <c r="M20" s="12">
        <f t="shared" si="12"/>
        <v>3.4649744588051519</v>
      </c>
      <c r="N20" s="12">
        <f t="shared" si="14"/>
        <v>4.8225998196316269</v>
      </c>
      <c r="O20" s="12">
        <f t="shared" si="15"/>
        <v>2.9862641310990785</v>
      </c>
      <c r="P20" s="12"/>
    </row>
    <row r="21" spans="1:16">
      <c r="A21" s="8">
        <f t="shared" si="16"/>
        <v>2007</v>
      </c>
      <c r="C21" s="12">
        <f t="shared" si="9"/>
        <v>20.61097060197012</v>
      </c>
      <c r="D21" s="12">
        <f t="shared" si="9"/>
        <v>6.9345986420431496</v>
      </c>
      <c r="E21" s="12">
        <f t="shared" si="9"/>
        <v>4.199906935688559</v>
      </c>
      <c r="F21" s="12">
        <f t="shared" si="9"/>
        <v>0.91193067311567921</v>
      </c>
      <c r="G21" s="12">
        <f t="shared" si="10"/>
        <v>1.6006924751244291</v>
      </c>
      <c r="H21" s="12">
        <f t="shared" si="11"/>
        <v>12.789473316964283</v>
      </c>
      <c r="I21" s="12">
        <f t="shared" si="12"/>
        <v>-13.606609402423203</v>
      </c>
      <c r="J21" s="12">
        <f t="shared" si="12"/>
        <v>-2.5573497643253855</v>
      </c>
      <c r="K21" s="12">
        <f t="shared" si="12"/>
        <v>19.52102174386653</v>
      </c>
      <c r="L21" s="12">
        <f t="shared" si="13"/>
        <v>18.710776141117442</v>
      </c>
      <c r="M21" s="12">
        <f t="shared" si="12"/>
        <v>5.9682417418379687</v>
      </c>
      <c r="N21" s="12">
        <f t="shared" si="14"/>
        <v>5.2498718630531442</v>
      </c>
      <c r="O21" s="12">
        <f t="shared" si="15"/>
        <v>12.421021743866531</v>
      </c>
      <c r="P21" s="12"/>
    </row>
    <row r="22" spans="1:16">
      <c r="A22" s="8">
        <f t="shared" si="16"/>
        <v>2008</v>
      </c>
      <c r="C22" s="12">
        <f t="shared" ref="C22:D24" si="17">(C10-C9)/C9*100</f>
        <v>24.842766171571387</v>
      </c>
      <c r="D22" s="12">
        <f t="shared" si="17"/>
        <v>3.9281188026324116</v>
      </c>
      <c r="E22" s="12">
        <f t="shared" ref="E22:O22" si="18">(E10-E9)/E9*100</f>
        <v>4.3653835162105592</v>
      </c>
      <c r="F22" s="12">
        <f t="shared" si="18"/>
        <v>0.90868241050476806</v>
      </c>
      <c r="G22" s="12">
        <f t="shared" si="18"/>
        <v>1.4790233114148794</v>
      </c>
      <c r="H22" s="12">
        <f t="shared" si="18"/>
        <v>20.124146968018856</v>
      </c>
      <c r="I22" s="12">
        <f t="shared" si="18"/>
        <v>-16.402538395551701</v>
      </c>
      <c r="J22" s="12">
        <f t="shared" si="18"/>
        <v>0.42073763926059682</v>
      </c>
      <c r="K22" s="12">
        <f t="shared" si="18"/>
        <v>23.7185574019298</v>
      </c>
      <c r="L22" s="12">
        <f t="shared" si="18"/>
        <v>23.023224010009208</v>
      </c>
      <c r="M22" s="12">
        <f t="shared" si="18"/>
        <v>2.9922463756332882</v>
      </c>
      <c r="N22" s="12">
        <f t="shared" si="18"/>
        <v>2.413400731796405</v>
      </c>
      <c r="O22" s="12">
        <f t="shared" si="18"/>
        <v>48.732394366197198</v>
      </c>
      <c r="P22" s="12"/>
    </row>
    <row r="23" spans="1:16">
      <c r="A23" s="8">
        <f t="shared" si="16"/>
        <v>2009</v>
      </c>
      <c r="C23" s="12">
        <f t="shared" si="17"/>
        <v>16.122696848721667</v>
      </c>
      <c r="D23" s="12">
        <f t="shared" si="17"/>
        <v>-2.2384068273712971</v>
      </c>
      <c r="E23" s="12">
        <f t="shared" ref="E23:O24" si="19">(E11-E10)/E10*100</f>
        <v>4.2270204848906463</v>
      </c>
      <c r="F23" s="12">
        <f t="shared" si="19"/>
        <v>3.4021077630993024</v>
      </c>
      <c r="G23" s="12">
        <f t="shared" si="19"/>
        <v>2.8563445078890637</v>
      </c>
      <c r="H23" s="12">
        <f t="shared" si="19"/>
        <v>18.781510284586599</v>
      </c>
      <c r="I23" s="12">
        <f t="shared" si="19"/>
        <v>-10.244057954775252</v>
      </c>
      <c r="J23" s="12">
        <f t="shared" si="19"/>
        <v>6.6134635314762171</v>
      </c>
      <c r="K23" s="12">
        <f t="shared" si="19"/>
        <v>12.30205975565414</v>
      </c>
      <c r="L23" s="12">
        <f t="shared" si="19"/>
        <v>12.897942663921016</v>
      </c>
      <c r="M23" s="12">
        <f t="shared" si="19"/>
        <v>-5.4549319278803878</v>
      </c>
      <c r="N23" s="12">
        <f t="shared" si="19"/>
        <v>-4.9532689107666945</v>
      </c>
      <c r="O23" s="12">
        <f t="shared" si="19"/>
        <v>-32.765151515151523</v>
      </c>
      <c r="P23" s="12"/>
    </row>
    <row r="24" spans="1:16">
      <c r="A24" s="8">
        <f t="shared" si="16"/>
        <v>2010</v>
      </c>
      <c r="C24" s="12">
        <f>(C12-C11)/C11*100</f>
        <v>6.2174549225493081</v>
      </c>
      <c r="D24" s="12">
        <f t="shared" si="17"/>
        <v>1.1247964967179769</v>
      </c>
      <c r="E24" s="12">
        <f t="shared" si="19"/>
        <v>0.94506456279349038</v>
      </c>
      <c r="F24" s="12">
        <f t="shared" si="19"/>
        <v>3</v>
      </c>
      <c r="G24" s="12">
        <f t="shared" si="19"/>
        <v>0.98392611271832797</v>
      </c>
      <c r="H24" s="12">
        <f t="shared" si="19"/>
        <v>5.036013522159827</v>
      </c>
      <c r="I24" s="12">
        <f t="shared" si="19"/>
        <v>-4.9637701859833596</v>
      </c>
      <c r="J24" s="12">
        <f t="shared" si="19"/>
        <v>-0.1777328015985809</v>
      </c>
      <c r="K24" s="12">
        <f t="shared" si="19"/>
        <v>-41.117361178137443</v>
      </c>
      <c r="L24" s="12">
        <f t="shared" si="19"/>
        <v>-40.567406812897197</v>
      </c>
      <c r="M24" s="12">
        <f t="shared" si="19"/>
        <v>-8.9418569829513075</v>
      </c>
      <c r="N24" s="12">
        <f t="shared" si="19"/>
        <v>-7.8614478612407739</v>
      </c>
      <c r="O24" s="12">
        <f t="shared" si="19"/>
        <v>-8.4507042253521085</v>
      </c>
      <c r="P24" s="12"/>
    </row>
    <row r="25" spans="1:16">
      <c r="C25" s="12"/>
    </row>
    <row r="26" spans="1:16">
      <c r="A26" s="8" t="s">
        <v>28</v>
      </c>
      <c r="C26" s="12">
        <f>AVERAGE(C15:C23)</f>
        <v>13.245283851413916</v>
      </c>
      <c r="D26" s="12">
        <f>AVERAGE(D15:D24)</f>
        <v>4.0954496334525903</v>
      </c>
      <c r="E26" s="12">
        <f>AVERAGE(E15:E24)</f>
        <v>2.6116055621897103</v>
      </c>
      <c r="F26" s="12">
        <f>AVERAGE(F15:F24)</f>
        <v>2.0029118929940917</v>
      </c>
      <c r="G26" s="12">
        <f>AVERAGE(G15:G24)</f>
        <v>2.2086166166834635</v>
      </c>
      <c r="H26" s="11">
        <f>AVERAGE(H2:H10)</f>
        <v>0.1296711029599516</v>
      </c>
      <c r="I26" s="11">
        <f>AVERAGE(I2:I10)</f>
        <v>0.92613830891438609</v>
      </c>
      <c r="J26" s="11">
        <f>AVERAGE(J2:J10)</f>
        <v>0.11547707010729193</v>
      </c>
      <c r="K26" s="12">
        <f>AVERAGE(K15:K24)</f>
        <v>5.9033158368873186</v>
      </c>
      <c r="L26" s="12">
        <f>AVERAGE(L15:L24)</f>
        <v>5.5485223503808125</v>
      </c>
      <c r="M26" s="12">
        <f>AVERAGE(M15:M24)</f>
        <v>1.4325298028212088</v>
      </c>
      <c r="N26" s="12">
        <f>AVERAGE(N15:N24)</f>
        <v>1.0702409827933757</v>
      </c>
      <c r="O26" s="12">
        <f>AVERAGE(O3:O11)</f>
        <v>6.1066666666666665</v>
      </c>
      <c r="P26" s="12"/>
    </row>
    <row r="27" spans="1:16">
      <c r="C27" s="12"/>
      <c r="K27" s="12"/>
      <c r="L27" s="12"/>
    </row>
    <row r="28" spans="1:16" hidden="1">
      <c r="A28" s="8">
        <v>1996</v>
      </c>
    </row>
    <row r="29" spans="1:16" hidden="1">
      <c r="A29" s="8">
        <v>2001</v>
      </c>
      <c r="C29" s="10">
        <f>SocioEcon!C105</f>
        <v>88388164800</v>
      </c>
      <c r="D29" s="11">
        <f>C29/D3</f>
        <v>0.42219421973911314</v>
      </c>
    </row>
    <row r="30" spans="1:16" hidden="1">
      <c r="A30" s="8">
        <v>2007</v>
      </c>
      <c r="C30" s="10">
        <v>129071323200</v>
      </c>
      <c r="D30" s="11">
        <f>C30/D10</f>
        <v>0.42819286795532224</v>
      </c>
    </row>
    <row r="31" spans="1:16" hidden="1">
      <c r="D31" s="11">
        <f>((C30-C29)/C29)/7</f>
        <v>6.5754049590003152E-2</v>
      </c>
      <c r="E31" s="11">
        <f>D31-P10</f>
        <v>6.5754049590003152E-2</v>
      </c>
    </row>
    <row r="32" spans="1:16" hidden="1"/>
    <row r="33" spans="4:14" ht="27" hidden="1" customHeight="1">
      <c r="E33" s="17" t="str">
        <f>D1</f>
        <v>KZN GDP</v>
      </c>
      <c r="F33" s="17" t="str">
        <f>C1</f>
        <v>KZN Budget</v>
      </c>
      <c r="G33" s="17" t="str">
        <f t="shared" ref="G33:H42" si="20">F1</f>
        <v>KZN Population (All Ages)</v>
      </c>
      <c r="H33" s="17" t="str">
        <f t="shared" si="20"/>
        <v>KZN Population (15-65)</v>
      </c>
      <c r="K33" s="17" t="str">
        <f>M1</f>
        <v>KZN GDP Per Capita (All Ages)</v>
      </c>
      <c r="L33" s="17" t="str">
        <f>N1</f>
        <v>KZN GDP Per Capita (15-65)</v>
      </c>
      <c r="M33" s="17" t="str">
        <f>K1</f>
        <v>KZN Budget per Capita (All Ages)</v>
      </c>
      <c r="N33" s="17" t="str">
        <f>L1</f>
        <v>KZN Budget per Capita (15-65)</v>
      </c>
    </row>
    <row r="34" spans="4:14" hidden="1">
      <c r="D34" s="8">
        <f>A2</f>
        <v>2000</v>
      </c>
      <c r="E34" s="16">
        <f t="shared" ref="E34:E42" si="21">D2</f>
        <v>200183993618.12213</v>
      </c>
      <c r="F34" s="16">
        <f t="shared" ref="F34:F42" si="22">C2</f>
        <v>21799650000</v>
      </c>
      <c r="G34" s="10">
        <f t="shared" si="20"/>
        <v>8857615</v>
      </c>
      <c r="H34" s="10">
        <f t="shared" si="20"/>
        <v>5251870.6244497942</v>
      </c>
      <c r="J34" s="8">
        <f>D34</f>
        <v>2000</v>
      </c>
      <c r="K34" s="9">
        <f>M2</f>
        <v>22600.213897095564</v>
      </c>
      <c r="L34" s="9">
        <f>N2</f>
        <v>38116.703158333068</v>
      </c>
      <c r="M34" s="9">
        <f>K2</f>
        <v>2461.1196128980546</v>
      </c>
      <c r="N34" s="9">
        <f>L2</f>
        <v>4150.8353039987187</v>
      </c>
    </row>
    <row r="35" spans="4:14" hidden="1">
      <c r="D35" s="8">
        <f t="shared" ref="D35:D42" si="23">A3</f>
        <v>2001</v>
      </c>
      <c r="E35" s="16">
        <f t="shared" si="21"/>
        <v>209354275041.04102</v>
      </c>
      <c r="F35" s="16">
        <f t="shared" si="22"/>
        <v>25061194000</v>
      </c>
      <c r="G35" s="10">
        <f t="shared" si="20"/>
        <v>9426018</v>
      </c>
      <c r="H35" s="10">
        <f t="shared" si="20"/>
        <v>5588889</v>
      </c>
      <c r="J35" s="8">
        <f t="shared" ref="J35:J42" si="24">D35</f>
        <v>2001</v>
      </c>
      <c r="K35" s="9">
        <f t="shared" ref="K35:K42" si="25">M3</f>
        <v>22210.25623344248</v>
      </c>
      <c r="L35" s="9">
        <f t="shared" ref="L35:L42" si="26">N3</f>
        <v>37459.01467018597</v>
      </c>
      <c r="M35" s="9">
        <f t="shared" ref="M35:M42" si="27">K3</f>
        <v>2658.7254554362194</v>
      </c>
      <c r="N35" s="9">
        <f t="shared" ref="N35:N42" si="28">L3</f>
        <v>4484.1101693019846</v>
      </c>
    </row>
    <row r="36" spans="4:14" hidden="1">
      <c r="D36" s="8">
        <f t="shared" si="23"/>
        <v>2002</v>
      </c>
      <c r="E36" s="16">
        <f t="shared" si="21"/>
        <v>216946679710.58066</v>
      </c>
      <c r="F36" s="16">
        <f t="shared" si="22"/>
        <v>22429241000</v>
      </c>
      <c r="G36" s="10">
        <f t="shared" si="20"/>
        <v>9212122</v>
      </c>
      <c r="H36" s="10">
        <f t="shared" si="20"/>
        <v>5699908</v>
      </c>
      <c r="J36" s="8">
        <f t="shared" si="24"/>
        <v>2002</v>
      </c>
      <c r="K36" s="9">
        <f t="shared" si="25"/>
        <v>23550.130980742619</v>
      </c>
      <c r="L36" s="9">
        <f t="shared" si="26"/>
        <v>38061.435326777319</v>
      </c>
      <c r="M36" s="9">
        <f t="shared" si="27"/>
        <v>2434.7529266329734</v>
      </c>
      <c r="N36" s="9">
        <f t="shared" si="28"/>
        <v>3935.0180739759307</v>
      </c>
    </row>
    <row r="37" spans="4:14" hidden="1">
      <c r="D37" s="8">
        <f t="shared" si="23"/>
        <v>2003</v>
      </c>
      <c r="E37" s="16">
        <f t="shared" si="21"/>
        <v>224761793755.56363</v>
      </c>
      <c r="F37" s="16">
        <f t="shared" si="22"/>
        <v>25476494000</v>
      </c>
      <c r="G37" s="10">
        <f t="shared" si="20"/>
        <v>9761032</v>
      </c>
      <c r="H37" s="10">
        <f t="shared" si="20"/>
        <v>5806228</v>
      </c>
      <c r="J37" s="8">
        <f t="shared" si="24"/>
        <v>2003</v>
      </c>
      <c r="K37" s="9">
        <f t="shared" si="25"/>
        <v>23026.437548362061</v>
      </c>
      <c r="L37" s="9">
        <f t="shared" si="26"/>
        <v>38710.46637430766</v>
      </c>
      <c r="M37" s="9">
        <f t="shared" si="27"/>
        <v>2610.0205388118798</v>
      </c>
      <c r="N37" s="9">
        <f t="shared" si="28"/>
        <v>4387.7873896788069</v>
      </c>
    </row>
    <row r="38" spans="4:14" hidden="1">
      <c r="D38" s="8">
        <f t="shared" si="23"/>
        <v>2004</v>
      </c>
      <c r="E38" s="16">
        <f t="shared" si="21"/>
        <v>238474741073.53174</v>
      </c>
      <c r="F38" s="16">
        <f t="shared" si="22"/>
        <v>28014475000</v>
      </c>
      <c r="G38" s="10">
        <f t="shared" si="20"/>
        <v>9665875</v>
      </c>
      <c r="H38" s="10">
        <f t="shared" si="20"/>
        <v>5907719</v>
      </c>
      <c r="J38" s="8">
        <f t="shared" si="24"/>
        <v>2004</v>
      </c>
      <c r="K38" s="9">
        <f t="shared" si="25"/>
        <v>24671.821337802499</v>
      </c>
      <c r="L38" s="9">
        <f t="shared" si="26"/>
        <v>40366.635764756538</v>
      </c>
      <c r="M38" s="9">
        <f t="shared" si="27"/>
        <v>2898.2864976010965</v>
      </c>
      <c r="N38" s="9">
        <f t="shared" si="28"/>
        <v>4742.0121031484405</v>
      </c>
    </row>
    <row r="39" spans="4:14" hidden="1">
      <c r="D39" s="8">
        <f t="shared" si="23"/>
        <v>2005</v>
      </c>
      <c r="E39" s="16">
        <f t="shared" si="21"/>
        <v>254938677257.78104</v>
      </c>
      <c r="F39" s="16">
        <f t="shared" si="22"/>
        <v>33307079000</v>
      </c>
      <c r="G39" s="10">
        <f t="shared" si="20"/>
        <v>9651100</v>
      </c>
      <c r="H39" s="10">
        <f t="shared" si="20"/>
        <v>6005404</v>
      </c>
      <c r="J39" s="8">
        <f t="shared" si="24"/>
        <v>2005</v>
      </c>
      <c r="K39" s="9">
        <f t="shared" si="25"/>
        <v>26415.504684210198</v>
      </c>
      <c r="L39" s="9">
        <f t="shared" si="26"/>
        <v>42451.544851567196</v>
      </c>
      <c r="M39" s="9">
        <f t="shared" si="27"/>
        <v>3451.1173855829907</v>
      </c>
      <c r="N39" s="9">
        <f t="shared" si="28"/>
        <v>5546.1845697641656</v>
      </c>
    </row>
    <row r="40" spans="4:14" hidden="1">
      <c r="D40" s="8">
        <f t="shared" si="23"/>
        <v>2006</v>
      </c>
      <c r="E40" s="16">
        <f t="shared" si="21"/>
        <v>271230811313.54974</v>
      </c>
      <c r="F40" s="16">
        <f t="shared" si="22"/>
        <v>36881349000</v>
      </c>
      <c r="G40" s="10">
        <f t="shared" si="20"/>
        <v>9924000</v>
      </c>
      <c r="H40" s="10">
        <f t="shared" si="20"/>
        <v>6095237</v>
      </c>
      <c r="I40" s="16"/>
      <c r="J40" s="8">
        <f t="shared" si="24"/>
        <v>2006</v>
      </c>
      <c r="K40" s="9">
        <f t="shared" si="25"/>
        <v>27330.79517468256</v>
      </c>
      <c r="L40" s="9">
        <f t="shared" si="26"/>
        <v>44498.812977009715</v>
      </c>
      <c r="M40" s="9">
        <f t="shared" si="27"/>
        <v>3716.3793833131804</v>
      </c>
      <c r="N40" s="9">
        <f t="shared" si="28"/>
        <v>6050.8474075741433</v>
      </c>
    </row>
    <row r="41" spans="4:14" hidden="1">
      <c r="D41" s="8">
        <f t="shared" si="23"/>
        <v>2007</v>
      </c>
      <c r="E41" s="16">
        <f t="shared" si="21"/>
        <v>290039579471.70178</v>
      </c>
      <c r="F41" s="16">
        <f t="shared" si="22"/>
        <v>44482953000</v>
      </c>
      <c r="G41" s="10">
        <f t="shared" si="20"/>
        <v>10014500</v>
      </c>
      <c r="H41" s="10">
        <f t="shared" si="20"/>
        <v>6192803</v>
      </c>
      <c r="J41" s="8">
        <f t="shared" si="24"/>
        <v>2007</v>
      </c>
      <c r="K41" s="9">
        <f t="shared" si="25"/>
        <v>28961.963100674202</v>
      </c>
      <c r="L41" s="9">
        <f t="shared" si="26"/>
        <v>46834.943638882389</v>
      </c>
      <c r="M41" s="9">
        <f t="shared" si="27"/>
        <v>4441.8546108143191</v>
      </c>
      <c r="N41" s="9">
        <f t="shared" si="28"/>
        <v>7183.0079206459495</v>
      </c>
    </row>
    <row r="42" spans="4:14" hidden="1">
      <c r="D42" s="8">
        <f t="shared" si="23"/>
        <v>2008</v>
      </c>
      <c r="E42" s="16">
        <f t="shared" si="21"/>
        <v>301432678728.00568</v>
      </c>
      <c r="F42" s="16">
        <f t="shared" si="22"/>
        <v>55533749000</v>
      </c>
      <c r="G42" s="10">
        <f t="shared" si="20"/>
        <v>10105500</v>
      </c>
      <c r="H42" s="10">
        <f t="shared" si="20"/>
        <v>6284396</v>
      </c>
      <c r="J42" s="8">
        <f t="shared" si="24"/>
        <v>2008</v>
      </c>
      <c r="K42" s="9">
        <f t="shared" si="25"/>
        <v>29828.576391866376</v>
      </c>
      <c r="L42" s="9">
        <f t="shared" si="26"/>
        <v>47965.25851139961</v>
      </c>
      <c r="M42" s="9">
        <f t="shared" si="27"/>
        <v>5495.398446390579</v>
      </c>
      <c r="N42" s="9">
        <f t="shared" si="28"/>
        <v>8836.767924872971</v>
      </c>
    </row>
    <row r="43" spans="4:14" hidden="1">
      <c r="E43" s="12"/>
      <c r="F43" s="12"/>
      <c r="G43" s="12"/>
      <c r="H43" s="12"/>
    </row>
    <row r="44" spans="4:14" ht="19.5" hidden="1" customHeight="1">
      <c r="D44" s="8" t="s">
        <v>32</v>
      </c>
      <c r="E44" s="16">
        <f>AVERAGE(E34:E42)</f>
        <v>245262581107.76416</v>
      </c>
      <c r="F44" s="16">
        <f>AVERAGE(F34:F42)</f>
        <v>32554020444.444443</v>
      </c>
      <c r="G44" s="10">
        <f>AVERAGE(G34:G42)</f>
        <v>9624195.777777778</v>
      </c>
      <c r="H44" s="10">
        <f>AVERAGE(H34:H42)</f>
        <v>5870272.7360499762</v>
      </c>
      <c r="I44" s="10"/>
      <c r="J44" s="17" t="str">
        <f>D44</f>
        <v>Average Real Value</v>
      </c>
      <c r="K44" s="9">
        <f>AVERAGE(K34:K42)</f>
        <v>25399.522149875396</v>
      </c>
      <c r="L44" s="9">
        <f>AVERAGE(L34:L42)</f>
        <v>41607.201697024379</v>
      </c>
      <c r="M44" s="9">
        <f>AVERAGE(M34:M42)</f>
        <v>3351.9616508312547</v>
      </c>
      <c r="N44" s="9">
        <f>AVERAGE(N34:N42)</f>
        <v>5479.6189847734568</v>
      </c>
    </row>
    <row r="45" spans="4:14" ht="42.75" hidden="1">
      <c r="D45" s="17" t="s">
        <v>33</v>
      </c>
      <c r="E45" s="12">
        <f>D26</f>
        <v>4.0954496334525903</v>
      </c>
      <c r="F45" s="12">
        <f>C26-P10</f>
        <v>13.245283851413916</v>
      </c>
      <c r="G45" s="12">
        <f>F26</f>
        <v>2.0029118929940917</v>
      </c>
      <c r="H45" s="12">
        <f>G26</f>
        <v>2.2086166166834635</v>
      </c>
      <c r="I45" s="12"/>
      <c r="J45" s="17" t="str">
        <f>D45</f>
        <v>Average Year-on-Year Percentage Change</v>
      </c>
      <c r="K45" s="12">
        <f>M26</f>
        <v>1.4325298028212088</v>
      </c>
      <c r="L45" s="12">
        <f>N26</f>
        <v>1.0702409827933757</v>
      </c>
      <c r="M45" s="12">
        <f>O26</f>
        <v>6.1066666666666665</v>
      </c>
      <c r="N45" s="12">
        <f>P26</f>
        <v>0</v>
      </c>
    </row>
    <row r="46" spans="4:14">
      <c r="H46" s="15"/>
    </row>
    <row r="47" spans="4:14">
      <c r="H47" s="15"/>
    </row>
    <row r="48" spans="4:14">
      <c r="H48" s="15"/>
    </row>
    <row r="67" spans="3:5" ht="15" thickBot="1"/>
    <row r="68" spans="3:5" ht="15">
      <c r="C68" s="234"/>
      <c r="D68" s="241" t="s">
        <v>210</v>
      </c>
      <c r="E68" s="242" t="s">
        <v>211</v>
      </c>
    </row>
    <row r="69" spans="3:5">
      <c r="C69" s="235">
        <f t="shared" ref="C69:C74" si="29">A15</f>
        <v>2001</v>
      </c>
      <c r="D69" s="236">
        <f>C15-O3</f>
        <v>9.261451215959891</v>
      </c>
      <c r="E69" s="237">
        <f t="shared" ref="E69:E78" si="30">D15</f>
        <v>4.5809264053410921</v>
      </c>
    </row>
    <row r="70" spans="3:5">
      <c r="C70" s="235">
        <f t="shared" si="29"/>
        <v>2002</v>
      </c>
      <c r="D70" s="236">
        <f>C16-O4+10</f>
        <v>-9.7021053665679275</v>
      </c>
      <c r="E70" s="237">
        <f t="shared" si="30"/>
        <v>3.6265821025394662</v>
      </c>
    </row>
    <row r="71" spans="3:5">
      <c r="C71" s="235">
        <f t="shared" si="29"/>
        <v>2003</v>
      </c>
      <c r="D71" s="236">
        <f t="shared" ref="D71:D78" si="31">C17-O5</f>
        <v>7.7860727520828723</v>
      </c>
      <c r="E71" s="237">
        <f t="shared" si="30"/>
        <v>3.6023201901079021</v>
      </c>
    </row>
    <row r="72" spans="3:5">
      <c r="C72" s="235">
        <f t="shared" si="29"/>
        <v>2004</v>
      </c>
      <c r="D72" s="236">
        <f t="shared" si="31"/>
        <v>8.5620497231683448</v>
      </c>
      <c r="E72" s="237">
        <f t="shared" si="30"/>
        <v>6.1011024555540887</v>
      </c>
    </row>
    <row r="73" spans="3:5">
      <c r="C73" s="235">
        <f t="shared" si="29"/>
        <v>2005</v>
      </c>
      <c r="D73" s="236">
        <f t="shared" si="31"/>
        <v>15.492390451721834</v>
      </c>
      <c r="E73" s="237">
        <f t="shared" si="30"/>
        <v>6.9038490659993119</v>
      </c>
    </row>
    <row r="74" spans="3:5">
      <c r="C74" s="235">
        <f t="shared" si="29"/>
        <v>2006</v>
      </c>
      <c r="D74" s="236">
        <f t="shared" si="31"/>
        <v>6.0312622640970703</v>
      </c>
      <c r="E74" s="237">
        <f t="shared" si="30"/>
        <v>6.3906090009618</v>
      </c>
    </row>
    <row r="75" spans="3:5">
      <c r="C75" s="235">
        <f>A21</f>
        <v>2007</v>
      </c>
      <c r="D75" s="236">
        <f t="shared" si="31"/>
        <v>13.51097060197012</v>
      </c>
      <c r="E75" s="237">
        <f t="shared" si="30"/>
        <v>6.9345986420431496</v>
      </c>
    </row>
    <row r="76" spans="3:5">
      <c r="C76" s="235">
        <f>A22</f>
        <v>2008</v>
      </c>
      <c r="D76" s="236">
        <f t="shared" si="31"/>
        <v>14.282766171571387</v>
      </c>
      <c r="E76" s="237">
        <f t="shared" si="30"/>
        <v>3.9281188026324116</v>
      </c>
    </row>
    <row r="77" spans="3:5">
      <c r="C77" s="235">
        <f>A23</f>
        <v>2009</v>
      </c>
      <c r="D77" s="236">
        <f t="shared" si="31"/>
        <v>9.022696848721667</v>
      </c>
      <c r="E77" s="237">
        <f t="shared" si="30"/>
        <v>-2.2384068273712971</v>
      </c>
    </row>
    <row r="78" spans="3:5" ht="15" thickBot="1">
      <c r="C78" s="238">
        <f>A24</f>
        <v>2010</v>
      </c>
      <c r="D78" s="239">
        <f t="shared" si="31"/>
        <v>-0.28254507745069191</v>
      </c>
      <c r="E78" s="240">
        <f t="shared" si="30"/>
        <v>1.1247964967179769</v>
      </c>
    </row>
    <row r="117" spans="8:10" ht="15" thickBot="1"/>
    <row r="118" spans="8:10" ht="15" thickBot="1">
      <c r="I118" s="356" t="s">
        <v>38</v>
      </c>
      <c r="J118" s="357"/>
    </row>
    <row r="119" spans="8:10">
      <c r="H119" s="243">
        <v>2000</v>
      </c>
      <c r="I119" s="244">
        <v>22.28</v>
      </c>
      <c r="J119" s="245">
        <f>I119/100</f>
        <v>0.2228</v>
      </c>
    </row>
    <row r="120" spans="8:10">
      <c r="H120" s="243">
        <v>2001</v>
      </c>
      <c r="I120" s="244">
        <v>22.22</v>
      </c>
      <c r="J120" s="245">
        <f t="shared" ref="J120:J128" si="32">I120/100</f>
        <v>0.22219999999999998</v>
      </c>
    </row>
    <row r="121" spans="8:10">
      <c r="H121" s="243">
        <v>2002</v>
      </c>
      <c r="I121" s="244">
        <v>22.36</v>
      </c>
      <c r="J121" s="245">
        <f t="shared" si="32"/>
        <v>0.22359999999999999</v>
      </c>
    </row>
    <row r="122" spans="8:10">
      <c r="H122" s="243">
        <v>2003</v>
      </c>
      <c r="I122" s="244">
        <v>23.78</v>
      </c>
      <c r="J122" s="245">
        <f t="shared" si="32"/>
        <v>0.23780000000000001</v>
      </c>
    </row>
    <row r="123" spans="8:10">
      <c r="H123" s="243">
        <v>2004</v>
      </c>
      <c r="I123" s="244">
        <v>23.69</v>
      </c>
      <c r="J123" s="245">
        <f t="shared" si="32"/>
        <v>0.2369</v>
      </c>
    </row>
    <row r="124" spans="8:10">
      <c r="H124" s="243">
        <v>2005</v>
      </c>
      <c r="I124" s="244">
        <v>23.94</v>
      </c>
      <c r="J124" s="245">
        <f t="shared" si="32"/>
        <v>0.2394</v>
      </c>
    </row>
    <row r="125" spans="8:10">
      <c r="H125" s="243">
        <v>2006</v>
      </c>
      <c r="I125" s="244">
        <v>24.77</v>
      </c>
      <c r="J125" s="245">
        <f t="shared" si="32"/>
        <v>0.2477</v>
      </c>
    </row>
    <row r="126" spans="8:10">
      <c r="H126" s="243">
        <v>2007</v>
      </c>
      <c r="I126" s="244">
        <v>25.87</v>
      </c>
      <c r="J126" s="245">
        <f t="shared" si="32"/>
        <v>0.25869999999999999</v>
      </c>
    </row>
    <row r="127" spans="8:10">
      <c r="H127" s="243">
        <v>2008</v>
      </c>
      <c r="I127" s="244">
        <v>26.8</v>
      </c>
      <c r="J127" s="245">
        <f t="shared" si="32"/>
        <v>0.26800000000000002</v>
      </c>
    </row>
    <row r="128" spans="8:10">
      <c r="H128" s="243">
        <v>2009</v>
      </c>
      <c r="I128" s="244">
        <v>32.1</v>
      </c>
      <c r="J128" s="245">
        <f t="shared" si="32"/>
        <v>0.32100000000000001</v>
      </c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5:5">
      <c r="E145" s="14"/>
    </row>
    <row r="146" spans="5:5">
      <c r="E146" s="14"/>
    </row>
    <row r="147" spans="5:5">
      <c r="E147" s="14"/>
    </row>
    <row r="148" spans="5:5">
      <c r="E148" s="14"/>
    </row>
    <row r="149" spans="5:5">
      <c r="E149" s="14"/>
    </row>
    <row r="150" spans="5:5">
      <c r="E150" s="14"/>
    </row>
  </sheetData>
  <mergeCells count="2">
    <mergeCell ref="C14:O14"/>
    <mergeCell ref="I118:J118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3"/>
  <sheetViews>
    <sheetView workbookViewId="0">
      <selection sqref="A1:N1"/>
    </sheetView>
  </sheetViews>
  <sheetFormatPr defaultRowHeight="12.75"/>
  <cols>
    <col min="1" max="1" width="25.375" style="18" customWidth="1"/>
    <col min="2" max="2" width="14.625" style="18" customWidth="1"/>
    <col min="3" max="3" width="14.875" style="18" customWidth="1"/>
    <col min="4" max="4" width="13.75" style="18" bestFit="1" customWidth="1"/>
    <col min="5" max="7" width="13.75" style="24" hidden="1" customWidth="1"/>
    <col min="8" max="8" width="8.875" style="18" customWidth="1"/>
    <col min="9" max="9" width="12.875" style="18" bestFit="1" customWidth="1"/>
    <col min="10" max="10" width="12.875" style="18" customWidth="1"/>
    <col min="11" max="11" width="12.625" style="18" customWidth="1"/>
    <col min="12" max="12" width="12.75" style="18" customWidth="1"/>
    <col min="13" max="13" width="12.75" style="18" hidden="1" customWidth="1"/>
    <col min="14" max="14" width="12" style="18" customWidth="1"/>
    <col min="15" max="16384" width="9" style="18"/>
  </cols>
  <sheetData>
    <row r="1" spans="1:14" ht="53.25" customHeight="1" thickBot="1">
      <c r="A1" s="358" t="s">
        <v>144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2"/>
    </row>
    <row r="2" spans="1:14" ht="18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3.5" thickBot="1">
      <c r="A3" s="20" t="s">
        <v>143</v>
      </c>
      <c r="B3" s="21">
        <f>B105/B9</f>
        <v>15375.940377591691</v>
      </c>
      <c r="C3" s="23">
        <f>C105/C9</f>
        <v>9222.3471532989588</v>
      </c>
      <c r="D3" s="90"/>
      <c r="E3" s="21">
        <f>D3</f>
        <v>0</v>
      </c>
      <c r="F3" s="22">
        <f>C3</f>
        <v>9222.3471532989588</v>
      </c>
      <c r="G3" s="23">
        <f>B3</f>
        <v>15375.940377591691</v>
      </c>
      <c r="H3" s="25">
        <f>(B3-C3)/C3/7</f>
        <v>9.5321151081704025E-2</v>
      </c>
    </row>
    <row r="4" spans="1:14" ht="39" customHeight="1">
      <c r="A4" s="26" t="s">
        <v>39</v>
      </c>
      <c r="B4" s="27">
        <v>2007</v>
      </c>
      <c r="C4" s="28">
        <v>2001</v>
      </c>
      <c r="D4" s="29">
        <v>1996</v>
      </c>
      <c r="E4" s="30">
        <f>D4</f>
        <v>1996</v>
      </c>
      <c r="F4" s="30">
        <f>C4</f>
        <v>2001</v>
      </c>
      <c r="G4" s="30">
        <f>B4</f>
        <v>2007</v>
      </c>
      <c r="H4" s="31"/>
      <c r="I4" s="32" t="s">
        <v>97</v>
      </c>
      <c r="J4" s="32" t="s">
        <v>115</v>
      </c>
      <c r="K4" s="32" t="s">
        <v>98</v>
      </c>
      <c r="L4" s="32" t="s">
        <v>112</v>
      </c>
      <c r="M4" s="32"/>
      <c r="N4" s="32" t="s">
        <v>114</v>
      </c>
    </row>
    <row r="5" spans="1:14">
      <c r="A5" s="33" t="s">
        <v>40</v>
      </c>
      <c r="B5" s="34">
        <v>8825222</v>
      </c>
      <c r="C5" s="34">
        <v>8163564</v>
      </c>
      <c r="D5" s="34">
        <v>6880653</v>
      </c>
      <c r="E5" s="35">
        <f t="shared" ref="E5:E68" si="0">D5</f>
        <v>6880653</v>
      </c>
      <c r="F5" s="35">
        <f t="shared" ref="F5:F71" si="1">C5</f>
        <v>8163564</v>
      </c>
      <c r="G5" s="35">
        <f t="shared" ref="G5:G71" si="2">B5</f>
        <v>8825222</v>
      </c>
      <c r="H5" s="36"/>
      <c r="I5" s="37">
        <f>(C5-D5)/D5*100</f>
        <v>18.645192542045063</v>
      </c>
      <c r="J5" s="37">
        <f>(B5-C5)/C5*100</f>
        <v>8.1050139375400256</v>
      </c>
      <c r="K5" s="37">
        <f>D5/$D$9*100</f>
        <v>82.426721452872684</v>
      </c>
      <c r="L5" s="37">
        <f>C5/$C$9*100</f>
        <v>85.177943660816752</v>
      </c>
      <c r="M5" s="37"/>
      <c r="N5" s="37">
        <f>B5/$B$9*100</f>
        <v>86.022264828841926</v>
      </c>
    </row>
    <row r="6" spans="1:14">
      <c r="A6" s="33" t="s">
        <v>41</v>
      </c>
      <c r="B6" s="34">
        <v>145904</v>
      </c>
      <c r="C6" s="34">
        <v>140286</v>
      </c>
      <c r="D6" s="34">
        <v>117950</v>
      </c>
      <c r="E6" s="35">
        <f t="shared" si="0"/>
        <v>117950</v>
      </c>
      <c r="F6" s="35">
        <f t="shared" si="1"/>
        <v>140286</v>
      </c>
      <c r="G6" s="35">
        <f t="shared" si="2"/>
        <v>145904</v>
      </c>
      <c r="H6" s="36"/>
      <c r="I6" s="37">
        <f>(C6-D6)/D6*100</f>
        <v>18.936837643069097</v>
      </c>
      <c r="J6" s="37">
        <f>(B6-C6)/C6*100</f>
        <v>4.004676161555679</v>
      </c>
      <c r="K6" s="37">
        <f>D6/$D$9*100</f>
        <v>1.4129809765681154</v>
      </c>
      <c r="L6" s="37">
        <f>C6/$C$9*100</f>
        <v>1.4637323850711943</v>
      </c>
      <c r="M6" s="37"/>
      <c r="N6" s="37">
        <f>B6/$B$9*100</f>
        <v>1.4221730090854772</v>
      </c>
    </row>
    <row r="7" spans="1:14">
      <c r="A7" s="33" t="s">
        <v>42</v>
      </c>
      <c r="B7" s="34">
        <v>835880</v>
      </c>
      <c r="C7" s="34">
        <v>798164</v>
      </c>
      <c r="D7" s="34">
        <v>790812</v>
      </c>
      <c r="E7" s="35">
        <f t="shared" si="0"/>
        <v>790812</v>
      </c>
      <c r="F7" s="35">
        <f t="shared" si="1"/>
        <v>798164</v>
      </c>
      <c r="G7" s="35">
        <f t="shared" si="2"/>
        <v>835880</v>
      </c>
      <c r="H7" s="36"/>
      <c r="I7" s="37">
        <f>(C7-D7)/D7*100</f>
        <v>0.92967734429927718</v>
      </c>
      <c r="J7" s="37">
        <f>(B7-C7)/C7*100</f>
        <v>4.725344666008489</v>
      </c>
      <c r="K7" s="37">
        <f>D7/$D$9*100</f>
        <v>9.4735253246442088</v>
      </c>
      <c r="L7" s="37">
        <f>C7/$C$9*100</f>
        <v>8.3279763867952958</v>
      </c>
      <c r="M7" s="37"/>
      <c r="N7" s="37">
        <f>B7/$B$9*100</f>
        <v>8.1475900238127039</v>
      </c>
    </row>
    <row r="8" spans="1:14">
      <c r="A8" s="33" t="s">
        <v>43</v>
      </c>
      <c r="B8" s="34">
        <v>452224</v>
      </c>
      <c r="C8" s="34">
        <v>482115</v>
      </c>
      <c r="D8" s="34">
        <v>558185</v>
      </c>
      <c r="E8" s="35">
        <f t="shared" si="0"/>
        <v>558185</v>
      </c>
      <c r="F8" s="35">
        <f t="shared" si="1"/>
        <v>482115</v>
      </c>
      <c r="G8" s="35">
        <f t="shared" si="2"/>
        <v>452224</v>
      </c>
      <c r="H8" s="36"/>
      <c r="I8" s="37">
        <f>(C8-D8)/D8*100</f>
        <v>-13.628098211166547</v>
      </c>
      <c r="J8" s="37">
        <f>(B8-C8)/C8*100</f>
        <v>-6.1999730354790863</v>
      </c>
      <c r="K8" s="37">
        <f>D8/$D$9*100</f>
        <v>6.6867722459149928</v>
      </c>
      <c r="L8" s="37">
        <f>C8/$C$9*100</f>
        <v>5.0303475673167588</v>
      </c>
      <c r="M8" s="37"/>
      <c r="N8" s="37">
        <f>B8/$B$9*100</f>
        <v>4.4079721382598889</v>
      </c>
    </row>
    <row r="9" spans="1:14" ht="13.5" thickBot="1">
      <c r="A9" s="38" t="s">
        <v>44</v>
      </c>
      <c r="B9" s="39">
        <f>SUM(B5:B8)</f>
        <v>10259230</v>
      </c>
      <c r="C9" s="39">
        <f>SUM(C5:C8)</f>
        <v>9584129</v>
      </c>
      <c r="D9" s="39">
        <f>SUM(D5:D8)</f>
        <v>8347600</v>
      </c>
      <c r="E9" s="35">
        <f t="shared" si="0"/>
        <v>8347600</v>
      </c>
      <c r="F9" s="35">
        <f t="shared" si="1"/>
        <v>9584129</v>
      </c>
      <c r="G9" s="35">
        <f t="shared" si="2"/>
        <v>10259230</v>
      </c>
      <c r="H9" s="40"/>
      <c r="I9" s="37">
        <f>(C9-D9)/D9*100/7</f>
        <v>2.116141166323255</v>
      </c>
      <c r="J9" s="37">
        <f>(B9-C9)/C9*100/7</f>
        <v>1.0062781917897807</v>
      </c>
      <c r="K9" s="41">
        <f>D9/$D$9*100</f>
        <v>100</v>
      </c>
      <c r="L9" s="41">
        <f>C9/$C$9*100</f>
        <v>100</v>
      </c>
      <c r="M9" s="41"/>
      <c r="N9" s="41">
        <f>B9/$B$9*100</f>
        <v>100</v>
      </c>
    </row>
    <row r="10" spans="1:14">
      <c r="A10" s="42"/>
      <c r="B10" s="42"/>
      <c r="C10" s="42"/>
      <c r="D10" s="36"/>
      <c r="E10" s="35">
        <f t="shared" si="0"/>
        <v>0</v>
      </c>
      <c r="F10" s="35">
        <f t="shared" si="1"/>
        <v>0</v>
      </c>
      <c r="G10" s="35">
        <f t="shared" si="2"/>
        <v>0</v>
      </c>
      <c r="H10" s="36"/>
      <c r="I10" s="41">
        <f>I9/5</f>
        <v>0.42322823326465098</v>
      </c>
      <c r="J10" s="41">
        <f>J9/6</f>
        <v>0.16771303196496345</v>
      </c>
      <c r="K10" s="37"/>
      <c r="L10" s="37"/>
      <c r="M10" s="37"/>
    </row>
    <row r="11" spans="1:14" ht="25.5">
      <c r="A11" s="42" t="s">
        <v>99</v>
      </c>
      <c r="B11" s="32" t="s">
        <v>113</v>
      </c>
      <c r="C11" s="32" t="s">
        <v>100</v>
      </c>
      <c r="D11" s="32" t="s">
        <v>101</v>
      </c>
      <c r="E11" s="35"/>
      <c r="F11" s="35"/>
      <c r="G11" s="35"/>
      <c r="H11" s="32"/>
      <c r="I11" s="37"/>
      <c r="J11" s="37"/>
      <c r="K11" s="37"/>
      <c r="L11" s="37"/>
      <c r="M11" s="37"/>
    </row>
    <row r="12" spans="1:14">
      <c r="A12" s="42">
        <v>92304</v>
      </c>
      <c r="B12" s="43">
        <f>B9/A12</f>
        <v>111.14610417750043</v>
      </c>
      <c r="C12" s="43">
        <f>C9/A12</f>
        <v>103.83221745536488</v>
      </c>
      <c r="D12" s="40">
        <f>D9/A12</f>
        <v>90.43595077136419</v>
      </c>
      <c r="E12" s="35">
        <f t="shared" si="0"/>
        <v>90.43595077136419</v>
      </c>
      <c r="F12" s="35">
        <f t="shared" si="1"/>
        <v>103.83221745536488</v>
      </c>
      <c r="G12" s="35">
        <f t="shared" si="2"/>
        <v>111.14610417750043</v>
      </c>
      <c r="H12" s="40"/>
      <c r="I12" s="37"/>
      <c r="J12" s="41">
        <f>(B9-D9)/D9*100/11</f>
        <v>2.0818504175397177</v>
      </c>
      <c r="K12" s="41">
        <f>(B5-D5)/D5*100</f>
        <v>28.261401933799018</v>
      </c>
      <c r="L12" s="37"/>
      <c r="M12" s="37"/>
    </row>
    <row r="13" spans="1:14">
      <c r="A13" s="42"/>
      <c r="B13" s="42"/>
      <c r="C13" s="42"/>
      <c r="D13" s="36"/>
      <c r="E13" s="35">
        <f t="shared" si="0"/>
        <v>0</v>
      </c>
      <c r="F13" s="35">
        <f t="shared" si="1"/>
        <v>0</v>
      </c>
      <c r="G13" s="35">
        <f t="shared" si="2"/>
        <v>0</v>
      </c>
      <c r="H13" s="36"/>
      <c r="I13" s="37"/>
      <c r="J13" s="41"/>
      <c r="K13" s="41">
        <f>(B6-D6)/D6*100</f>
        <v>23.699872827469267</v>
      </c>
      <c r="L13" s="37"/>
      <c r="M13" s="37"/>
    </row>
    <row r="14" spans="1:14" ht="26.25" customHeight="1" thickBot="1">
      <c r="A14" s="20" t="s">
        <v>45</v>
      </c>
      <c r="B14" s="20"/>
      <c r="E14" s="35">
        <f t="shared" si="0"/>
        <v>0</v>
      </c>
      <c r="F14" s="35">
        <f t="shared" si="1"/>
        <v>0</v>
      </c>
      <c r="G14" s="35">
        <f t="shared" si="2"/>
        <v>0</v>
      </c>
      <c r="J14" s="44"/>
      <c r="K14" s="41">
        <f>(B7-D7)/D7*100</f>
        <v>5.6989524691077023</v>
      </c>
    </row>
    <row r="15" spans="1:14" ht="38.25">
      <c r="A15" s="26" t="s">
        <v>39</v>
      </c>
      <c r="B15" s="45">
        <f>B4</f>
        <v>2007</v>
      </c>
      <c r="C15" s="46">
        <v>2001</v>
      </c>
      <c r="D15" s="30">
        <v>1996</v>
      </c>
      <c r="E15" s="30">
        <f t="shared" si="0"/>
        <v>1996</v>
      </c>
      <c r="F15" s="30">
        <f t="shared" si="1"/>
        <v>2001</v>
      </c>
      <c r="G15" s="30">
        <f t="shared" si="2"/>
        <v>2007</v>
      </c>
      <c r="H15" s="31"/>
      <c r="I15" s="32" t="str">
        <f>I4</f>
        <v>% change 1996 - 2001</v>
      </c>
      <c r="J15" s="32" t="s">
        <v>115</v>
      </c>
      <c r="K15" s="32" t="s">
        <v>98</v>
      </c>
      <c r="L15" s="32" t="str">
        <f>L4</f>
        <v>% of population 2001</v>
      </c>
      <c r="M15" s="32"/>
      <c r="N15" s="32" t="str">
        <f>N4</f>
        <v>% of population 2007</v>
      </c>
    </row>
    <row r="16" spans="1:14">
      <c r="A16" s="33" t="s">
        <v>46</v>
      </c>
      <c r="B16" s="47">
        <v>542207</v>
      </c>
      <c r="C16" s="48">
        <v>516037</v>
      </c>
      <c r="D16" s="49">
        <v>480693</v>
      </c>
      <c r="E16" s="35">
        <f t="shared" si="0"/>
        <v>480693</v>
      </c>
      <c r="F16" s="35">
        <f t="shared" si="1"/>
        <v>516037</v>
      </c>
      <c r="G16" s="35">
        <f t="shared" si="2"/>
        <v>542207</v>
      </c>
      <c r="H16" s="50">
        <f t="shared" ref="H16:H25" si="3">(B16-D16)/D16*100/11</f>
        <v>1.1633582802707378</v>
      </c>
      <c r="I16" s="37">
        <f>(C16-D16)/D16*100</f>
        <v>7.3527178469418111</v>
      </c>
      <c r="J16" s="37">
        <f t="shared" ref="J16:J25" si="4">(B16-C16)/C16*100</f>
        <v>5.0713417836317936</v>
      </c>
      <c r="K16" s="37">
        <f>D16/$D$9*100</f>
        <v>5.7584575207245203</v>
      </c>
      <c r="L16" s="37">
        <f>C16/C$9*100</f>
        <v>5.3842868767730483</v>
      </c>
      <c r="M16" s="37"/>
      <c r="N16" s="37">
        <f>B16/B$9*100</f>
        <v>5.2850652534351994</v>
      </c>
    </row>
    <row r="17" spans="1:14">
      <c r="A17" s="33" t="s">
        <v>47</v>
      </c>
      <c r="B17" s="47">
        <v>1180183</v>
      </c>
      <c r="C17" s="48">
        <v>1153667</v>
      </c>
      <c r="D17" s="49">
        <v>1008320</v>
      </c>
      <c r="E17" s="35">
        <f t="shared" si="0"/>
        <v>1008320</v>
      </c>
      <c r="F17" s="35">
        <f t="shared" si="1"/>
        <v>1153667</v>
      </c>
      <c r="G17" s="35">
        <f t="shared" si="2"/>
        <v>1180183</v>
      </c>
      <c r="H17" s="50">
        <f t="shared" si="3"/>
        <v>1.5494990767721648</v>
      </c>
      <c r="I17" s="37">
        <f t="shared" ref="I17:I28" si="5">(C17-D17)/D17*100</f>
        <v>14.414769120913995</v>
      </c>
      <c r="J17" s="37">
        <f t="shared" si="4"/>
        <v>2.2984101998236928</v>
      </c>
      <c r="K17" s="37">
        <f t="shared" ref="K17:K28" si="6">D17/$D$9*100</f>
        <v>12.079160477262926</v>
      </c>
      <c r="L17" s="37">
        <f t="shared" ref="L17:L28" si="7">C17/C$9*100</f>
        <v>12.037264940820391</v>
      </c>
      <c r="M17" s="37"/>
      <c r="N17" s="37">
        <f t="shared" ref="N17:N28" si="8">B17/B$9*100</f>
        <v>11.503621616826994</v>
      </c>
    </row>
    <row r="18" spans="1:14">
      <c r="A18" s="33" t="s">
        <v>48</v>
      </c>
      <c r="B18" s="47">
        <v>1924855</v>
      </c>
      <c r="C18" s="48">
        <v>1661762</v>
      </c>
      <c r="D18" s="49">
        <v>1421379</v>
      </c>
      <c r="E18" s="35">
        <f t="shared" si="0"/>
        <v>1421379</v>
      </c>
      <c r="F18" s="35">
        <f t="shared" si="1"/>
        <v>1661762</v>
      </c>
      <c r="G18" s="35">
        <f t="shared" si="2"/>
        <v>1924855</v>
      </c>
      <c r="H18" s="50">
        <f t="shared" si="3"/>
        <v>3.2201506744186772</v>
      </c>
      <c r="I18" s="37">
        <f t="shared" si="5"/>
        <v>16.911956628035167</v>
      </c>
      <c r="J18" s="37">
        <f t="shared" si="4"/>
        <v>15.832170912561486</v>
      </c>
      <c r="K18" s="37">
        <f t="shared" si="6"/>
        <v>17.027397096171352</v>
      </c>
      <c r="L18" s="37">
        <f t="shared" si="7"/>
        <v>17.338685654168469</v>
      </c>
      <c r="M18" s="37"/>
      <c r="N18" s="37">
        <f t="shared" si="8"/>
        <v>18.76217805819735</v>
      </c>
    </row>
    <row r="19" spans="1:14">
      <c r="A19" s="33" t="s">
        <v>49</v>
      </c>
      <c r="B19" s="47">
        <v>1063818</v>
      </c>
      <c r="C19" s="48">
        <v>998089</v>
      </c>
      <c r="D19" s="49">
        <v>843719</v>
      </c>
      <c r="E19" s="35">
        <f t="shared" si="0"/>
        <v>843719</v>
      </c>
      <c r="F19" s="35">
        <f t="shared" si="1"/>
        <v>998089</v>
      </c>
      <c r="G19" s="35">
        <f t="shared" si="2"/>
        <v>1063818</v>
      </c>
      <c r="H19" s="50">
        <f t="shared" si="3"/>
        <v>2.3715241685916757</v>
      </c>
      <c r="I19" s="37">
        <f t="shared" si="5"/>
        <v>18.296375926108098</v>
      </c>
      <c r="J19" s="37">
        <f t="shared" si="4"/>
        <v>6.5854848615704604</v>
      </c>
      <c r="K19" s="37">
        <f t="shared" si="6"/>
        <v>10.107324260865399</v>
      </c>
      <c r="L19" s="37">
        <f t="shared" si="7"/>
        <v>10.413977107361557</v>
      </c>
      <c r="M19" s="37"/>
      <c r="N19" s="37">
        <f t="shared" si="8"/>
        <v>10.369374699660696</v>
      </c>
    </row>
    <row r="20" spans="1:14">
      <c r="A20" s="33" t="s">
        <v>50</v>
      </c>
      <c r="B20" s="47">
        <v>162219</v>
      </c>
      <c r="C20" s="48">
        <v>148527</v>
      </c>
      <c r="D20" s="49">
        <v>137502</v>
      </c>
      <c r="E20" s="35">
        <f t="shared" si="0"/>
        <v>137502</v>
      </c>
      <c r="F20" s="35">
        <f t="shared" si="1"/>
        <v>148527</v>
      </c>
      <c r="G20" s="35">
        <f t="shared" si="2"/>
        <v>162219</v>
      </c>
      <c r="H20" s="50">
        <f t="shared" si="3"/>
        <v>1.6341580486102019</v>
      </c>
      <c r="I20" s="37">
        <f t="shared" si="5"/>
        <v>8.0180651917790282</v>
      </c>
      <c r="J20" s="37">
        <f t="shared" si="4"/>
        <v>9.2185259245793691</v>
      </c>
      <c r="K20" s="37">
        <f t="shared" si="6"/>
        <v>1.6472039867746417</v>
      </c>
      <c r="L20" s="37">
        <f t="shared" si="7"/>
        <v>1.5497182894762789</v>
      </c>
      <c r="M20" s="37"/>
      <c r="N20" s="37">
        <f t="shared" si="8"/>
        <v>1.5812005384419687</v>
      </c>
    </row>
    <row r="21" spans="1:14">
      <c r="A21" s="33" t="s">
        <v>51</v>
      </c>
      <c r="B21" s="47">
        <v>539022</v>
      </c>
      <c r="C21" s="48">
        <v>517451</v>
      </c>
      <c r="D21" s="49">
        <v>483853</v>
      </c>
      <c r="E21" s="35">
        <f t="shared" si="0"/>
        <v>483853</v>
      </c>
      <c r="F21" s="35">
        <f t="shared" si="1"/>
        <v>517451</v>
      </c>
      <c r="G21" s="35">
        <f t="shared" si="2"/>
        <v>539022</v>
      </c>
      <c r="H21" s="50">
        <f t="shared" si="3"/>
        <v>1.036546975292834</v>
      </c>
      <c r="I21" s="37">
        <f t="shared" si="5"/>
        <v>6.9438445147596477</v>
      </c>
      <c r="J21" s="37">
        <f t="shared" si="4"/>
        <v>4.168703896600837</v>
      </c>
      <c r="K21" s="37">
        <f t="shared" si="6"/>
        <v>5.7963127126359666</v>
      </c>
      <c r="L21" s="37">
        <f t="shared" si="7"/>
        <v>5.3990404344515808</v>
      </c>
      <c r="M21" s="37"/>
      <c r="N21" s="37">
        <f t="shared" si="8"/>
        <v>5.2540200385409044</v>
      </c>
    </row>
    <row r="22" spans="1:14">
      <c r="A22" s="33" t="s">
        <v>52</v>
      </c>
      <c r="B22" s="47">
        <v>1173843</v>
      </c>
      <c r="C22" s="48">
        <v>1157653</v>
      </c>
      <c r="D22" s="49">
        <v>1015842</v>
      </c>
      <c r="E22" s="35">
        <f t="shared" si="0"/>
        <v>1015842</v>
      </c>
      <c r="F22" s="35">
        <f t="shared" si="1"/>
        <v>1157653</v>
      </c>
      <c r="G22" s="35">
        <f t="shared" si="2"/>
        <v>1173843</v>
      </c>
      <c r="H22" s="50">
        <f t="shared" si="3"/>
        <v>1.4139725737592335</v>
      </c>
      <c r="I22" s="37">
        <f t="shared" si="5"/>
        <v>13.959946527117406</v>
      </c>
      <c r="J22" s="37">
        <f t="shared" si="4"/>
        <v>1.3985192454042792</v>
      </c>
      <c r="K22" s="37">
        <f t="shared" si="6"/>
        <v>12.169270209401505</v>
      </c>
      <c r="L22" s="37">
        <f t="shared" si="7"/>
        <v>12.078854531277699</v>
      </c>
      <c r="M22" s="37"/>
      <c r="N22" s="37">
        <f t="shared" si="8"/>
        <v>11.441823606644943</v>
      </c>
    </row>
    <row r="23" spans="1:14">
      <c r="A23" s="33" t="s">
        <v>53</v>
      </c>
      <c r="B23" s="47">
        <v>1941531</v>
      </c>
      <c r="C23" s="48">
        <v>1841198</v>
      </c>
      <c r="D23" s="49">
        <v>1620137</v>
      </c>
      <c r="E23" s="35">
        <f t="shared" si="0"/>
        <v>1620137</v>
      </c>
      <c r="F23" s="35">
        <f t="shared" si="1"/>
        <v>1841198</v>
      </c>
      <c r="G23" s="35">
        <f t="shared" si="2"/>
        <v>1941531</v>
      </c>
      <c r="H23" s="50">
        <f t="shared" si="3"/>
        <v>1.8034052900240143</v>
      </c>
      <c r="I23" s="37">
        <f t="shared" si="5"/>
        <v>13.644586846667906</v>
      </c>
      <c r="J23" s="37">
        <f t="shared" si="4"/>
        <v>5.4493324455055889</v>
      </c>
      <c r="K23" s="37">
        <f t="shared" si="6"/>
        <v>19.408416790454741</v>
      </c>
      <c r="L23" s="37">
        <f t="shared" si="7"/>
        <v>19.210905863224504</v>
      </c>
      <c r="M23" s="37"/>
      <c r="N23" s="37">
        <f t="shared" si="8"/>
        <v>18.924724370152536</v>
      </c>
    </row>
    <row r="24" spans="1:14">
      <c r="A24" s="33" t="s">
        <v>54</v>
      </c>
      <c r="B24" s="47">
        <v>1397046</v>
      </c>
      <c r="C24" s="48">
        <v>1292324</v>
      </c>
      <c r="D24" s="49">
        <v>1047994</v>
      </c>
      <c r="E24" s="35">
        <f t="shared" si="0"/>
        <v>1047994</v>
      </c>
      <c r="F24" s="35">
        <f t="shared" si="1"/>
        <v>1292324</v>
      </c>
      <c r="G24" s="35">
        <f t="shared" si="2"/>
        <v>1397046</v>
      </c>
      <c r="H24" s="50">
        <f t="shared" si="3"/>
        <v>3.0278799306102897</v>
      </c>
      <c r="I24" s="37">
        <f t="shared" si="5"/>
        <v>23.314064775180011</v>
      </c>
      <c r="J24" s="37">
        <f t="shared" si="4"/>
        <v>8.1033858382263269</v>
      </c>
      <c r="K24" s="37">
        <f t="shared" si="6"/>
        <v>12.554434807609372</v>
      </c>
      <c r="L24" s="37">
        <f t="shared" si="7"/>
        <v>13.484000476203942</v>
      </c>
      <c r="M24" s="37"/>
      <c r="N24" s="37">
        <f t="shared" si="8"/>
        <v>13.617454721260758</v>
      </c>
    </row>
    <row r="25" spans="1:14">
      <c r="A25" s="33" t="s">
        <v>55</v>
      </c>
      <c r="B25" s="47">
        <v>334506</v>
      </c>
      <c r="C25" s="48">
        <v>297421</v>
      </c>
      <c r="D25" s="49">
        <v>239070</v>
      </c>
      <c r="E25" s="35">
        <f t="shared" si="0"/>
        <v>239070</v>
      </c>
      <c r="F25" s="35">
        <f t="shared" si="1"/>
        <v>297421</v>
      </c>
      <c r="G25" s="35">
        <f t="shared" si="2"/>
        <v>334506</v>
      </c>
      <c r="H25" s="50">
        <f t="shared" si="3"/>
        <v>3.6290626176433678</v>
      </c>
      <c r="I25" s="37">
        <f t="shared" si="5"/>
        <v>24.407495712552809</v>
      </c>
      <c r="J25" s="37">
        <f t="shared" si="4"/>
        <v>12.468857276385998</v>
      </c>
      <c r="K25" s="37">
        <f t="shared" si="6"/>
        <v>2.8639369399587906</v>
      </c>
      <c r="L25" s="37">
        <f t="shared" si="7"/>
        <v>3.1032658262425308</v>
      </c>
      <c r="M25" s="37"/>
      <c r="N25" s="37">
        <f t="shared" si="8"/>
        <v>3.260537096838652</v>
      </c>
    </row>
    <row r="26" spans="1:14">
      <c r="A26" s="33"/>
      <c r="B26" s="47"/>
      <c r="C26" s="47"/>
      <c r="D26" s="35"/>
      <c r="E26" s="35"/>
      <c r="F26" s="35"/>
      <c r="G26" s="35"/>
      <c r="H26" s="50"/>
      <c r="I26" s="37"/>
      <c r="J26" s="37"/>
      <c r="K26" s="37"/>
      <c r="L26" s="37"/>
      <c r="M26" s="37"/>
      <c r="N26" s="37"/>
    </row>
    <row r="27" spans="1:14">
      <c r="A27" s="33" t="s">
        <v>56</v>
      </c>
      <c r="B27" s="47">
        <f>SUM(B16:B20)</f>
        <v>4873282</v>
      </c>
      <c r="C27" s="47">
        <f>SUM(C16:C20)</f>
        <v>4478082</v>
      </c>
      <c r="D27" s="47">
        <f>SUM(D16:D20)</f>
        <v>3891613</v>
      </c>
      <c r="E27" s="35">
        <f t="shared" si="0"/>
        <v>3891613</v>
      </c>
      <c r="F27" s="35">
        <f t="shared" si="1"/>
        <v>4478082</v>
      </c>
      <c r="G27" s="35">
        <f t="shared" si="2"/>
        <v>4873282</v>
      </c>
      <c r="H27" s="50">
        <f>(B27-D27)/D27*100/11</f>
        <v>2.2932042925038121</v>
      </c>
      <c r="I27" s="37">
        <f t="shared" si="5"/>
        <v>15.07007505628129</v>
      </c>
      <c r="J27" s="37">
        <f>(B27-C27)/C27*100</f>
        <v>8.8252068631168434</v>
      </c>
      <c r="K27" s="37">
        <f t="shared" si="6"/>
        <v>46.619543341798838</v>
      </c>
      <c r="L27" s="37">
        <f t="shared" si="7"/>
        <v>46.723932868599746</v>
      </c>
      <c r="M27" s="37"/>
      <c r="N27" s="37">
        <f t="shared" si="8"/>
        <v>47.501440166562212</v>
      </c>
    </row>
    <row r="28" spans="1:14" ht="13.5" thickBot="1">
      <c r="A28" s="51" t="s">
        <v>57</v>
      </c>
      <c r="B28" s="47">
        <f>SUM(B21:B25)</f>
        <v>5385948</v>
      </c>
      <c r="C28" s="47">
        <f>SUM(C21:C25)</f>
        <v>5106047</v>
      </c>
      <c r="D28" s="47">
        <f>SUM(D21:D25)</f>
        <v>4406896</v>
      </c>
      <c r="E28" s="35">
        <f t="shared" si="0"/>
        <v>4406896</v>
      </c>
      <c r="F28" s="35">
        <f t="shared" si="1"/>
        <v>5106047</v>
      </c>
      <c r="G28" s="35">
        <f t="shared" si="2"/>
        <v>5385948</v>
      </c>
      <c r="H28" s="50">
        <f>(B28-D28)/D28*100/11</f>
        <v>2.0196693380721324</v>
      </c>
      <c r="I28" s="37">
        <f t="shared" si="5"/>
        <v>15.864930781211992</v>
      </c>
      <c r="J28" s="37">
        <f>(B28-C28)/C28*100</f>
        <v>5.4817552599887938</v>
      </c>
      <c r="K28" s="37">
        <f t="shared" si="6"/>
        <v>52.792371460060373</v>
      </c>
      <c r="L28" s="37">
        <f t="shared" si="7"/>
        <v>53.276067131400254</v>
      </c>
      <c r="M28" s="37"/>
      <c r="N28" s="37">
        <f t="shared" si="8"/>
        <v>52.498559833437795</v>
      </c>
    </row>
    <row r="29" spans="1:14">
      <c r="A29" s="42"/>
      <c r="B29" s="47"/>
      <c r="C29" s="47"/>
      <c r="D29" s="47"/>
      <c r="E29" s="35"/>
      <c r="F29" s="35"/>
      <c r="G29" s="35"/>
      <c r="H29" s="50"/>
      <c r="I29" s="37"/>
      <c r="J29" s="37"/>
      <c r="K29" s="37"/>
      <c r="L29" s="37"/>
      <c r="M29" s="37"/>
      <c r="N29" s="37"/>
    </row>
    <row r="30" spans="1:14">
      <c r="A30" s="52" t="s">
        <v>116</v>
      </c>
      <c r="B30" s="47">
        <f>B18+B19+B23+B24</f>
        <v>6327250</v>
      </c>
      <c r="C30" s="47">
        <f>C18+C19+C23+C24</f>
        <v>5793373</v>
      </c>
      <c r="D30" s="47">
        <f>D18+D19+D23+D24</f>
        <v>4933229</v>
      </c>
      <c r="E30" s="35">
        <f t="shared" si="0"/>
        <v>4933229</v>
      </c>
      <c r="F30" s="35">
        <f t="shared" si="1"/>
        <v>5793373</v>
      </c>
      <c r="G30" s="35">
        <f t="shared" si="2"/>
        <v>6327250</v>
      </c>
      <c r="H30" s="50">
        <f>(B30-D30)/D30*100/11</f>
        <v>2.5688890951176564</v>
      </c>
      <c r="I30" s="37"/>
      <c r="J30" s="37"/>
      <c r="K30" s="37"/>
      <c r="L30" s="37"/>
      <c r="M30" s="37"/>
    </row>
    <row r="31" spans="1:14" ht="13.5" thickBot="1">
      <c r="A31" s="52"/>
      <c r="B31" s="53">
        <f>B27/B9*100</f>
        <v>47.501440166562212</v>
      </c>
      <c r="C31" s="53">
        <f>C27/C9*100</f>
        <v>46.723932868599746</v>
      </c>
      <c r="D31" s="53">
        <f>D27/D9*100</f>
        <v>46.619543341798838</v>
      </c>
      <c r="E31" s="35">
        <f t="shared" si="0"/>
        <v>46.619543341798838</v>
      </c>
      <c r="F31" s="35">
        <f t="shared" si="1"/>
        <v>46.723932868599746</v>
      </c>
      <c r="G31" s="35">
        <f t="shared" si="2"/>
        <v>47.501440166562212</v>
      </c>
      <c r="H31" s="43"/>
      <c r="I31" s="37"/>
      <c r="J31" s="37"/>
      <c r="K31" s="37"/>
      <c r="L31" s="37"/>
      <c r="M31" s="37"/>
    </row>
    <row r="32" spans="1:14" ht="42" customHeight="1">
      <c r="A32" s="52" t="str">
        <f>A14</f>
        <v>Gender By Age</v>
      </c>
      <c r="B32" s="45">
        <f>B15</f>
        <v>2007</v>
      </c>
      <c r="C32" s="45">
        <f>C15</f>
        <v>2001</v>
      </c>
      <c r="D32" s="45">
        <f>D15</f>
        <v>1996</v>
      </c>
      <c r="E32" s="35">
        <f t="shared" si="0"/>
        <v>1996</v>
      </c>
      <c r="F32" s="35">
        <f t="shared" si="1"/>
        <v>2001</v>
      </c>
      <c r="G32" s="35">
        <f t="shared" si="2"/>
        <v>2007</v>
      </c>
      <c r="H32" s="43"/>
      <c r="I32" s="32" t="str">
        <f t="shared" ref="I32:N32" si="9">I15</f>
        <v>% change 1996 - 2001</v>
      </c>
      <c r="J32" s="32" t="str">
        <f t="shared" si="9"/>
        <v>% change 2001 - 2007</v>
      </c>
      <c r="K32" s="32" t="str">
        <f t="shared" si="9"/>
        <v>% of population 1996</v>
      </c>
      <c r="L32" s="32" t="str">
        <f t="shared" si="9"/>
        <v>% of population 2001</v>
      </c>
      <c r="M32" s="32">
        <f t="shared" si="9"/>
        <v>0</v>
      </c>
      <c r="N32" s="32" t="str">
        <f t="shared" si="9"/>
        <v>% of population 2007</v>
      </c>
    </row>
    <row r="33" spans="1:14">
      <c r="A33" s="42" t="s">
        <v>135</v>
      </c>
      <c r="B33" s="47">
        <f t="shared" ref="B33:D37" si="10">B16+B21</f>
        <v>1081229</v>
      </c>
      <c r="C33" s="47">
        <f t="shared" si="10"/>
        <v>1033488</v>
      </c>
      <c r="D33" s="47">
        <f t="shared" si="10"/>
        <v>964546</v>
      </c>
      <c r="E33" s="35">
        <f t="shared" si="0"/>
        <v>964546</v>
      </c>
      <c r="F33" s="35">
        <f t="shared" si="1"/>
        <v>1033488</v>
      </c>
      <c r="G33" s="35">
        <f t="shared" si="2"/>
        <v>1081229</v>
      </c>
      <c r="H33" s="43"/>
      <c r="I33" s="37">
        <f>(C33-D33)/D33*100</f>
        <v>7.147611415111359</v>
      </c>
      <c r="J33" s="37">
        <f>(B33-C33)/C33*100</f>
        <v>4.6194053535212793</v>
      </c>
      <c r="K33" s="37">
        <f>D33/$D$9*100</f>
        <v>11.554770233360486</v>
      </c>
      <c r="L33" s="37">
        <f>C33/C$9*100</f>
        <v>10.78332731122463</v>
      </c>
      <c r="M33" s="37"/>
      <c r="N33" s="37">
        <f>B33/B$9*100</f>
        <v>10.539085291976104</v>
      </c>
    </row>
    <row r="34" spans="1:14">
      <c r="A34" s="54" t="s">
        <v>139</v>
      </c>
      <c r="B34" s="47">
        <f t="shared" si="10"/>
        <v>2354026</v>
      </c>
      <c r="C34" s="47">
        <f t="shared" si="10"/>
        <v>2311320</v>
      </c>
      <c r="D34" s="47">
        <f t="shared" si="10"/>
        <v>2024162</v>
      </c>
      <c r="E34" s="35">
        <f t="shared" si="0"/>
        <v>2024162</v>
      </c>
      <c r="F34" s="35">
        <f t="shared" si="1"/>
        <v>2311320</v>
      </c>
      <c r="G34" s="35">
        <f t="shared" si="2"/>
        <v>2354026</v>
      </c>
      <c r="H34" s="43"/>
      <c r="I34" s="37">
        <f>(C34-D34)/D34*100</f>
        <v>14.186512739592978</v>
      </c>
      <c r="J34" s="37">
        <f>(B34-C34)/C34*100</f>
        <v>1.8476887665922501</v>
      </c>
      <c r="K34" s="37">
        <f>D34/$D$9*100</f>
        <v>24.248430686664431</v>
      </c>
      <c r="L34" s="37">
        <f>C34/C$9*100</f>
        <v>24.116119472098092</v>
      </c>
      <c r="M34" s="37"/>
      <c r="N34" s="37">
        <f>B34/B$9*100</f>
        <v>22.945445223471935</v>
      </c>
    </row>
    <row r="35" spans="1:14">
      <c r="A35" s="42" t="s">
        <v>136</v>
      </c>
      <c r="B35" s="47">
        <f t="shared" si="10"/>
        <v>3866386</v>
      </c>
      <c r="C35" s="47">
        <f t="shared" si="10"/>
        <v>3502960</v>
      </c>
      <c r="D35" s="47">
        <f t="shared" si="10"/>
        <v>3041516</v>
      </c>
      <c r="E35" s="35">
        <f t="shared" si="0"/>
        <v>3041516</v>
      </c>
      <c r="F35" s="35">
        <f t="shared" si="1"/>
        <v>3502960</v>
      </c>
      <c r="G35" s="35">
        <f t="shared" si="2"/>
        <v>3866386</v>
      </c>
      <c r="H35" s="43"/>
      <c r="I35" s="37">
        <f>(C35-D35)/D35*100</f>
        <v>15.171513153309075</v>
      </c>
      <c r="J35" s="37">
        <f>(B35-C35)/C35*100</f>
        <v>10.374825861557083</v>
      </c>
      <c r="K35" s="37">
        <f>D35/$D$9*100</f>
        <v>36.435813886626093</v>
      </c>
      <c r="L35" s="37">
        <f>C35/C$9*100</f>
        <v>36.549591517392969</v>
      </c>
      <c r="M35" s="37"/>
      <c r="N35" s="37">
        <f>B35/B$9*100</f>
        <v>37.686902428349882</v>
      </c>
    </row>
    <row r="36" spans="1:14">
      <c r="A36" s="42" t="s">
        <v>137</v>
      </c>
      <c r="B36" s="47">
        <f t="shared" si="10"/>
        <v>2460864</v>
      </c>
      <c r="C36" s="47">
        <f t="shared" si="10"/>
        <v>2290413</v>
      </c>
      <c r="D36" s="47">
        <f t="shared" si="10"/>
        <v>1891713</v>
      </c>
      <c r="E36" s="35">
        <f t="shared" si="0"/>
        <v>1891713</v>
      </c>
      <c r="F36" s="35">
        <f t="shared" si="1"/>
        <v>2290413</v>
      </c>
      <c r="G36" s="35">
        <f t="shared" si="2"/>
        <v>2460864</v>
      </c>
      <c r="H36" s="43"/>
      <c r="I36" s="37">
        <f>(C36-D36)/D36*100</f>
        <v>21.076135756322444</v>
      </c>
      <c r="J36" s="37">
        <f>(B36-C36)/C36*100</f>
        <v>7.4419329614353398</v>
      </c>
      <c r="K36" s="37">
        <f>D36/$D$9*100</f>
        <v>22.661759068474773</v>
      </c>
      <c r="L36" s="37">
        <f>C36/C$9*100</f>
        <v>23.897977583565496</v>
      </c>
      <c r="M36" s="37"/>
      <c r="N36" s="37">
        <f>B36/B$9*100</f>
        <v>23.986829420921456</v>
      </c>
    </row>
    <row r="37" spans="1:14">
      <c r="A37" s="42" t="s">
        <v>138</v>
      </c>
      <c r="B37" s="47">
        <f t="shared" si="10"/>
        <v>496725</v>
      </c>
      <c r="C37" s="47">
        <f t="shared" si="10"/>
        <v>445948</v>
      </c>
      <c r="D37" s="47">
        <f t="shared" si="10"/>
        <v>376572</v>
      </c>
      <c r="E37" s="35">
        <f t="shared" si="0"/>
        <v>376572</v>
      </c>
      <c r="F37" s="35">
        <f t="shared" si="1"/>
        <v>445948</v>
      </c>
      <c r="G37" s="35">
        <f t="shared" si="2"/>
        <v>496725</v>
      </c>
      <c r="H37" s="43"/>
      <c r="I37" s="37">
        <f>(C37-D37)/D37*100</f>
        <v>18.423037294328839</v>
      </c>
      <c r="J37" s="37">
        <f>(B37-C37)/C37*100</f>
        <v>11.386305129746068</v>
      </c>
      <c r="K37" s="37">
        <f>D37/$D$9*100</f>
        <v>4.5111409267334324</v>
      </c>
      <c r="L37" s="37">
        <f>C37/C$9*100</f>
        <v>4.6529841157188097</v>
      </c>
      <c r="M37" s="37"/>
      <c r="N37" s="37">
        <f>B37/B$9*100</f>
        <v>4.8417376352806203</v>
      </c>
    </row>
    <row r="38" spans="1:14">
      <c r="A38" s="52"/>
      <c r="B38" s="43"/>
      <c r="C38" s="43"/>
      <c r="D38" s="43"/>
      <c r="E38" s="35">
        <f t="shared" si="0"/>
        <v>0</v>
      </c>
      <c r="F38" s="35">
        <f t="shared" si="1"/>
        <v>0</v>
      </c>
      <c r="G38" s="35">
        <f t="shared" si="2"/>
        <v>0</v>
      </c>
      <c r="H38" s="43"/>
      <c r="I38" s="37"/>
      <c r="J38" s="37"/>
      <c r="K38" s="37"/>
      <c r="L38" s="37"/>
      <c r="M38" s="37"/>
      <c r="N38" s="37"/>
    </row>
    <row r="39" spans="1:14" ht="13.5" thickBot="1">
      <c r="A39" s="20"/>
      <c r="B39" s="20"/>
      <c r="E39" s="35">
        <f t="shared" si="0"/>
        <v>0</v>
      </c>
      <c r="F39" s="35">
        <f t="shared" si="1"/>
        <v>0</v>
      </c>
      <c r="G39" s="35">
        <f t="shared" si="2"/>
        <v>0</v>
      </c>
      <c r="K39" s="37"/>
      <c r="L39" s="37"/>
      <c r="M39" s="37"/>
    </row>
    <row r="40" spans="1:14" ht="59.25" customHeight="1">
      <c r="A40" s="32" t="s">
        <v>59</v>
      </c>
      <c r="B40" s="32">
        <f>B15</f>
        <v>2007</v>
      </c>
      <c r="C40" s="46">
        <v>2001</v>
      </c>
      <c r="D40" s="30">
        <v>1996</v>
      </c>
      <c r="E40" s="30">
        <f t="shared" si="0"/>
        <v>1996</v>
      </c>
      <c r="F40" s="30">
        <f t="shared" si="1"/>
        <v>2001</v>
      </c>
      <c r="G40" s="30">
        <f t="shared" si="2"/>
        <v>2007</v>
      </c>
      <c r="H40" s="31"/>
      <c r="I40" s="32" t="s">
        <v>97</v>
      </c>
      <c r="J40" s="32" t="str">
        <f>J15</f>
        <v>% change 2001 - 2007</v>
      </c>
      <c r="K40" s="32" t="s">
        <v>159</v>
      </c>
      <c r="L40" s="32" t="s">
        <v>161</v>
      </c>
      <c r="M40" s="32" t="s">
        <v>160</v>
      </c>
      <c r="N40" s="32" t="s">
        <v>162</v>
      </c>
    </row>
    <row r="41" spans="1:14">
      <c r="A41" s="33" t="s">
        <v>60</v>
      </c>
      <c r="B41" s="47">
        <v>912152</v>
      </c>
      <c r="C41" s="48">
        <v>1114879</v>
      </c>
      <c r="D41" s="49">
        <v>957217</v>
      </c>
      <c r="E41" s="35">
        <f t="shared" si="0"/>
        <v>957217</v>
      </c>
      <c r="F41" s="35">
        <f t="shared" si="1"/>
        <v>1114879</v>
      </c>
      <c r="G41" s="35">
        <f t="shared" si="2"/>
        <v>912152</v>
      </c>
      <c r="H41" s="55">
        <f t="shared" ref="H41:H46" si="11">(B41-D41)/D41*100</f>
        <v>-4.7079188940438792</v>
      </c>
      <c r="I41" s="37">
        <f t="shared" ref="I41:I46" si="12">(C41-D41)/D41*100</f>
        <v>16.470873375629562</v>
      </c>
      <c r="J41" s="37">
        <f t="shared" ref="J41:J46" si="13">(B41-C41)/C41*100</f>
        <v>-18.183767027632594</v>
      </c>
      <c r="K41" s="37">
        <f t="shared" ref="K41:K46" si="14">D41/$D$48*100</f>
        <v>22.91052297629502</v>
      </c>
      <c r="L41" s="37">
        <f t="shared" ref="L41:L46" si="15">C41/$C$48*100</f>
        <v>21.899202841430405</v>
      </c>
      <c r="M41" s="37"/>
      <c r="N41" s="37">
        <f t="shared" ref="N41:N46" si="16">B41/$B$48*100</f>
        <v>10.137805613074434</v>
      </c>
    </row>
    <row r="42" spans="1:14">
      <c r="A42" s="33" t="s">
        <v>61</v>
      </c>
      <c r="B42" s="47">
        <v>2689800</v>
      </c>
      <c r="C42" s="48">
        <v>869654</v>
      </c>
      <c r="D42" s="49">
        <v>747586</v>
      </c>
      <c r="E42" s="35">
        <f t="shared" si="0"/>
        <v>747586</v>
      </c>
      <c r="F42" s="35">
        <f t="shared" si="1"/>
        <v>869654</v>
      </c>
      <c r="G42" s="35">
        <f t="shared" si="2"/>
        <v>2689800</v>
      </c>
      <c r="H42" s="55">
        <f t="shared" si="11"/>
        <v>259.79807005481644</v>
      </c>
      <c r="I42" s="37">
        <f t="shared" si="12"/>
        <v>16.328288651740401</v>
      </c>
      <c r="J42" s="37">
        <f t="shared" si="13"/>
        <v>209.29542093752227</v>
      </c>
      <c r="K42" s="37">
        <f t="shared" si="14"/>
        <v>17.893107027723588</v>
      </c>
      <c r="L42" s="37">
        <f t="shared" si="15"/>
        <v>17.082328528801167</v>
      </c>
      <c r="M42" s="37"/>
      <c r="N42" s="37">
        <f t="shared" si="16"/>
        <v>29.894874470535189</v>
      </c>
    </row>
    <row r="43" spans="1:14">
      <c r="A43" s="33" t="s">
        <v>62</v>
      </c>
      <c r="B43" s="47">
        <v>565222</v>
      </c>
      <c r="C43" s="48">
        <v>292212</v>
      </c>
      <c r="D43" s="49">
        <v>278433</v>
      </c>
      <c r="E43" s="35">
        <f t="shared" si="0"/>
        <v>278433</v>
      </c>
      <c r="F43" s="35">
        <f t="shared" si="1"/>
        <v>292212</v>
      </c>
      <c r="G43" s="35">
        <f t="shared" si="2"/>
        <v>565222</v>
      </c>
      <c r="H43" s="55">
        <f t="shared" si="11"/>
        <v>103.00108105001922</v>
      </c>
      <c r="I43" s="37">
        <f t="shared" si="12"/>
        <v>4.9487668487571517</v>
      </c>
      <c r="J43" s="37">
        <f t="shared" si="13"/>
        <v>93.428743514982273</v>
      </c>
      <c r="K43" s="37">
        <f t="shared" si="14"/>
        <v>6.6641583296773357</v>
      </c>
      <c r="L43" s="37">
        <f t="shared" si="15"/>
        <v>5.7398245555796281</v>
      </c>
      <c r="M43" s="37"/>
      <c r="N43" s="37">
        <f t="shared" si="16"/>
        <v>6.2819691939864821</v>
      </c>
    </row>
    <row r="44" spans="1:14">
      <c r="A44" s="33" t="s">
        <v>63</v>
      </c>
      <c r="B44" s="47">
        <v>2700350</v>
      </c>
      <c r="C44" s="48">
        <v>1463896</v>
      </c>
      <c r="D44" s="49">
        <v>1328708</v>
      </c>
      <c r="E44" s="35">
        <f t="shared" si="0"/>
        <v>1328708</v>
      </c>
      <c r="F44" s="35">
        <f t="shared" si="1"/>
        <v>1463896</v>
      </c>
      <c r="G44" s="35">
        <f t="shared" si="2"/>
        <v>2700350</v>
      </c>
      <c r="H44" s="55">
        <f t="shared" si="11"/>
        <v>103.23125923829765</v>
      </c>
      <c r="I44" s="37">
        <f t="shared" si="12"/>
        <v>10.174394976172342</v>
      </c>
      <c r="J44" s="37">
        <f t="shared" si="13"/>
        <v>84.463240558072428</v>
      </c>
      <c r="K44" s="37">
        <f t="shared" si="14"/>
        <v>31.801979240639273</v>
      </c>
      <c r="L44" s="37">
        <f t="shared" si="15"/>
        <v>28.754829396516215</v>
      </c>
      <c r="M44" s="37"/>
      <c r="N44" s="37">
        <f t="shared" si="16"/>
        <v>30.01212888560848</v>
      </c>
    </row>
    <row r="45" spans="1:14">
      <c r="A45" s="33" t="s">
        <v>64</v>
      </c>
      <c r="B45" s="47">
        <v>1517672</v>
      </c>
      <c r="C45" s="48">
        <v>999391</v>
      </c>
      <c r="D45" s="49">
        <v>665303</v>
      </c>
      <c r="E45" s="35">
        <f t="shared" si="0"/>
        <v>665303</v>
      </c>
      <c r="F45" s="35">
        <f t="shared" si="1"/>
        <v>999391</v>
      </c>
      <c r="G45" s="35">
        <f t="shared" si="2"/>
        <v>1517672</v>
      </c>
      <c r="H45" s="55">
        <f t="shared" si="11"/>
        <v>128.11741417068615</v>
      </c>
      <c r="I45" s="37">
        <f t="shared" si="12"/>
        <v>50.215916657522961</v>
      </c>
      <c r="J45" s="37">
        <f t="shared" si="13"/>
        <v>51.859682546670925</v>
      </c>
      <c r="K45" s="37">
        <f t="shared" si="14"/>
        <v>15.923703473400499</v>
      </c>
      <c r="L45" s="37">
        <f t="shared" si="15"/>
        <v>19.630709903855013</v>
      </c>
      <c r="M45" s="37"/>
      <c r="N45" s="37">
        <f t="shared" si="16"/>
        <v>16.8676533301532</v>
      </c>
    </row>
    <row r="46" spans="1:14" ht="13.5" thickBot="1">
      <c r="A46" s="51" t="s">
        <v>65</v>
      </c>
      <c r="B46" s="47">
        <v>612333</v>
      </c>
      <c r="C46" s="56">
        <v>350925</v>
      </c>
      <c r="D46" s="57">
        <v>200820</v>
      </c>
      <c r="E46" s="35">
        <f t="shared" si="0"/>
        <v>200820</v>
      </c>
      <c r="F46" s="35">
        <f t="shared" si="1"/>
        <v>350925</v>
      </c>
      <c r="G46" s="35">
        <f t="shared" si="2"/>
        <v>612333</v>
      </c>
      <c r="H46" s="55">
        <f t="shared" si="11"/>
        <v>204.91634299372575</v>
      </c>
      <c r="I46" s="37">
        <f t="shared" si="12"/>
        <v>74.746041230953097</v>
      </c>
      <c r="J46" s="37">
        <f t="shared" si="13"/>
        <v>74.491130583458002</v>
      </c>
      <c r="K46" s="37">
        <f t="shared" si="14"/>
        <v>4.8065289522642889</v>
      </c>
      <c r="L46" s="37">
        <f t="shared" si="15"/>
        <v>6.8931047738175755</v>
      </c>
      <c r="M46" s="37"/>
      <c r="N46" s="37">
        <f t="shared" si="16"/>
        <v>6.8055685066422118</v>
      </c>
    </row>
    <row r="47" spans="1:14">
      <c r="A47" s="42"/>
      <c r="B47" s="47"/>
      <c r="C47" s="47"/>
      <c r="D47" s="35"/>
      <c r="E47" s="35"/>
      <c r="F47" s="35"/>
      <c r="G47" s="35"/>
      <c r="H47" s="55"/>
      <c r="I47" s="37"/>
      <c r="J47" s="37"/>
      <c r="K47" s="37"/>
      <c r="L47" s="37"/>
      <c r="M47" s="37"/>
      <c r="N47" s="37"/>
    </row>
    <row r="48" spans="1:14">
      <c r="A48" s="52" t="s">
        <v>146</v>
      </c>
      <c r="B48" s="47">
        <f>SUM(B41:B46)</f>
        <v>8997529</v>
      </c>
      <c r="C48" s="47">
        <f>SUM(C41:C46)</f>
        <v>5090957</v>
      </c>
      <c r="D48" s="47">
        <f>SUM(D41:D46)</f>
        <v>4178067</v>
      </c>
      <c r="E48" s="35">
        <f t="shared" si="0"/>
        <v>4178067</v>
      </c>
      <c r="F48" s="35">
        <f t="shared" si="1"/>
        <v>5090957</v>
      </c>
      <c r="G48" s="35">
        <f t="shared" si="2"/>
        <v>8997529</v>
      </c>
      <c r="H48" s="43"/>
      <c r="I48" s="37">
        <f>(C48-D48)/D48*100</f>
        <v>21.849577807153402</v>
      </c>
      <c r="J48" s="37">
        <f>(B48-C48)/C48*100</f>
        <v>76.735513578291858</v>
      </c>
      <c r="K48" s="37"/>
      <c r="L48" s="37"/>
      <c r="M48" s="37"/>
      <c r="N48" s="37"/>
    </row>
    <row r="49" spans="1:14">
      <c r="A49" s="43"/>
      <c r="B49" s="47"/>
      <c r="C49" s="47"/>
      <c r="D49" s="47"/>
      <c r="E49" s="35"/>
      <c r="F49" s="35"/>
      <c r="G49" s="35"/>
      <c r="H49" s="43"/>
      <c r="I49" s="37"/>
      <c r="J49" s="37"/>
      <c r="K49" s="37"/>
      <c r="L49" s="37"/>
      <c r="M49" s="37"/>
      <c r="N49" s="37"/>
    </row>
    <row r="50" spans="1:14" ht="13.5" thickBot="1">
      <c r="A50" s="52" t="s">
        <v>145</v>
      </c>
      <c r="B50" s="47">
        <f>SUM(B44:B46)</f>
        <v>4830355</v>
      </c>
      <c r="C50" s="47">
        <f>SUM(C44:C46)</f>
        <v>2814212</v>
      </c>
      <c r="D50" s="47">
        <f>SUM(D44:D46)</f>
        <v>2194831</v>
      </c>
      <c r="E50" s="35">
        <f t="shared" si="0"/>
        <v>2194831</v>
      </c>
      <c r="F50" s="35">
        <f t="shared" si="1"/>
        <v>2814212</v>
      </c>
      <c r="G50" s="35">
        <f t="shared" si="2"/>
        <v>4830355</v>
      </c>
      <c r="H50" s="43"/>
      <c r="I50" s="37">
        <f>(C50-D50)/D50*100</f>
        <v>28.219985957916577</v>
      </c>
      <c r="J50" s="37">
        <f>(B50-C50)/C50*100</f>
        <v>71.641475482301971</v>
      </c>
      <c r="K50" s="37">
        <f>D50/$D$48*100</f>
        <v>52.532211666304065</v>
      </c>
      <c r="L50" s="37">
        <f>C50/$C$48*100</f>
        <v>55.278644074188797</v>
      </c>
      <c r="M50" s="37"/>
      <c r="N50" s="37">
        <f>B50/$B$48*100</f>
        <v>53.685350722403889</v>
      </c>
    </row>
    <row r="51" spans="1:14" ht="58.5" customHeight="1">
      <c r="A51" s="26" t="s">
        <v>102</v>
      </c>
      <c r="B51" s="45">
        <f>B40</f>
        <v>2007</v>
      </c>
      <c r="C51" s="46">
        <v>2001</v>
      </c>
      <c r="D51" s="30">
        <v>1996</v>
      </c>
      <c r="E51" s="30">
        <f t="shared" si="0"/>
        <v>1996</v>
      </c>
      <c r="F51" s="30">
        <f t="shared" si="1"/>
        <v>2001</v>
      </c>
      <c r="G51" s="30">
        <f t="shared" si="2"/>
        <v>2007</v>
      </c>
      <c r="H51" s="31"/>
      <c r="I51" s="58" t="s">
        <v>117</v>
      </c>
      <c r="J51" s="58" t="s">
        <v>103</v>
      </c>
      <c r="K51" s="58" t="s">
        <v>118</v>
      </c>
      <c r="L51" s="32" t="s">
        <v>104</v>
      </c>
      <c r="M51" s="32"/>
    </row>
    <row r="52" spans="1:14">
      <c r="A52" s="33" t="s">
        <v>66</v>
      </c>
      <c r="B52" s="48">
        <v>2185478</v>
      </c>
      <c r="C52" s="48">
        <v>1605690</v>
      </c>
      <c r="D52" s="49">
        <v>1570573</v>
      </c>
      <c r="E52" s="35">
        <f t="shared" si="0"/>
        <v>1570573</v>
      </c>
      <c r="F52" s="35">
        <f t="shared" si="1"/>
        <v>1605690</v>
      </c>
      <c r="G52" s="35">
        <f t="shared" si="2"/>
        <v>2185478</v>
      </c>
      <c r="H52" s="36"/>
      <c r="I52" s="59">
        <f>D53/D55*100</f>
        <v>20.451979829032872</v>
      </c>
      <c r="J52" s="59">
        <f>C53/C55*100</f>
        <v>26.579524570573998</v>
      </c>
      <c r="K52" s="59">
        <f>B53/B55*100</f>
        <v>20.747212454067725</v>
      </c>
      <c r="L52" s="60">
        <f>(C53-D53)/D53*100</f>
        <v>52.620217395829108</v>
      </c>
      <c r="M52" s="60"/>
    </row>
    <row r="53" spans="1:14">
      <c r="A53" s="33" t="s">
        <v>67</v>
      </c>
      <c r="B53" s="48">
        <v>1312728</v>
      </c>
      <c r="C53" s="48">
        <v>1539851</v>
      </c>
      <c r="D53" s="49">
        <v>1008943</v>
      </c>
      <c r="E53" s="35">
        <f t="shared" si="0"/>
        <v>1008943</v>
      </c>
      <c r="F53" s="35">
        <f t="shared" si="1"/>
        <v>1539851</v>
      </c>
      <c r="G53" s="35">
        <f t="shared" si="2"/>
        <v>1312728</v>
      </c>
      <c r="H53" s="36"/>
      <c r="L53" s="60"/>
      <c r="M53" s="60"/>
    </row>
    <row r="54" spans="1:14" ht="14.25" customHeight="1">
      <c r="A54" s="33" t="s">
        <v>68</v>
      </c>
      <c r="B54" s="48">
        <v>2658024</v>
      </c>
      <c r="C54" s="48">
        <v>2685776</v>
      </c>
      <c r="D54" s="49">
        <v>2292061</v>
      </c>
      <c r="E54" s="35">
        <f t="shared" si="0"/>
        <v>2292061</v>
      </c>
      <c r="F54" s="35">
        <f t="shared" si="1"/>
        <v>2685776</v>
      </c>
      <c r="G54" s="35">
        <f t="shared" si="2"/>
        <v>2658024</v>
      </c>
      <c r="H54" s="36"/>
      <c r="L54" s="61">
        <f>(C55-D55)/D55*100</f>
        <v>17.435720093269541</v>
      </c>
      <c r="M54" s="60"/>
    </row>
    <row r="55" spans="1:14" ht="13.5" thickBot="1">
      <c r="A55" s="51" t="s">
        <v>69</v>
      </c>
      <c r="B55" s="47">
        <f>B30</f>
        <v>6327250</v>
      </c>
      <c r="C55" s="47">
        <f>C30</f>
        <v>5793373</v>
      </c>
      <c r="D55" s="47">
        <f>D30</f>
        <v>4933229</v>
      </c>
      <c r="E55" s="35">
        <f t="shared" si="0"/>
        <v>4933229</v>
      </c>
      <c r="F55" s="35">
        <f t="shared" si="1"/>
        <v>5793373</v>
      </c>
      <c r="G55" s="35">
        <f t="shared" si="2"/>
        <v>6327250</v>
      </c>
      <c r="H55" s="36"/>
      <c r="L55" s="61">
        <f>(C57-D57)/D57*100</f>
        <v>29.960643383985214</v>
      </c>
      <c r="M55" s="60"/>
    </row>
    <row r="56" spans="1:14">
      <c r="A56" s="42"/>
      <c r="B56" s="43"/>
      <c r="C56" s="42"/>
      <c r="D56" s="36"/>
      <c r="E56" s="35"/>
      <c r="F56" s="35"/>
      <c r="G56" s="35"/>
      <c r="H56" s="36"/>
      <c r="L56" s="60"/>
      <c r="M56" s="60"/>
    </row>
    <row r="57" spans="1:14" ht="25.5">
      <c r="A57" s="52" t="s">
        <v>148</v>
      </c>
      <c r="B57" s="62">
        <f>B53/B55</f>
        <v>0.20747212454067723</v>
      </c>
      <c r="C57" s="62">
        <f>C53/C55</f>
        <v>0.26579524570573998</v>
      </c>
      <c r="D57" s="62">
        <f>D53/D55</f>
        <v>0.20451979829032871</v>
      </c>
      <c r="E57" s="35">
        <f t="shared" si="0"/>
        <v>0.20451979829032871</v>
      </c>
      <c r="F57" s="35">
        <f t="shared" si="1"/>
        <v>0.26579524570573998</v>
      </c>
      <c r="G57" s="35">
        <f t="shared" si="2"/>
        <v>0.20747212454067723</v>
      </c>
      <c r="H57" s="63"/>
    </row>
    <row r="58" spans="1:14">
      <c r="A58" s="52"/>
      <c r="B58" s="62"/>
      <c r="C58" s="62"/>
      <c r="D58" s="62"/>
      <c r="E58" s="35"/>
      <c r="F58" s="35"/>
      <c r="G58" s="35"/>
      <c r="H58" s="63"/>
    </row>
    <row r="59" spans="1:14" s="44" customFormat="1">
      <c r="A59" s="64">
        <f>B55/B59*100</f>
        <v>70.417997269754935</v>
      </c>
      <c r="B59" s="65">
        <f>SUM(B54:B55)</f>
        <v>8985274</v>
      </c>
      <c r="C59" s="65"/>
      <c r="D59" s="65"/>
      <c r="E59" s="66">
        <f t="shared" si="0"/>
        <v>0</v>
      </c>
      <c r="F59" s="66">
        <f t="shared" si="1"/>
        <v>0</v>
      </c>
      <c r="G59" s="66">
        <f t="shared" si="2"/>
        <v>8985274</v>
      </c>
      <c r="H59" s="65"/>
    </row>
    <row r="60" spans="1:14" ht="25.5">
      <c r="A60" s="52" t="s">
        <v>147</v>
      </c>
      <c r="B60" s="63">
        <f>B55/B9*100</f>
        <v>61.673731849271341</v>
      </c>
      <c r="C60" s="63">
        <f>C55/C9*100</f>
        <v>60.447569100958468</v>
      </c>
      <c r="D60" s="63">
        <f>D55/D9*100</f>
        <v>59.097572955100865</v>
      </c>
      <c r="E60" s="35">
        <f t="shared" si="0"/>
        <v>59.097572955100865</v>
      </c>
      <c r="F60" s="35">
        <f t="shared" si="1"/>
        <v>60.447569100958468</v>
      </c>
      <c r="G60" s="35">
        <f t="shared" si="2"/>
        <v>61.673731849271341</v>
      </c>
      <c r="H60" s="63"/>
    </row>
    <row r="61" spans="1:14" ht="13.5" thickBot="1">
      <c r="A61" s="42"/>
      <c r="B61" s="63"/>
      <c r="C61" s="63"/>
      <c r="D61" s="63"/>
      <c r="E61" s="35">
        <f t="shared" si="0"/>
        <v>0</v>
      </c>
      <c r="F61" s="35">
        <f t="shared" si="1"/>
        <v>0</v>
      </c>
      <c r="G61" s="35">
        <f t="shared" si="2"/>
        <v>0</v>
      </c>
      <c r="H61" s="63"/>
    </row>
    <row r="62" spans="1:14" ht="25.5">
      <c r="A62" s="26" t="s">
        <v>105</v>
      </c>
      <c r="B62" s="45">
        <f>B51</f>
        <v>2007</v>
      </c>
      <c r="C62" s="46">
        <v>2001</v>
      </c>
      <c r="D62" s="30">
        <v>1996</v>
      </c>
      <c r="E62" s="30">
        <f t="shared" si="0"/>
        <v>1996</v>
      </c>
      <c r="F62" s="30">
        <f t="shared" si="1"/>
        <v>2001</v>
      </c>
      <c r="G62" s="30">
        <f t="shared" si="2"/>
        <v>2007</v>
      </c>
      <c r="H62" s="31"/>
      <c r="I62" s="32" t="s">
        <v>97</v>
      </c>
      <c r="J62" s="32" t="str">
        <f>J40</f>
        <v>% change 2001 - 2007</v>
      </c>
      <c r="K62" s="32" t="s">
        <v>106</v>
      </c>
      <c r="L62" s="32" t="s">
        <v>107</v>
      </c>
      <c r="M62" s="32" t="s">
        <v>149</v>
      </c>
    </row>
    <row r="63" spans="1:14" ht="15" customHeight="1">
      <c r="A63" s="33" t="s">
        <v>70</v>
      </c>
      <c r="B63" s="47">
        <v>66442</v>
      </c>
      <c r="C63" s="47">
        <v>142859</v>
      </c>
      <c r="D63" s="47">
        <v>118071</v>
      </c>
      <c r="E63" s="35">
        <f t="shared" si="0"/>
        <v>118071</v>
      </c>
      <c r="F63" s="35">
        <f t="shared" si="1"/>
        <v>142859</v>
      </c>
      <c r="G63" s="35">
        <f t="shared" si="2"/>
        <v>66442</v>
      </c>
      <c r="H63" s="36"/>
      <c r="I63" s="37">
        <f>(C63-D63)/D63*100</f>
        <v>20.994147589162456</v>
      </c>
      <c r="J63" s="37">
        <f>(B63-C63)/C63*100</f>
        <v>-53.491204614340013</v>
      </c>
      <c r="K63" s="37">
        <f>D63/$D$52*100</f>
        <v>7.5177021380095033</v>
      </c>
      <c r="L63" s="37">
        <f>C63/$C$52*100</f>
        <v>8.8970473752716899</v>
      </c>
      <c r="M63" s="37"/>
    </row>
    <row r="64" spans="1:14" ht="15" customHeight="1">
      <c r="A64" s="33" t="s">
        <v>71</v>
      </c>
      <c r="B64" s="47">
        <v>331727</v>
      </c>
      <c r="C64" s="47">
        <v>320721</v>
      </c>
      <c r="D64" s="47">
        <v>255540</v>
      </c>
      <c r="E64" s="35">
        <f t="shared" si="0"/>
        <v>255540</v>
      </c>
      <c r="F64" s="35">
        <f t="shared" si="1"/>
        <v>320721</v>
      </c>
      <c r="G64" s="35">
        <f t="shared" si="2"/>
        <v>331727</v>
      </c>
      <c r="H64" s="36"/>
      <c r="I64" s="37">
        <f t="shared" ref="I64:I72" si="17">(C64-D64)/D64*100</f>
        <v>25.507161305470767</v>
      </c>
      <c r="J64" s="37">
        <f>(B64-C64)/C64*100</f>
        <v>3.4316430791872063</v>
      </c>
      <c r="K64" s="37">
        <f t="shared" ref="K64:K72" si="18">D64/$D$52*100</f>
        <v>16.270494908546116</v>
      </c>
      <c r="L64" s="37">
        <f t="shared" ref="L64:L72" si="19">C64/$C$52*100</f>
        <v>19.974029856323451</v>
      </c>
      <c r="M64" s="37"/>
    </row>
    <row r="65" spans="1:14">
      <c r="A65" s="33" t="s">
        <v>6</v>
      </c>
      <c r="B65" s="47">
        <v>129087</v>
      </c>
      <c r="C65" s="47">
        <v>76444</v>
      </c>
      <c r="D65" s="47">
        <v>85022</v>
      </c>
      <c r="E65" s="35">
        <f t="shared" si="0"/>
        <v>85022</v>
      </c>
      <c r="F65" s="35">
        <f t="shared" si="1"/>
        <v>76444</v>
      </c>
      <c r="G65" s="35">
        <f t="shared" si="2"/>
        <v>129087</v>
      </c>
      <c r="H65" s="36"/>
      <c r="I65" s="37">
        <f t="shared" si="17"/>
        <v>-10.08915339559173</v>
      </c>
      <c r="J65" s="37">
        <f>(B65-C65)/C65*100</f>
        <v>68.864789911569261</v>
      </c>
      <c r="K65" s="37">
        <f t="shared" si="18"/>
        <v>5.4134382801690846</v>
      </c>
      <c r="L65" s="37">
        <f t="shared" si="19"/>
        <v>4.7608193362355129</v>
      </c>
      <c r="M65" s="37"/>
    </row>
    <row r="66" spans="1:14">
      <c r="A66" s="33" t="s">
        <v>72</v>
      </c>
      <c r="B66" s="47">
        <v>16075</v>
      </c>
      <c r="C66" s="47">
        <v>10745</v>
      </c>
      <c r="D66" s="47">
        <v>14104</v>
      </c>
      <c r="E66" s="35">
        <f t="shared" si="0"/>
        <v>14104</v>
      </c>
      <c r="F66" s="35">
        <f t="shared" si="1"/>
        <v>10745</v>
      </c>
      <c r="G66" s="35">
        <f t="shared" si="2"/>
        <v>16075</v>
      </c>
      <c r="H66" s="36"/>
      <c r="I66" s="37"/>
      <c r="J66" s="37"/>
      <c r="K66" s="37">
        <f t="shared" si="18"/>
        <v>0.89801620173019647</v>
      </c>
      <c r="L66" s="37">
        <f t="shared" si="19"/>
        <v>0.66918271895571368</v>
      </c>
      <c r="M66" s="37"/>
    </row>
    <row r="67" spans="1:14" ht="25.5">
      <c r="A67" s="33" t="s">
        <v>73</v>
      </c>
      <c r="B67" s="47">
        <v>221766</v>
      </c>
      <c r="C67" s="47">
        <v>134889</v>
      </c>
      <c r="D67" s="47">
        <v>98600</v>
      </c>
      <c r="E67" s="35">
        <f t="shared" si="0"/>
        <v>98600</v>
      </c>
      <c r="F67" s="35">
        <f t="shared" si="1"/>
        <v>134889</v>
      </c>
      <c r="G67" s="35">
        <f t="shared" si="2"/>
        <v>221766</v>
      </c>
      <c r="H67" s="36"/>
      <c r="I67" s="37">
        <f t="shared" si="17"/>
        <v>36.804259634888439</v>
      </c>
      <c r="J67" s="37">
        <f t="shared" ref="J67:J72" si="20">(B67-C67)/C67*100</f>
        <v>64.406289615906402</v>
      </c>
      <c r="K67" s="37">
        <f t="shared" si="18"/>
        <v>6.2779635203202915</v>
      </c>
      <c r="L67" s="37">
        <f t="shared" si="19"/>
        <v>8.400687554882948</v>
      </c>
      <c r="M67" s="37"/>
    </row>
    <row r="68" spans="1:14">
      <c r="A68" s="33" t="s">
        <v>4</v>
      </c>
      <c r="B68" s="47">
        <v>346904</v>
      </c>
      <c r="C68" s="47">
        <v>268138</v>
      </c>
      <c r="D68" s="47">
        <v>265701</v>
      </c>
      <c r="E68" s="35">
        <f t="shared" si="0"/>
        <v>265701</v>
      </c>
      <c r="F68" s="35">
        <f t="shared" si="1"/>
        <v>268138</v>
      </c>
      <c r="G68" s="35">
        <f t="shared" si="2"/>
        <v>346904</v>
      </c>
      <c r="H68" s="36"/>
      <c r="I68" s="37">
        <f t="shared" si="17"/>
        <v>0.91719639745428128</v>
      </c>
      <c r="J68" s="37">
        <f t="shared" si="20"/>
        <v>29.375172485809546</v>
      </c>
      <c r="K68" s="37">
        <f t="shared" si="18"/>
        <v>16.91745624049312</v>
      </c>
      <c r="L68" s="37">
        <f t="shared" si="19"/>
        <v>16.699238333675865</v>
      </c>
      <c r="M68" s="37"/>
    </row>
    <row r="69" spans="1:14">
      <c r="A69" s="33" t="s">
        <v>74</v>
      </c>
      <c r="B69" s="47">
        <v>13395</v>
      </c>
      <c r="C69" s="47">
        <v>9186</v>
      </c>
      <c r="D69" s="47">
        <v>15861</v>
      </c>
      <c r="E69" s="35">
        <f t="shared" ref="E69:E120" si="21">D69</f>
        <v>15861</v>
      </c>
      <c r="F69" s="35">
        <f t="shared" si="1"/>
        <v>9186</v>
      </c>
      <c r="G69" s="35">
        <f t="shared" si="2"/>
        <v>13395</v>
      </c>
      <c r="H69" s="36"/>
      <c r="I69" s="37">
        <f t="shared" si="17"/>
        <v>-42.084357858899182</v>
      </c>
      <c r="J69" s="37">
        <f t="shared" si="20"/>
        <v>45.81972566949706</v>
      </c>
      <c r="K69" s="37">
        <f t="shared" si="18"/>
        <v>1.0098862007687641</v>
      </c>
      <c r="L69" s="37">
        <f t="shared" si="19"/>
        <v>0.57209050314817933</v>
      </c>
      <c r="M69" s="37"/>
    </row>
    <row r="70" spans="1:14">
      <c r="A70" s="33" t="s">
        <v>75</v>
      </c>
      <c r="B70" s="47">
        <v>224490</v>
      </c>
      <c r="C70" s="47">
        <v>148502</v>
      </c>
      <c r="D70" s="47">
        <v>173558</v>
      </c>
      <c r="E70" s="35">
        <f t="shared" si="21"/>
        <v>173558</v>
      </c>
      <c r="F70" s="35">
        <f t="shared" si="1"/>
        <v>148502</v>
      </c>
      <c r="G70" s="35">
        <f t="shared" si="2"/>
        <v>224490</v>
      </c>
      <c r="H70" s="36"/>
      <c r="I70" s="37">
        <f t="shared" si="17"/>
        <v>-14.436672466841054</v>
      </c>
      <c r="J70" s="37">
        <f t="shared" si="20"/>
        <v>51.169681216414595</v>
      </c>
      <c r="K70" s="37">
        <f t="shared" si="18"/>
        <v>11.050616558415305</v>
      </c>
      <c r="L70" s="37">
        <f t="shared" si="19"/>
        <v>9.2484850749522014</v>
      </c>
      <c r="M70" s="37"/>
    </row>
    <row r="71" spans="1:14" ht="12.75" customHeight="1">
      <c r="A71" s="33" t="s">
        <v>76</v>
      </c>
      <c r="B71" s="47">
        <v>88430</v>
      </c>
      <c r="C71" s="47">
        <v>82028</v>
      </c>
      <c r="D71" s="47">
        <v>86899</v>
      </c>
      <c r="E71" s="35">
        <f t="shared" si="21"/>
        <v>86899</v>
      </c>
      <c r="F71" s="35">
        <f t="shared" si="1"/>
        <v>82028</v>
      </c>
      <c r="G71" s="35">
        <f t="shared" si="2"/>
        <v>88430</v>
      </c>
      <c r="H71" s="36"/>
      <c r="I71" s="37">
        <f t="shared" si="17"/>
        <v>-5.6053579442801409</v>
      </c>
      <c r="J71" s="37">
        <f t="shared" si="20"/>
        <v>7.8046520700248703</v>
      </c>
      <c r="K71" s="37">
        <f t="shared" si="18"/>
        <v>5.5329488027617941</v>
      </c>
      <c r="L71" s="37">
        <f t="shared" si="19"/>
        <v>5.1085826031176635</v>
      </c>
      <c r="M71" s="37"/>
    </row>
    <row r="72" spans="1:14">
      <c r="A72" s="33" t="s">
        <v>77</v>
      </c>
      <c r="B72" s="47">
        <v>297349</v>
      </c>
      <c r="C72" s="47">
        <v>240627</v>
      </c>
      <c r="D72" s="47">
        <v>169862</v>
      </c>
      <c r="E72" s="35">
        <f t="shared" si="21"/>
        <v>169862</v>
      </c>
      <c r="F72" s="35">
        <f t="shared" ref="F72:F121" si="22">C72</f>
        <v>240627</v>
      </c>
      <c r="G72" s="35">
        <f t="shared" ref="G72:G121" si="23">B72</f>
        <v>297349</v>
      </c>
      <c r="H72" s="36"/>
      <c r="I72" s="37">
        <f t="shared" si="17"/>
        <v>41.660288940434</v>
      </c>
      <c r="J72" s="37">
        <f t="shared" si="20"/>
        <v>23.572583292814191</v>
      </c>
      <c r="K72" s="37">
        <f t="shared" si="18"/>
        <v>10.815288432947719</v>
      </c>
      <c r="L72" s="37">
        <f t="shared" si="19"/>
        <v>14.985893914765617</v>
      </c>
      <c r="M72" s="37"/>
    </row>
    <row r="73" spans="1:14">
      <c r="A73" s="42"/>
      <c r="B73" s="67"/>
      <c r="C73" s="67"/>
      <c r="D73" s="67"/>
      <c r="E73" s="35"/>
      <c r="F73" s="35"/>
      <c r="G73" s="35"/>
      <c r="H73" s="36"/>
      <c r="I73" s="37"/>
      <c r="J73" s="37"/>
      <c r="K73" s="37"/>
      <c r="L73" s="37"/>
      <c r="M73" s="37"/>
    </row>
    <row r="74" spans="1:14" ht="18.75" customHeight="1">
      <c r="A74" s="20" t="s">
        <v>78</v>
      </c>
      <c r="B74" s="20"/>
      <c r="E74" s="35">
        <f t="shared" si="21"/>
        <v>0</v>
      </c>
      <c r="F74" s="35">
        <f t="shared" si="22"/>
        <v>0</v>
      </c>
      <c r="G74" s="35">
        <f t="shared" si="23"/>
        <v>0</v>
      </c>
      <c r="N74" s="37"/>
    </row>
    <row r="75" spans="1:14">
      <c r="A75" s="20"/>
      <c r="B75" s="20"/>
      <c r="E75" s="35">
        <f t="shared" si="21"/>
        <v>0</v>
      </c>
      <c r="F75" s="35">
        <f t="shared" si="22"/>
        <v>0</v>
      </c>
      <c r="G75" s="35">
        <f t="shared" si="23"/>
        <v>0</v>
      </c>
      <c r="N75" s="37"/>
    </row>
    <row r="76" spans="1:14">
      <c r="A76" s="20" t="s">
        <v>140</v>
      </c>
      <c r="B76" s="68">
        <f>B63+B69</f>
        <v>79837</v>
      </c>
      <c r="C76" s="68">
        <f>C63+C69</f>
        <v>152045</v>
      </c>
      <c r="D76" s="68">
        <f>D63+D69</f>
        <v>133932</v>
      </c>
      <c r="E76" s="35">
        <f t="shared" si="21"/>
        <v>133932</v>
      </c>
      <c r="F76" s="35">
        <f t="shared" si="22"/>
        <v>152045</v>
      </c>
      <c r="G76" s="35">
        <f t="shared" si="23"/>
        <v>79837</v>
      </c>
      <c r="N76" s="37"/>
    </row>
    <row r="77" spans="1:14">
      <c r="A77" s="20" t="s">
        <v>141</v>
      </c>
      <c r="B77" s="68">
        <f>B65+B66+B68+B71</f>
        <v>580496</v>
      </c>
      <c r="C77" s="68">
        <f>C65+C66+C68+C71</f>
        <v>437355</v>
      </c>
      <c r="D77" s="68">
        <f>D65+D66+D68+D71</f>
        <v>451726</v>
      </c>
      <c r="E77" s="35">
        <f t="shared" si="21"/>
        <v>451726</v>
      </c>
      <c r="F77" s="35">
        <f t="shared" si="22"/>
        <v>437355</v>
      </c>
      <c r="G77" s="35">
        <f t="shared" si="23"/>
        <v>580496</v>
      </c>
      <c r="N77" s="37"/>
    </row>
    <row r="78" spans="1:14">
      <c r="A78" s="20" t="s">
        <v>142</v>
      </c>
      <c r="B78" s="68">
        <f>B64+B67+B70+B72</f>
        <v>1075332</v>
      </c>
      <c r="C78" s="68">
        <f>C64+C67+C70+C72</f>
        <v>844739</v>
      </c>
      <c r="D78" s="68">
        <f>D64+D67+D70+D72</f>
        <v>697560</v>
      </c>
      <c r="E78" s="35">
        <f t="shared" si="21"/>
        <v>697560</v>
      </c>
      <c r="F78" s="35">
        <f t="shared" si="22"/>
        <v>844739</v>
      </c>
      <c r="G78" s="35">
        <f t="shared" si="23"/>
        <v>1075332</v>
      </c>
      <c r="N78" s="37"/>
    </row>
    <row r="79" spans="1:14" ht="13.5" thickBot="1">
      <c r="A79" s="20"/>
      <c r="B79" s="20"/>
      <c r="E79" s="35">
        <f t="shared" si="21"/>
        <v>0</v>
      </c>
      <c r="F79" s="35">
        <f t="shared" si="22"/>
        <v>0</v>
      </c>
      <c r="G79" s="35">
        <f t="shared" si="23"/>
        <v>0</v>
      </c>
      <c r="N79" s="37"/>
    </row>
    <row r="80" spans="1:14" ht="25.5">
      <c r="A80" s="26" t="s">
        <v>39</v>
      </c>
      <c r="B80" s="45">
        <f>B62</f>
        <v>2007</v>
      </c>
      <c r="C80" s="46">
        <v>2001</v>
      </c>
      <c r="D80" s="30">
        <v>1996</v>
      </c>
      <c r="E80" s="30">
        <f t="shared" si="21"/>
        <v>1996</v>
      </c>
      <c r="F80" s="30">
        <f t="shared" si="22"/>
        <v>2001</v>
      </c>
      <c r="G80" s="30">
        <f t="shared" si="23"/>
        <v>2007</v>
      </c>
      <c r="H80" s="31"/>
      <c r="I80" s="32" t="s">
        <v>97</v>
      </c>
      <c r="J80" s="32" t="str">
        <f>J62</f>
        <v>% change 2001 - 2007</v>
      </c>
      <c r="K80" s="32" t="s">
        <v>106</v>
      </c>
      <c r="L80" s="32" t="str">
        <f>L62</f>
        <v>% of employed 2001</v>
      </c>
      <c r="M80" s="32"/>
    </row>
    <row r="81" spans="1:13">
      <c r="A81" s="33" t="s">
        <v>79</v>
      </c>
      <c r="B81" s="47">
        <v>157981</v>
      </c>
      <c r="C81" s="47">
        <v>173963</v>
      </c>
      <c r="D81" s="47">
        <v>109240</v>
      </c>
      <c r="E81" s="35">
        <f t="shared" si="21"/>
        <v>109240</v>
      </c>
      <c r="F81" s="35">
        <f t="shared" si="22"/>
        <v>173963</v>
      </c>
      <c r="G81" s="35">
        <f t="shared" si="23"/>
        <v>157981</v>
      </c>
      <c r="H81" s="36"/>
      <c r="I81" s="37">
        <f>(C81-D81)/D81*100</f>
        <v>59.248443793482238</v>
      </c>
      <c r="J81" s="37">
        <f t="shared" ref="J81:J89" si="24">(B81-C81)/C81*100</f>
        <v>-9.1870110310813207</v>
      </c>
      <c r="K81" s="37">
        <f>D81/$D$52*100</f>
        <v>6.9554232754542449</v>
      </c>
      <c r="L81" s="37">
        <f>C81/$C$52*100</f>
        <v>10.834158523749915</v>
      </c>
      <c r="M81" s="37"/>
    </row>
    <row r="82" spans="1:13">
      <c r="A82" s="33" t="s">
        <v>122</v>
      </c>
      <c r="B82" s="47">
        <v>257028</v>
      </c>
      <c r="C82" s="47">
        <v>180316</v>
      </c>
      <c r="D82" s="47">
        <v>189098</v>
      </c>
      <c r="E82" s="35">
        <f t="shared" si="21"/>
        <v>189098</v>
      </c>
      <c r="F82" s="35">
        <f t="shared" si="22"/>
        <v>180316</v>
      </c>
      <c r="G82" s="35">
        <f t="shared" si="23"/>
        <v>257028</v>
      </c>
      <c r="H82" s="36"/>
      <c r="I82" s="37">
        <f t="shared" ref="I82:I88" si="25">(C82-D82)/D82*100</f>
        <v>-4.6441527673481477</v>
      </c>
      <c r="J82" s="37">
        <f t="shared" si="24"/>
        <v>42.543091017990633</v>
      </c>
      <c r="K82" s="37">
        <f t="shared" ref="K82:K88" si="26">D82/$D$52*100</f>
        <v>12.040064358676737</v>
      </c>
      <c r="L82" s="37">
        <f t="shared" ref="L82:L89" si="27">C82/$C$52*100</f>
        <v>11.229813974054768</v>
      </c>
      <c r="M82" s="37"/>
    </row>
    <row r="83" spans="1:13">
      <c r="A83" s="33" t="s">
        <v>150</v>
      </c>
      <c r="B83" s="47">
        <v>419201</v>
      </c>
      <c r="C83" s="47">
        <v>397565</v>
      </c>
      <c r="D83" s="47">
        <v>377479</v>
      </c>
      <c r="E83" s="35">
        <f t="shared" si="21"/>
        <v>377479</v>
      </c>
      <c r="F83" s="35">
        <f t="shared" si="22"/>
        <v>397565</v>
      </c>
      <c r="G83" s="35">
        <f t="shared" si="23"/>
        <v>419201</v>
      </c>
      <c r="H83" s="36"/>
      <c r="I83" s="37">
        <f t="shared" si="25"/>
        <v>5.3210907096818634</v>
      </c>
      <c r="J83" s="37">
        <f t="shared" si="24"/>
        <v>5.4421289600442693</v>
      </c>
      <c r="K83" s="37">
        <f t="shared" si="26"/>
        <v>24.034476589117475</v>
      </c>
      <c r="L83" s="37">
        <f t="shared" si="27"/>
        <v>24.759760601361407</v>
      </c>
      <c r="M83" s="37"/>
    </row>
    <row r="84" spans="1:13" ht="25.5">
      <c r="A84" s="33" t="s">
        <v>119</v>
      </c>
      <c r="B84" s="47">
        <v>171396</v>
      </c>
      <c r="C84" s="47">
        <v>82501</v>
      </c>
      <c r="D84" s="47">
        <v>49489</v>
      </c>
      <c r="E84" s="35">
        <f t="shared" si="21"/>
        <v>49489</v>
      </c>
      <c r="F84" s="35">
        <f t="shared" si="22"/>
        <v>82501</v>
      </c>
      <c r="G84" s="35">
        <f t="shared" si="23"/>
        <v>171396</v>
      </c>
      <c r="H84" s="36"/>
      <c r="I84" s="37">
        <f t="shared" si="25"/>
        <v>66.705732587039549</v>
      </c>
      <c r="J84" s="37">
        <f t="shared" si="24"/>
        <v>107.75020908837469</v>
      </c>
      <c r="K84" s="37">
        <f t="shared" si="26"/>
        <v>3.1510155847579191</v>
      </c>
      <c r="L84" s="37">
        <f t="shared" si="27"/>
        <v>5.1380403440265559</v>
      </c>
      <c r="M84" s="37"/>
    </row>
    <row r="85" spans="1:13" ht="25.5">
      <c r="A85" s="33" t="s">
        <v>123</v>
      </c>
      <c r="B85" s="47">
        <v>182623</v>
      </c>
      <c r="C85" s="47">
        <v>160915</v>
      </c>
      <c r="D85" s="47">
        <v>139374</v>
      </c>
      <c r="E85" s="35">
        <f t="shared" si="21"/>
        <v>139374</v>
      </c>
      <c r="F85" s="35">
        <f t="shared" si="22"/>
        <v>160915</v>
      </c>
      <c r="G85" s="35">
        <f t="shared" si="23"/>
        <v>182623</v>
      </c>
      <c r="H85" s="36"/>
      <c r="I85" s="37">
        <f t="shared" si="25"/>
        <v>15.455536900713188</v>
      </c>
      <c r="J85" s="37">
        <f t="shared" si="24"/>
        <v>13.490352049218531</v>
      </c>
      <c r="K85" s="37">
        <f t="shared" si="26"/>
        <v>8.8740860819586231</v>
      </c>
      <c r="L85" s="37">
        <f t="shared" si="27"/>
        <v>10.021548368614116</v>
      </c>
      <c r="M85" s="37"/>
    </row>
    <row r="86" spans="1:13">
      <c r="A86" s="33" t="s">
        <v>80</v>
      </c>
      <c r="B86" s="47">
        <v>240680</v>
      </c>
      <c r="C86" s="47">
        <v>100235</v>
      </c>
      <c r="D86" s="47">
        <v>147635</v>
      </c>
      <c r="E86" s="35">
        <f t="shared" si="21"/>
        <v>147635</v>
      </c>
      <c r="F86" s="35">
        <f t="shared" si="22"/>
        <v>100235</v>
      </c>
      <c r="G86" s="35">
        <f t="shared" si="23"/>
        <v>240680</v>
      </c>
      <c r="H86" s="36"/>
      <c r="I86" s="37">
        <f t="shared" si="25"/>
        <v>-32.106207877535816</v>
      </c>
      <c r="J86" s="37">
        <f t="shared" si="24"/>
        <v>140.11572803910809</v>
      </c>
      <c r="K86" s="37">
        <f t="shared" si="26"/>
        <v>9.4000724576317065</v>
      </c>
      <c r="L86" s="37">
        <f t="shared" si="27"/>
        <v>6.2424876532830122</v>
      </c>
      <c r="M86" s="37"/>
    </row>
    <row r="87" spans="1:13" ht="25.5">
      <c r="A87" s="33" t="s">
        <v>151</v>
      </c>
      <c r="B87" s="47">
        <v>211973</v>
      </c>
      <c r="C87" s="47">
        <v>164915</v>
      </c>
      <c r="D87" s="47">
        <v>127646</v>
      </c>
      <c r="E87" s="35">
        <f t="shared" si="21"/>
        <v>127646</v>
      </c>
      <c r="F87" s="35">
        <f t="shared" si="22"/>
        <v>164915</v>
      </c>
      <c r="G87" s="35">
        <f t="shared" si="23"/>
        <v>211973</v>
      </c>
      <c r="H87" s="36"/>
      <c r="I87" s="37">
        <f t="shared" si="25"/>
        <v>29.197154630775739</v>
      </c>
      <c r="J87" s="37">
        <f t="shared" si="24"/>
        <v>28.534699693781647</v>
      </c>
      <c r="K87" s="37">
        <f t="shared" si="26"/>
        <v>8.1273522466004451</v>
      </c>
      <c r="L87" s="37">
        <f t="shared" si="27"/>
        <v>10.270662456638579</v>
      </c>
      <c r="M87" s="37"/>
    </row>
    <row r="88" spans="1:13" ht="25.5">
      <c r="A88" s="33" t="s">
        <v>121</v>
      </c>
      <c r="B88" s="47">
        <v>86856</v>
      </c>
      <c r="C88" s="47">
        <v>44343</v>
      </c>
      <c r="D88" s="47">
        <v>51741</v>
      </c>
      <c r="E88" s="35">
        <f t="shared" si="21"/>
        <v>51741</v>
      </c>
      <c r="F88" s="35">
        <f t="shared" si="22"/>
        <v>44343</v>
      </c>
      <c r="G88" s="35">
        <f t="shared" si="23"/>
        <v>86856</v>
      </c>
      <c r="H88" s="36"/>
      <c r="I88" s="37">
        <f t="shared" si="25"/>
        <v>-14.298138806749</v>
      </c>
      <c r="J88" s="37">
        <f t="shared" si="24"/>
        <v>95.873080305797984</v>
      </c>
      <c r="K88" s="37">
        <f t="shared" si="26"/>
        <v>3.294402743457324</v>
      </c>
      <c r="L88" s="37">
        <f t="shared" si="27"/>
        <v>2.7616165013171905</v>
      </c>
      <c r="M88" s="37"/>
    </row>
    <row r="89" spans="1:13" ht="25.5">
      <c r="A89" s="33" t="s">
        <v>120</v>
      </c>
      <c r="B89" s="47">
        <v>121913</v>
      </c>
      <c r="C89" s="47">
        <v>172463</v>
      </c>
      <c r="D89" s="47">
        <v>91364</v>
      </c>
      <c r="E89" s="35">
        <f t="shared" si="21"/>
        <v>91364</v>
      </c>
      <c r="F89" s="35">
        <f t="shared" si="22"/>
        <v>172463</v>
      </c>
      <c r="G89" s="35">
        <f t="shared" si="23"/>
        <v>121913</v>
      </c>
      <c r="H89" s="36"/>
      <c r="I89" s="37">
        <f>(C89-D89)/D89*100</f>
        <v>88.764721334442456</v>
      </c>
      <c r="J89" s="37">
        <f t="shared" si="24"/>
        <v>-29.310634744843821</v>
      </c>
      <c r="K89" s="37">
        <f>D89/$D$52*100</f>
        <v>5.817239950005507</v>
      </c>
      <c r="L89" s="37">
        <f t="shared" si="27"/>
        <v>10.74074074074074</v>
      </c>
      <c r="M89" s="37"/>
    </row>
    <row r="90" spans="1:13" ht="13.5" thickBot="1">
      <c r="A90" s="69"/>
      <c r="B90" s="70"/>
      <c r="C90" s="71"/>
      <c r="D90" s="72"/>
      <c r="E90" s="35">
        <f t="shared" si="21"/>
        <v>0</v>
      </c>
      <c r="F90" s="35">
        <f t="shared" si="22"/>
        <v>0</v>
      </c>
      <c r="G90" s="35">
        <f t="shared" si="23"/>
        <v>0</v>
      </c>
      <c r="H90" s="36"/>
      <c r="I90" s="37"/>
      <c r="J90" s="37"/>
      <c r="K90" s="37"/>
      <c r="L90" s="37"/>
      <c r="M90" s="37"/>
    </row>
    <row r="91" spans="1:13" ht="25.5">
      <c r="A91" s="73" t="s">
        <v>108</v>
      </c>
      <c r="B91" s="74">
        <f>B80</f>
        <v>2007</v>
      </c>
      <c r="C91" s="46">
        <v>2001</v>
      </c>
      <c r="D91" s="87">
        <v>1996</v>
      </c>
      <c r="E91" s="30">
        <f t="shared" si="21"/>
        <v>1996</v>
      </c>
      <c r="F91" s="30">
        <f t="shared" si="22"/>
        <v>2001</v>
      </c>
      <c r="G91" s="30">
        <f t="shared" si="23"/>
        <v>2007</v>
      </c>
      <c r="H91" s="75"/>
      <c r="I91" s="76">
        <v>2007</v>
      </c>
      <c r="J91" s="76">
        <v>2001</v>
      </c>
      <c r="K91" s="76">
        <v>1996</v>
      </c>
      <c r="L91" s="44"/>
      <c r="M91" s="44"/>
    </row>
    <row r="92" spans="1:13">
      <c r="A92" s="33" t="s">
        <v>58</v>
      </c>
      <c r="B92" s="47">
        <v>5076097</v>
      </c>
      <c r="C92" s="47">
        <v>7001831</v>
      </c>
      <c r="D92" s="53">
        <v>22331</v>
      </c>
      <c r="E92" s="35">
        <f t="shared" si="21"/>
        <v>22331</v>
      </c>
      <c r="F92" s="35">
        <f t="shared" si="22"/>
        <v>7001831</v>
      </c>
      <c r="G92" s="35">
        <f t="shared" si="23"/>
        <v>5076097</v>
      </c>
      <c r="H92" s="36"/>
      <c r="I92" s="44"/>
      <c r="J92" s="44"/>
      <c r="K92" s="44"/>
      <c r="L92" s="44"/>
      <c r="M92" s="44"/>
    </row>
    <row r="93" spans="1:13">
      <c r="A93" s="33" t="s">
        <v>81</v>
      </c>
      <c r="B93" s="47">
        <v>1852232</v>
      </c>
      <c r="C93" s="47">
        <v>548744</v>
      </c>
      <c r="D93" s="53">
        <v>710</v>
      </c>
      <c r="E93" s="35">
        <f t="shared" si="21"/>
        <v>710</v>
      </c>
      <c r="F93" s="35">
        <f t="shared" si="22"/>
        <v>548744</v>
      </c>
      <c r="G93" s="35">
        <f t="shared" si="23"/>
        <v>1852232</v>
      </c>
      <c r="H93" s="36"/>
      <c r="I93" s="77">
        <f t="shared" ref="I93:I103" si="28">B93*L93</f>
        <v>370446400</v>
      </c>
      <c r="J93" s="77">
        <f t="shared" ref="J93:J103" si="29">C93*L93</f>
        <v>109748800</v>
      </c>
      <c r="K93" s="77">
        <f t="shared" ref="K93:K103" si="30">D93*L93</f>
        <v>142000</v>
      </c>
      <c r="L93" s="44">
        <v>200</v>
      </c>
      <c r="M93" s="44"/>
    </row>
    <row r="94" spans="1:13">
      <c r="A94" s="33" t="s">
        <v>82</v>
      </c>
      <c r="B94" s="47">
        <v>506078</v>
      </c>
      <c r="C94" s="47">
        <v>851506</v>
      </c>
      <c r="D94" s="53">
        <v>4324</v>
      </c>
      <c r="E94" s="35">
        <f t="shared" si="21"/>
        <v>4324</v>
      </c>
      <c r="F94" s="35">
        <f t="shared" si="22"/>
        <v>851506</v>
      </c>
      <c r="G94" s="35">
        <f t="shared" si="23"/>
        <v>506078</v>
      </c>
      <c r="H94" s="36"/>
      <c r="I94" s="77">
        <f t="shared" si="28"/>
        <v>303646800</v>
      </c>
      <c r="J94" s="77">
        <f t="shared" si="29"/>
        <v>510903600</v>
      </c>
      <c r="K94" s="77">
        <f t="shared" si="30"/>
        <v>2594400</v>
      </c>
      <c r="L94" s="44">
        <v>600</v>
      </c>
      <c r="M94" s="44"/>
    </row>
    <row r="95" spans="1:13">
      <c r="A95" s="33" t="s">
        <v>83</v>
      </c>
      <c r="B95" s="47">
        <v>1199727</v>
      </c>
      <c r="C95" s="47">
        <v>393905</v>
      </c>
      <c r="D95" s="53">
        <v>500</v>
      </c>
      <c r="E95" s="35">
        <f t="shared" si="21"/>
        <v>500</v>
      </c>
      <c r="F95" s="35">
        <f t="shared" si="22"/>
        <v>393905</v>
      </c>
      <c r="G95" s="35">
        <f t="shared" si="23"/>
        <v>1199727</v>
      </c>
      <c r="H95" s="36"/>
      <c r="I95" s="77">
        <f t="shared" si="28"/>
        <v>1439672400</v>
      </c>
      <c r="J95" s="77">
        <f t="shared" si="29"/>
        <v>472686000</v>
      </c>
      <c r="K95" s="77">
        <f t="shared" si="30"/>
        <v>600000</v>
      </c>
      <c r="L95" s="44">
        <v>1200</v>
      </c>
      <c r="M95" s="44"/>
    </row>
    <row r="96" spans="1:13">
      <c r="A96" s="33" t="s">
        <v>84</v>
      </c>
      <c r="B96" s="47">
        <v>370084</v>
      </c>
      <c r="C96" s="47">
        <v>346716</v>
      </c>
      <c r="D96" s="53">
        <v>545</v>
      </c>
      <c r="E96" s="35">
        <f t="shared" si="21"/>
        <v>545</v>
      </c>
      <c r="F96" s="35">
        <f t="shared" si="22"/>
        <v>346716</v>
      </c>
      <c r="G96" s="35">
        <f t="shared" si="23"/>
        <v>370084</v>
      </c>
      <c r="H96" s="36"/>
      <c r="I96" s="77">
        <f t="shared" si="28"/>
        <v>888201600</v>
      </c>
      <c r="J96" s="77">
        <f t="shared" si="29"/>
        <v>832118400</v>
      </c>
      <c r="K96" s="77">
        <f t="shared" si="30"/>
        <v>1308000</v>
      </c>
      <c r="L96" s="44">
        <v>2400</v>
      </c>
      <c r="M96" s="44"/>
    </row>
    <row r="97" spans="1:13">
      <c r="A97" s="33" t="s">
        <v>85</v>
      </c>
      <c r="B97" s="47">
        <v>307417</v>
      </c>
      <c r="C97" s="47">
        <v>253475</v>
      </c>
      <c r="D97" s="53">
        <v>429</v>
      </c>
      <c r="E97" s="35">
        <f t="shared" si="21"/>
        <v>429</v>
      </c>
      <c r="F97" s="35">
        <f t="shared" si="22"/>
        <v>253475</v>
      </c>
      <c r="G97" s="35">
        <f t="shared" si="23"/>
        <v>307417</v>
      </c>
      <c r="H97" s="36"/>
      <c r="I97" s="77">
        <f t="shared" si="28"/>
        <v>1475601600</v>
      </c>
      <c r="J97" s="77">
        <f t="shared" si="29"/>
        <v>1216680000</v>
      </c>
      <c r="K97" s="77">
        <f t="shared" si="30"/>
        <v>2059200</v>
      </c>
      <c r="L97" s="44">
        <v>4800</v>
      </c>
      <c r="M97" s="44"/>
    </row>
    <row r="98" spans="1:13">
      <c r="A98" s="33" t="s">
        <v>86</v>
      </c>
      <c r="B98" s="47">
        <v>236783</v>
      </c>
      <c r="C98" s="47">
        <v>122773</v>
      </c>
      <c r="D98" s="53">
        <v>33</v>
      </c>
      <c r="E98" s="35">
        <f t="shared" si="21"/>
        <v>33</v>
      </c>
      <c r="F98" s="35">
        <f t="shared" si="22"/>
        <v>122773</v>
      </c>
      <c r="G98" s="35">
        <f t="shared" si="23"/>
        <v>236783</v>
      </c>
      <c r="H98" s="36"/>
      <c r="I98" s="77">
        <f t="shared" si="28"/>
        <v>2273116800</v>
      </c>
      <c r="J98" s="77">
        <f t="shared" si="29"/>
        <v>1178620800</v>
      </c>
      <c r="K98" s="77">
        <f t="shared" si="30"/>
        <v>316800</v>
      </c>
      <c r="L98" s="44">
        <v>9600</v>
      </c>
      <c r="M98" s="44"/>
    </row>
    <row r="99" spans="1:13">
      <c r="A99" s="33" t="s">
        <v>87</v>
      </c>
      <c r="B99" s="47">
        <v>82566</v>
      </c>
      <c r="C99" s="47">
        <v>39314</v>
      </c>
      <c r="D99" s="53">
        <v>10</v>
      </c>
      <c r="E99" s="35">
        <f t="shared" si="21"/>
        <v>10</v>
      </c>
      <c r="F99" s="35">
        <f t="shared" si="22"/>
        <v>39314</v>
      </c>
      <c r="G99" s="35">
        <f t="shared" si="23"/>
        <v>82566</v>
      </c>
      <c r="H99" s="36"/>
      <c r="I99" s="77">
        <f t="shared" si="28"/>
        <v>1585267200</v>
      </c>
      <c r="J99" s="77">
        <f t="shared" si="29"/>
        <v>754828800</v>
      </c>
      <c r="K99" s="77">
        <f t="shared" si="30"/>
        <v>192000</v>
      </c>
      <c r="L99" s="44">
        <v>19200</v>
      </c>
      <c r="M99" s="44"/>
    </row>
    <row r="100" spans="1:13">
      <c r="A100" s="33" t="s">
        <v>88</v>
      </c>
      <c r="B100" s="47">
        <v>34672</v>
      </c>
      <c r="C100" s="47">
        <v>12588</v>
      </c>
      <c r="D100" s="53">
        <v>6</v>
      </c>
      <c r="E100" s="35">
        <f t="shared" si="21"/>
        <v>6</v>
      </c>
      <c r="F100" s="35">
        <f t="shared" si="22"/>
        <v>12588</v>
      </c>
      <c r="G100" s="35">
        <f t="shared" si="23"/>
        <v>34672</v>
      </c>
      <c r="H100" s="36"/>
      <c r="I100" s="77">
        <f t="shared" si="28"/>
        <v>1331404800</v>
      </c>
      <c r="J100" s="77">
        <f t="shared" si="29"/>
        <v>483379200</v>
      </c>
      <c r="K100" s="77">
        <f t="shared" si="30"/>
        <v>230400</v>
      </c>
      <c r="L100" s="44">
        <v>38400</v>
      </c>
      <c r="M100" s="44"/>
    </row>
    <row r="101" spans="1:13">
      <c r="A101" s="33" t="s">
        <v>89</v>
      </c>
      <c r="B101" s="47">
        <v>9379</v>
      </c>
      <c r="C101" s="47">
        <v>6263</v>
      </c>
      <c r="D101" s="53">
        <v>4</v>
      </c>
      <c r="E101" s="35">
        <f t="shared" si="21"/>
        <v>4</v>
      </c>
      <c r="F101" s="35">
        <f t="shared" si="22"/>
        <v>6263</v>
      </c>
      <c r="G101" s="35">
        <f t="shared" si="23"/>
        <v>9379</v>
      </c>
      <c r="H101" s="36"/>
      <c r="I101" s="77">
        <f t="shared" si="28"/>
        <v>720307200</v>
      </c>
      <c r="J101" s="77">
        <f t="shared" si="29"/>
        <v>480998400</v>
      </c>
      <c r="K101" s="77">
        <f t="shared" si="30"/>
        <v>307200</v>
      </c>
      <c r="L101" s="44">
        <v>76800</v>
      </c>
      <c r="M101" s="44"/>
    </row>
    <row r="102" spans="1:13">
      <c r="A102" s="33" t="s">
        <v>90</v>
      </c>
      <c r="B102" s="47">
        <v>9841</v>
      </c>
      <c r="C102" s="47">
        <v>5424</v>
      </c>
      <c r="D102" s="53">
        <v>0</v>
      </c>
      <c r="E102" s="35">
        <f t="shared" si="21"/>
        <v>0</v>
      </c>
      <c r="F102" s="35">
        <f t="shared" si="22"/>
        <v>5424</v>
      </c>
      <c r="G102" s="35">
        <f t="shared" si="23"/>
        <v>9841</v>
      </c>
      <c r="H102" s="36"/>
      <c r="I102" s="77">
        <f t="shared" si="28"/>
        <v>1511577600</v>
      </c>
      <c r="J102" s="77">
        <f t="shared" si="29"/>
        <v>833126400</v>
      </c>
      <c r="K102" s="77">
        <f t="shared" si="30"/>
        <v>0</v>
      </c>
      <c r="L102" s="44">
        <v>153600</v>
      </c>
      <c r="M102" s="44"/>
    </row>
    <row r="103" spans="1:13" ht="13.5" thickBot="1">
      <c r="A103" s="51" t="s">
        <v>91</v>
      </c>
      <c r="B103" s="47">
        <v>4020</v>
      </c>
      <c r="C103" s="47">
        <v>1589</v>
      </c>
      <c r="D103" s="53">
        <v>0</v>
      </c>
      <c r="E103" s="35">
        <f t="shared" si="21"/>
        <v>0</v>
      </c>
      <c r="F103" s="35">
        <f t="shared" si="22"/>
        <v>1589</v>
      </c>
      <c r="G103" s="35">
        <f t="shared" si="23"/>
        <v>4020</v>
      </c>
      <c r="H103" s="35"/>
      <c r="I103" s="77">
        <f t="shared" si="28"/>
        <v>1246200000</v>
      </c>
      <c r="J103" s="77">
        <f t="shared" si="29"/>
        <v>492590000</v>
      </c>
      <c r="K103" s="77">
        <f t="shared" si="30"/>
        <v>0</v>
      </c>
      <c r="L103" s="78">
        <v>310000</v>
      </c>
      <c r="M103" s="44"/>
    </row>
    <row r="104" spans="1:13">
      <c r="A104" s="52" t="s">
        <v>109</v>
      </c>
      <c r="B104" s="79">
        <f>I104</f>
        <v>13145442400</v>
      </c>
      <c r="C104" s="80">
        <f>J104</f>
        <v>7365680400</v>
      </c>
      <c r="D104" s="88">
        <f>K104</f>
        <v>7750000</v>
      </c>
      <c r="E104" s="80">
        <f t="shared" si="21"/>
        <v>7750000</v>
      </c>
      <c r="F104" s="80">
        <f t="shared" si="22"/>
        <v>7365680400</v>
      </c>
      <c r="G104" s="80">
        <f t="shared" si="23"/>
        <v>13145442400</v>
      </c>
      <c r="H104" s="81"/>
      <c r="I104" s="82">
        <f>SUM(I93:I103)</f>
        <v>13145442400</v>
      </c>
      <c r="J104" s="82">
        <f>SUM(J93:J103)</f>
        <v>7365680400</v>
      </c>
      <c r="K104" s="82">
        <f>SUM(K93:K101)</f>
        <v>7750000</v>
      </c>
      <c r="L104" s="44"/>
      <c r="M104" s="44"/>
    </row>
    <row r="105" spans="1:13">
      <c r="A105" s="52" t="s">
        <v>110</v>
      </c>
      <c r="B105" s="80">
        <f>B104*12</f>
        <v>157745308800</v>
      </c>
      <c r="C105" s="80">
        <f>C104*12</f>
        <v>88388164800</v>
      </c>
      <c r="D105" s="82">
        <f>D104*12</f>
        <v>93000000</v>
      </c>
      <c r="E105" s="80">
        <f t="shared" si="21"/>
        <v>93000000</v>
      </c>
      <c r="F105" s="80">
        <f t="shared" si="22"/>
        <v>88388164800</v>
      </c>
      <c r="G105" s="80">
        <f t="shared" si="23"/>
        <v>157745308800</v>
      </c>
      <c r="H105" s="80"/>
      <c r="I105" s="80"/>
      <c r="J105" s="80"/>
      <c r="K105" s="80"/>
    </row>
    <row r="106" spans="1:13">
      <c r="A106" s="52"/>
      <c r="B106" s="52"/>
      <c r="C106" s="42"/>
      <c r="D106" s="55"/>
      <c r="E106" s="35">
        <f t="shared" si="21"/>
        <v>0</v>
      </c>
      <c r="F106" s="35">
        <f t="shared" si="22"/>
        <v>0</v>
      </c>
      <c r="G106" s="35">
        <f t="shared" si="23"/>
        <v>0</v>
      </c>
      <c r="H106" s="36"/>
      <c r="I106" s="83"/>
      <c r="J106" s="80"/>
      <c r="K106" s="80"/>
    </row>
    <row r="107" spans="1:13">
      <c r="A107" s="52" t="s">
        <v>152</v>
      </c>
      <c r="B107" s="84">
        <f>SUM(B92:B95)</f>
        <v>8634134</v>
      </c>
      <c r="C107" s="84">
        <f>SUM(C92:C95)</f>
        <v>8795986</v>
      </c>
      <c r="D107" s="89">
        <f>SUM(D92:D95)</f>
        <v>27865</v>
      </c>
      <c r="E107" s="35">
        <f t="shared" si="21"/>
        <v>27865</v>
      </c>
      <c r="F107" s="35">
        <f t="shared" si="22"/>
        <v>8795986</v>
      </c>
      <c r="G107" s="35">
        <f t="shared" si="23"/>
        <v>8634134</v>
      </c>
      <c r="H107" s="36"/>
      <c r="I107" s="83"/>
      <c r="J107" s="80"/>
      <c r="K107" s="80"/>
    </row>
    <row r="108" spans="1:13">
      <c r="A108" s="52" t="s">
        <v>153</v>
      </c>
      <c r="B108" s="84">
        <f>SUM(B96:B103)</f>
        <v>1054762</v>
      </c>
      <c r="C108" s="84">
        <f>SUM(C96:C103)</f>
        <v>788142</v>
      </c>
      <c r="D108" s="89">
        <f>SUM(D96:D103)</f>
        <v>1027</v>
      </c>
      <c r="E108" s="35">
        <f t="shared" si="21"/>
        <v>1027</v>
      </c>
      <c r="F108" s="35">
        <f t="shared" si="22"/>
        <v>788142</v>
      </c>
      <c r="G108" s="35">
        <f t="shared" si="23"/>
        <v>1054762</v>
      </c>
      <c r="H108" s="36"/>
      <c r="I108" s="83"/>
      <c r="J108" s="80"/>
      <c r="K108" s="80"/>
    </row>
    <row r="109" spans="1:13">
      <c r="A109" s="52"/>
      <c r="B109" s="84"/>
      <c r="C109" s="84"/>
      <c r="D109" s="84"/>
      <c r="E109" s="35"/>
      <c r="F109" s="35"/>
      <c r="G109" s="35"/>
      <c r="H109" s="36"/>
      <c r="I109" s="83"/>
      <c r="J109" s="80"/>
      <c r="K109" s="80"/>
    </row>
    <row r="110" spans="1:13">
      <c r="A110" s="42"/>
      <c r="B110" s="42"/>
      <c r="C110" s="42"/>
      <c r="D110" s="36"/>
      <c r="E110" s="35">
        <f t="shared" si="21"/>
        <v>0</v>
      </c>
      <c r="F110" s="35">
        <f t="shared" si="22"/>
        <v>0</v>
      </c>
      <c r="G110" s="35">
        <f t="shared" si="23"/>
        <v>0</v>
      </c>
      <c r="H110" s="36"/>
      <c r="I110" s="85"/>
      <c r="J110" s="85"/>
    </row>
    <row r="111" spans="1:13">
      <c r="A111" s="42"/>
      <c r="B111" s="42"/>
      <c r="C111" s="84"/>
      <c r="D111" s="36"/>
      <c r="E111" s="35">
        <f t="shared" si="21"/>
        <v>0</v>
      </c>
      <c r="F111" s="35">
        <f t="shared" si="22"/>
        <v>0</v>
      </c>
      <c r="G111" s="35">
        <f t="shared" si="23"/>
        <v>0</v>
      </c>
      <c r="H111" s="36"/>
      <c r="I111" s="85"/>
      <c r="J111" s="85"/>
    </row>
    <row r="112" spans="1:13">
      <c r="A112" s="52" t="s">
        <v>111</v>
      </c>
      <c r="B112" s="84">
        <v>2234128</v>
      </c>
      <c r="C112" s="84">
        <v>2233499</v>
      </c>
      <c r="D112" s="84">
        <v>1660939</v>
      </c>
      <c r="E112" s="35">
        <f t="shared" si="21"/>
        <v>1660939</v>
      </c>
      <c r="F112" s="35">
        <f t="shared" si="22"/>
        <v>2233499</v>
      </c>
      <c r="G112" s="35">
        <f t="shared" si="23"/>
        <v>2234128</v>
      </c>
      <c r="H112" s="52"/>
      <c r="I112" s="85"/>
      <c r="J112" s="85"/>
    </row>
    <row r="113" spans="1:14">
      <c r="A113" s="42"/>
      <c r="B113" s="42"/>
      <c r="C113" s="42"/>
      <c r="D113" s="36"/>
      <c r="E113" s="35">
        <f t="shared" si="21"/>
        <v>0</v>
      </c>
      <c r="F113" s="35">
        <f t="shared" si="22"/>
        <v>0</v>
      </c>
      <c r="G113" s="35">
        <f t="shared" si="23"/>
        <v>0</v>
      </c>
      <c r="H113" s="36"/>
      <c r="I113" s="85"/>
      <c r="J113" s="85"/>
    </row>
    <row r="114" spans="1:14" ht="13.5" thickBot="1">
      <c r="A114" s="20" t="s">
        <v>92</v>
      </c>
      <c r="B114" s="20"/>
      <c r="E114" s="35">
        <f t="shared" si="21"/>
        <v>0</v>
      </c>
      <c r="F114" s="35">
        <f t="shared" si="22"/>
        <v>0</v>
      </c>
      <c r="G114" s="35">
        <f t="shared" si="23"/>
        <v>0</v>
      </c>
    </row>
    <row r="115" spans="1:14" ht="36.75" customHeight="1">
      <c r="A115" s="26" t="s">
        <v>93</v>
      </c>
      <c r="B115" s="45">
        <f>B91</f>
        <v>2007</v>
      </c>
      <c r="C115" s="46">
        <v>2001</v>
      </c>
      <c r="D115" s="30">
        <v>1996</v>
      </c>
      <c r="E115" s="30">
        <f t="shared" si="21"/>
        <v>1996</v>
      </c>
      <c r="F115" s="30">
        <f t="shared" si="22"/>
        <v>2001</v>
      </c>
      <c r="G115" s="30">
        <f t="shared" si="23"/>
        <v>2007</v>
      </c>
      <c r="H115" s="31"/>
      <c r="I115" s="32" t="str">
        <f>I80</f>
        <v>% change 1996 - 2001</v>
      </c>
      <c r="J115" s="32" t="str">
        <f>J80</f>
        <v>% change 2001 - 2007</v>
      </c>
      <c r="K115" s="32" t="s">
        <v>154</v>
      </c>
      <c r="L115" s="32" t="s">
        <v>156</v>
      </c>
      <c r="M115" s="32" t="s">
        <v>155</v>
      </c>
      <c r="N115" s="32"/>
    </row>
    <row r="116" spans="1:14">
      <c r="A116" s="33" t="s">
        <v>94</v>
      </c>
      <c r="B116" s="47">
        <v>1276190</v>
      </c>
      <c r="C116" s="47">
        <v>1250156</v>
      </c>
      <c r="D116" s="47">
        <v>805981</v>
      </c>
      <c r="E116" s="35">
        <f t="shared" si="21"/>
        <v>805981</v>
      </c>
      <c r="F116" s="35">
        <f t="shared" si="22"/>
        <v>1250156</v>
      </c>
      <c r="G116" s="35">
        <f t="shared" si="23"/>
        <v>1276190</v>
      </c>
      <c r="H116" s="36"/>
      <c r="I116" s="37">
        <f>(C116-D116)/D116*100</f>
        <v>55.109859909848993</v>
      </c>
      <c r="J116" s="37">
        <f>(B116-C116)/C116*100</f>
        <v>2.0824601089783994</v>
      </c>
      <c r="K116" s="37">
        <f>D116/$D$119*100</f>
        <v>49.154834058882294</v>
      </c>
      <c r="L116" s="37">
        <f>C116/$C$119*100</f>
        <v>59.045574189063011</v>
      </c>
      <c r="M116" s="37"/>
      <c r="N116" s="37"/>
    </row>
    <row r="117" spans="1:14">
      <c r="A117" s="33" t="s">
        <v>95</v>
      </c>
      <c r="B117" s="47">
        <v>343892</v>
      </c>
      <c r="C117" s="47">
        <v>258588</v>
      </c>
      <c r="D117" s="47">
        <v>301649</v>
      </c>
      <c r="E117" s="35">
        <f t="shared" si="21"/>
        <v>301649</v>
      </c>
      <c r="F117" s="35">
        <f t="shared" si="22"/>
        <v>258588</v>
      </c>
      <c r="G117" s="35">
        <f t="shared" si="23"/>
        <v>343892</v>
      </c>
      <c r="H117" s="36"/>
      <c r="I117" s="37">
        <f>(C117-D117)/D117*100</f>
        <v>-14.27520064710972</v>
      </c>
      <c r="J117" s="37">
        <f>(B117-C117)/C117*100</f>
        <v>32.988383064952743</v>
      </c>
      <c r="K117" s="37">
        <f>D117/$D$119*100</f>
        <v>18.396843770545193</v>
      </c>
      <c r="L117" s="37">
        <f>C117/$C$119*100</f>
        <v>12.213257336205581</v>
      </c>
      <c r="M117" s="37"/>
      <c r="N117" s="37"/>
    </row>
    <row r="118" spans="1:14" ht="13.5" thickBot="1">
      <c r="A118" s="51" t="s">
        <v>96</v>
      </c>
      <c r="B118" s="47">
        <v>611062</v>
      </c>
      <c r="C118" s="47">
        <v>608529</v>
      </c>
      <c r="D118" s="47">
        <v>532048</v>
      </c>
      <c r="E118" s="35">
        <f t="shared" si="21"/>
        <v>532048</v>
      </c>
      <c r="F118" s="35">
        <f t="shared" si="22"/>
        <v>608529</v>
      </c>
      <c r="G118" s="35">
        <f t="shared" si="23"/>
        <v>611062</v>
      </c>
      <c r="H118" s="36"/>
      <c r="I118" s="37">
        <f>(C118-D118)/D118*100</f>
        <v>14.374830842330017</v>
      </c>
      <c r="J118" s="37">
        <f>(B118-C118)/C118*100</f>
        <v>0.41624967750099007</v>
      </c>
      <c r="K118" s="37">
        <f>D118/$D$119*100</f>
        <v>32.44832217057251</v>
      </c>
      <c r="L118" s="37">
        <f>C118/$C$119*100</f>
        <v>28.74116847473141</v>
      </c>
      <c r="M118" s="37"/>
      <c r="N118" s="37"/>
    </row>
    <row r="119" spans="1:14" ht="13.5" thickBot="1">
      <c r="A119" s="42"/>
      <c r="B119" s="86">
        <f>SUM(B116:B118)</f>
        <v>2231144</v>
      </c>
      <c r="C119" s="86">
        <f>SUM(C116:C118)</f>
        <v>2117273</v>
      </c>
      <c r="D119" s="86">
        <f>SUM(D116:D118)</f>
        <v>1639678</v>
      </c>
      <c r="E119" s="35"/>
      <c r="F119" s="35"/>
      <c r="G119" s="35"/>
      <c r="H119" s="36"/>
      <c r="I119" s="37"/>
      <c r="J119" s="37"/>
      <c r="K119" s="37"/>
      <c r="L119" s="37"/>
      <c r="M119" s="37"/>
      <c r="N119" s="37"/>
    </row>
    <row r="120" spans="1:14" ht="25.5">
      <c r="A120" s="73" t="s">
        <v>157</v>
      </c>
      <c r="B120" s="37">
        <f>B9/B119</f>
        <v>4.598192676044218</v>
      </c>
      <c r="C120" s="37">
        <f>C9/C119</f>
        <v>4.5266382747997067</v>
      </c>
      <c r="D120" s="37">
        <f>D9/D119</f>
        <v>5.0909995743066627</v>
      </c>
      <c r="E120" s="35">
        <f t="shared" si="21"/>
        <v>5.0909995743066627</v>
      </c>
      <c r="F120" s="35">
        <f t="shared" si="22"/>
        <v>4.5266382747997067</v>
      </c>
      <c r="G120" s="35">
        <f t="shared" si="23"/>
        <v>4.598192676044218</v>
      </c>
      <c r="H120" s="42"/>
      <c r="I120" s="37"/>
      <c r="J120" s="37"/>
      <c r="K120" s="37"/>
    </row>
    <row r="121" spans="1:14">
      <c r="E121" s="35">
        <f>D121</f>
        <v>0</v>
      </c>
      <c r="F121" s="35">
        <f t="shared" si="22"/>
        <v>0</v>
      </c>
      <c r="G121" s="35">
        <f t="shared" si="23"/>
        <v>0</v>
      </c>
    </row>
    <row r="122" spans="1:14" ht="13.5" thickBot="1">
      <c r="B122" s="18" t="s">
        <v>132</v>
      </c>
      <c r="C122" s="18" t="str">
        <f>A6</f>
        <v>Coloured</v>
      </c>
      <c r="D122" s="18" t="s">
        <v>133</v>
      </c>
      <c r="E122" s="35" t="str">
        <f t="shared" ref="E122:E130" si="31">H122</f>
        <v>White</v>
      </c>
      <c r="F122" s="35" t="str">
        <f t="shared" ref="F122:F130" si="32">C122</f>
        <v>Coloured</v>
      </c>
      <c r="G122" s="35" t="str">
        <f t="shared" ref="G122:G130" si="33">B122</f>
        <v>Black</v>
      </c>
      <c r="H122" s="18" t="s">
        <v>43</v>
      </c>
    </row>
    <row r="123" spans="1:14" ht="13.5" thickBot="1">
      <c r="A123" s="74" t="s">
        <v>124</v>
      </c>
      <c r="B123" s="47">
        <v>413278</v>
      </c>
      <c r="C123" s="47">
        <v>6083</v>
      </c>
      <c r="D123" s="47">
        <v>50620</v>
      </c>
      <c r="E123" s="47">
        <f t="shared" si="31"/>
        <v>24247</v>
      </c>
      <c r="F123" s="47">
        <f t="shared" si="32"/>
        <v>6083</v>
      </c>
      <c r="G123" s="47">
        <f t="shared" si="33"/>
        <v>413278</v>
      </c>
      <c r="H123" s="47">
        <v>24247</v>
      </c>
    </row>
    <row r="124" spans="1:14" ht="13.5" thickBot="1">
      <c r="A124" s="74" t="s">
        <v>125</v>
      </c>
      <c r="B124" s="47">
        <v>274754</v>
      </c>
      <c r="C124" s="47">
        <v>4167</v>
      </c>
      <c r="D124" s="47">
        <v>34240</v>
      </c>
      <c r="E124" s="47">
        <f t="shared" si="31"/>
        <v>5339</v>
      </c>
      <c r="F124" s="47">
        <f t="shared" si="32"/>
        <v>4167</v>
      </c>
      <c r="G124" s="47">
        <f t="shared" si="33"/>
        <v>274754</v>
      </c>
      <c r="H124" s="47">
        <v>5339</v>
      </c>
    </row>
    <row r="125" spans="1:14" ht="13.5" thickBot="1">
      <c r="A125" s="74" t="s">
        <v>126</v>
      </c>
      <c r="B125" s="47">
        <v>1667970</v>
      </c>
      <c r="C125" s="47">
        <v>8105</v>
      </c>
      <c r="D125" s="47">
        <v>14208</v>
      </c>
      <c r="E125" s="47">
        <f t="shared" si="31"/>
        <v>1507</v>
      </c>
      <c r="F125" s="47">
        <f t="shared" si="32"/>
        <v>8105</v>
      </c>
      <c r="G125" s="47">
        <f t="shared" si="33"/>
        <v>1667970</v>
      </c>
      <c r="H125" s="47">
        <v>1507</v>
      </c>
    </row>
    <row r="126" spans="1:14" ht="13.5" thickBot="1">
      <c r="A126" s="74" t="s">
        <v>127</v>
      </c>
      <c r="B126" s="47">
        <v>44042</v>
      </c>
      <c r="C126" s="47">
        <v>557</v>
      </c>
      <c r="D126" s="47">
        <v>1822</v>
      </c>
      <c r="E126" s="47">
        <f t="shared" si="31"/>
        <v>188</v>
      </c>
      <c r="F126" s="47">
        <f t="shared" si="32"/>
        <v>557</v>
      </c>
      <c r="G126" s="47">
        <f t="shared" si="33"/>
        <v>44042</v>
      </c>
      <c r="H126" s="47">
        <v>188</v>
      </c>
    </row>
    <row r="127" spans="1:14" ht="13.5" thickBot="1">
      <c r="A127" s="74" t="s">
        <v>128</v>
      </c>
      <c r="B127" s="47">
        <v>6239</v>
      </c>
      <c r="C127" s="47">
        <v>187</v>
      </c>
      <c r="D127" s="47">
        <v>87</v>
      </c>
      <c r="E127" s="47">
        <f t="shared" si="31"/>
        <v>0</v>
      </c>
      <c r="F127" s="47">
        <f t="shared" si="32"/>
        <v>187</v>
      </c>
      <c r="G127" s="47">
        <f t="shared" si="33"/>
        <v>6239</v>
      </c>
      <c r="H127" s="47">
        <v>0</v>
      </c>
    </row>
    <row r="128" spans="1:14" ht="13.5" thickBot="1">
      <c r="A128" s="74" t="s">
        <v>129</v>
      </c>
      <c r="B128" s="47">
        <v>31078</v>
      </c>
      <c r="C128" s="47">
        <v>221</v>
      </c>
      <c r="D128" s="47">
        <v>1194</v>
      </c>
      <c r="E128" s="47">
        <f t="shared" si="31"/>
        <v>656</v>
      </c>
      <c r="F128" s="47">
        <f t="shared" si="32"/>
        <v>221</v>
      </c>
      <c r="G128" s="47">
        <f t="shared" si="33"/>
        <v>31078</v>
      </c>
      <c r="H128" s="47">
        <v>656</v>
      </c>
    </row>
    <row r="129" spans="1:8" ht="13.5" thickBot="1">
      <c r="A129" s="74" t="s">
        <v>130</v>
      </c>
      <c r="B129" s="47">
        <v>7824</v>
      </c>
      <c r="C129" s="47">
        <v>92</v>
      </c>
      <c r="D129" s="47">
        <v>955</v>
      </c>
      <c r="E129" s="47">
        <f t="shared" si="31"/>
        <v>971</v>
      </c>
      <c r="F129" s="47">
        <f t="shared" si="32"/>
        <v>92</v>
      </c>
      <c r="G129" s="47">
        <f t="shared" si="33"/>
        <v>7824</v>
      </c>
      <c r="H129" s="47">
        <v>971</v>
      </c>
    </row>
    <row r="130" spans="1:8">
      <c r="A130" s="74" t="s">
        <v>131</v>
      </c>
      <c r="B130" s="47">
        <v>11144</v>
      </c>
      <c r="C130" s="47">
        <v>72</v>
      </c>
      <c r="D130" s="47">
        <v>754</v>
      </c>
      <c r="E130" s="47">
        <f t="shared" si="31"/>
        <v>97</v>
      </c>
      <c r="F130" s="47">
        <f t="shared" si="32"/>
        <v>72</v>
      </c>
      <c r="G130" s="47">
        <f t="shared" si="33"/>
        <v>11144</v>
      </c>
      <c r="H130" s="47">
        <v>97</v>
      </c>
    </row>
    <row r="131" spans="1:8">
      <c r="B131" s="24"/>
      <c r="C131" s="24"/>
      <c r="E131" s="35"/>
      <c r="F131" s="35"/>
      <c r="G131" s="35"/>
      <c r="H131" s="24"/>
    </row>
    <row r="132" spans="1:8">
      <c r="A132" s="20" t="s">
        <v>134</v>
      </c>
      <c r="B132" s="68">
        <f>SUM(B123:B131)</f>
        <v>2456329</v>
      </c>
      <c r="C132" s="68">
        <f>SUM(C123:C131)</f>
        <v>19484</v>
      </c>
      <c r="D132" s="68">
        <f>SUM(D123:D131)</f>
        <v>103880</v>
      </c>
      <c r="E132" s="35"/>
      <c r="F132" s="35"/>
      <c r="G132" s="35"/>
      <c r="H132" s="68">
        <f>SUM(H123:H131)</f>
        <v>33005</v>
      </c>
    </row>
    <row r="133" spans="1:8" ht="13.5" thickBot="1">
      <c r="A133" s="20"/>
      <c r="B133" s="68"/>
      <c r="C133" s="68"/>
      <c r="D133" s="68"/>
      <c r="E133" s="35"/>
      <c r="F133" s="35"/>
      <c r="G133" s="35"/>
    </row>
    <row r="134" spans="1:8">
      <c r="A134" s="73" t="s">
        <v>158</v>
      </c>
      <c r="B134" s="83">
        <f>B132/$B$9*100</f>
        <v>23.942625323732873</v>
      </c>
      <c r="C134" s="83">
        <f t="shared" ref="C134:H134" si="34">C132/$B$9*100</f>
        <v>0.18991678712729901</v>
      </c>
      <c r="D134" s="83">
        <f t="shared" si="34"/>
        <v>1.0125516242447044</v>
      </c>
      <c r="E134" s="83">
        <f t="shared" si="34"/>
        <v>0</v>
      </c>
      <c r="F134" s="83">
        <f t="shared" si="34"/>
        <v>0</v>
      </c>
      <c r="G134" s="83">
        <f t="shared" si="34"/>
        <v>0</v>
      </c>
      <c r="H134" s="83">
        <f t="shared" si="34"/>
        <v>0.3217103037947292</v>
      </c>
    </row>
    <row r="135" spans="1:8">
      <c r="E135" s="35">
        <f>D135</f>
        <v>0</v>
      </c>
      <c r="F135" s="35">
        <f>C135</f>
        <v>0</v>
      </c>
      <c r="G135" s="35">
        <f>B135</f>
        <v>0</v>
      </c>
    </row>
    <row r="136" spans="1:8" ht="13.5" thickBot="1">
      <c r="B136" s="18" t="s">
        <v>132</v>
      </c>
      <c r="C136" s="18" t="str">
        <f>C122</f>
        <v>Coloured</v>
      </c>
      <c r="D136" s="18" t="s">
        <v>133</v>
      </c>
      <c r="E136" s="35" t="str">
        <f>D136</f>
        <v>Indian or Asian</v>
      </c>
      <c r="F136" s="35" t="str">
        <f>C136</f>
        <v>Coloured</v>
      </c>
      <c r="G136" s="35" t="str">
        <f>B136</f>
        <v>Black</v>
      </c>
      <c r="H136" s="18" t="s">
        <v>43</v>
      </c>
    </row>
    <row r="137" spans="1:8" ht="13.5" thickBot="1">
      <c r="A137" s="74" t="s">
        <v>124</v>
      </c>
      <c r="B137" s="37">
        <f>B123/$B$132*100</f>
        <v>16.825026289230799</v>
      </c>
      <c r="C137" s="37">
        <f>C123/$C$132*100</f>
        <v>31.220488606035723</v>
      </c>
      <c r="D137" s="37">
        <f>D123/$D$132*100</f>
        <v>48.729303041971505</v>
      </c>
      <c r="E137" s="37">
        <f>E123/$B$132*100</f>
        <v>0.98712346758109359</v>
      </c>
      <c r="F137" s="37">
        <f>F123/$B$132*100</f>
        <v>0.24764597901991142</v>
      </c>
      <c r="G137" s="37">
        <f>G123/$B$132*100</f>
        <v>16.825026289230799</v>
      </c>
      <c r="H137" s="37">
        <f>H123/$D$132*100</f>
        <v>23.341355410088564</v>
      </c>
    </row>
    <row r="138" spans="1:8" ht="13.5" thickBot="1">
      <c r="A138" s="74" t="s">
        <v>125</v>
      </c>
      <c r="B138" s="37">
        <f t="shared" ref="B138:B144" si="35">B124/$B$132*100</f>
        <v>11.185553726719832</v>
      </c>
      <c r="C138" s="37">
        <f t="shared" ref="C138:C144" si="36">C124/$C$132*100</f>
        <v>21.386778895504001</v>
      </c>
      <c r="D138" s="37">
        <f t="shared" ref="D138:D144" si="37">D124/$D$132*100</f>
        <v>32.961108971890646</v>
      </c>
      <c r="E138" s="37">
        <f t="shared" ref="E138:G144" si="38">E124/$B$132*100</f>
        <v>0.21735687686787886</v>
      </c>
      <c r="F138" s="37">
        <f t="shared" si="38"/>
        <v>0.16964339874666626</v>
      </c>
      <c r="G138" s="37">
        <f t="shared" si="38"/>
        <v>11.185553726719832</v>
      </c>
      <c r="H138" s="37">
        <f t="shared" ref="H138:H144" si="39">H124/$D$132*100</f>
        <v>5.1395841355410088</v>
      </c>
    </row>
    <row r="139" spans="1:8" ht="13.5" thickBot="1">
      <c r="A139" s="74" t="s">
        <v>126</v>
      </c>
      <c r="B139" s="37">
        <f t="shared" si="35"/>
        <v>67.904991554470101</v>
      </c>
      <c r="C139" s="37">
        <f t="shared" si="36"/>
        <v>41.598234448778484</v>
      </c>
      <c r="D139" s="37">
        <f t="shared" si="37"/>
        <v>13.677319984597613</v>
      </c>
      <c r="E139" s="37">
        <f t="shared" si="38"/>
        <v>6.1351716321388541E-2</v>
      </c>
      <c r="F139" s="37">
        <f t="shared" si="38"/>
        <v>0.32996394212664509</v>
      </c>
      <c r="G139" s="37">
        <f t="shared" si="38"/>
        <v>67.904991554470101</v>
      </c>
      <c r="H139" s="37">
        <f t="shared" si="39"/>
        <v>1.4507123604158645</v>
      </c>
    </row>
    <row r="140" spans="1:8" ht="13.5" thickBot="1">
      <c r="A140" s="74" t="s">
        <v>127</v>
      </c>
      <c r="B140" s="37">
        <f t="shared" si="35"/>
        <v>1.7930008561556698</v>
      </c>
      <c r="C140" s="37">
        <f t="shared" si="36"/>
        <v>2.8587559022787929</v>
      </c>
      <c r="D140" s="37">
        <f t="shared" si="37"/>
        <v>1.7539468617635734</v>
      </c>
      <c r="E140" s="37">
        <f t="shared" si="38"/>
        <v>7.6536978556211322E-3</v>
      </c>
      <c r="F140" s="37">
        <f t="shared" si="38"/>
        <v>2.2676115455217929E-2</v>
      </c>
      <c r="G140" s="37">
        <f t="shared" si="38"/>
        <v>1.7930008561556698</v>
      </c>
      <c r="H140" s="37">
        <f t="shared" si="39"/>
        <v>0.18097805159799768</v>
      </c>
    </row>
    <row r="141" spans="1:8" ht="13.5" thickBot="1">
      <c r="A141" s="74" t="s">
        <v>128</v>
      </c>
      <c r="B141" s="37">
        <f t="shared" si="35"/>
        <v>0.25399691979372468</v>
      </c>
      <c r="C141" s="37">
        <f t="shared" si="36"/>
        <v>0.95976185588174912</v>
      </c>
      <c r="D141" s="37">
        <f t="shared" si="37"/>
        <v>8.3750481324605316E-2</v>
      </c>
      <c r="E141" s="37">
        <f t="shared" si="38"/>
        <v>0</v>
      </c>
      <c r="F141" s="37">
        <f t="shared" si="38"/>
        <v>7.6129866968146368E-3</v>
      </c>
      <c r="G141" s="37">
        <f t="shared" si="38"/>
        <v>0.25399691979372468</v>
      </c>
      <c r="H141" s="37">
        <f t="shared" si="39"/>
        <v>0</v>
      </c>
    </row>
    <row r="142" spans="1:8" ht="13.5" thickBot="1">
      <c r="A142" s="74" t="s">
        <v>129</v>
      </c>
      <c r="B142" s="37">
        <f t="shared" si="35"/>
        <v>1.2652213933882634</v>
      </c>
      <c r="C142" s="37">
        <f t="shared" si="36"/>
        <v>1.1342640114966127</v>
      </c>
      <c r="D142" s="37">
        <f t="shared" si="37"/>
        <v>1.1494031574894108</v>
      </c>
      <c r="E142" s="37">
        <f t="shared" si="38"/>
        <v>2.6706520177060968E-2</v>
      </c>
      <c r="F142" s="37">
        <f t="shared" si="38"/>
        <v>8.9971660962354805E-3</v>
      </c>
      <c r="G142" s="37">
        <f t="shared" si="38"/>
        <v>1.2652213933882634</v>
      </c>
      <c r="H142" s="37">
        <f t="shared" si="39"/>
        <v>0.63149788217173652</v>
      </c>
    </row>
    <row r="143" spans="1:8" ht="13.5" thickBot="1">
      <c r="A143" s="74" t="s">
        <v>130</v>
      </c>
      <c r="B143" s="37">
        <f t="shared" si="35"/>
        <v>0.3185241065020199</v>
      </c>
      <c r="C143" s="37">
        <f t="shared" si="36"/>
        <v>0.47218230342845413</v>
      </c>
      <c r="D143" s="37">
        <f t="shared" si="37"/>
        <v>0.91932999614940325</v>
      </c>
      <c r="E143" s="37">
        <f t="shared" si="38"/>
        <v>3.9530535201107019E-2</v>
      </c>
      <c r="F143" s="37">
        <f t="shared" si="38"/>
        <v>3.7454266101975752E-3</v>
      </c>
      <c r="G143" s="37">
        <f t="shared" si="38"/>
        <v>0.3185241065020199</v>
      </c>
      <c r="H143" s="37">
        <f t="shared" si="39"/>
        <v>0.93473238351944543</v>
      </c>
    </row>
    <row r="144" spans="1:8">
      <c r="A144" s="74" t="s">
        <v>131</v>
      </c>
      <c r="B144" s="37">
        <f t="shared" si="35"/>
        <v>0.45368515373958457</v>
      </c>
      <c r="C144" s="37">
        <f t="shared" si="36"/>
        <v>0.36953397659618148</v>
      </c>
      <c r="D144" s="37">
        <f t="shared" si="37"/>
        <v>0.72583750481324605</v>
      </c>
      <c r="E144" s="37">
        <f t="shared" si="38"/>
        <v>3.9489824042300524E-3</v>
      </c>
      <c r="F144" s="37">
        <f t="shared" si="38"/>
        <v>2.9312034340676679E-3</v>
      </c>
      <c r="G144" s="37">
        <f t="shared" si="38"/>
        <v>0.45368515373958457</v>
      </c>
      <c r="H144" s="37">
        <f t="shared" si="39"/>
        <v>9.3376973430881777E-2</v>
      </c>
    </row>
    <row r="145" spans="5:7">
      <c r="E145" s="35">
        <f t="shared" ref="E145:E153" si="40">D145</f>
        <v>0</v>
      </c>
      <c r="F145" s="35">
        <f t="shared" ref="F145:F153" si="41">C145</f>
        <v>0</v>
      </c>
      <c r="G145" s="35">
        <f t="shared" ref="G145:G153" si="42">B145</f>
        <v>0</v>
      </c>
    </row>
    <row r="146" spans="5:7">
      <c r="E146" s="35">
        <f t="shared" si="40"/>
        <v>0</v>
      </c>
      <c r="F146" s="35">
        <f t="shared" si="41"/>
        <v>0</v>
      </c>
      <c r="G146" s="35">
        <f t="shared" si="42"/>
        <v>0</v>
      </c>
    </row>
    <row r="147" spans="5:7">
      <c r="E147" s="35">
        <f t="shared" si="40"/>
        <v>0</v>
      </c>
      <c r="F147" s="35">
        <f t="shared" si="41"/>
        <v>0</v>
      </c>
      <c r="G147" s="35">
        <f t="shared" si="42"/>
        <v>0</v>
      </c>
    </row>
    <row r="148" spans="5:7">
      <c r="E148" s="35">
        <f t="shared" si="40"/>
        <v>0</v>
      </c>
      <c r="F148" s="35">
        <f t="shared" si="41"/>
        <v>0</v>
      </c>
      <c r="G148" s="35">
        <f t="shared" si="42"/>
        <v>0</v>
      </c>
    </row>
    <row r="149" spans="5:7">
      <c r="E149" s="35">
        <f t="shared" si="40"/>
        <v>0</v>
      </c>
      <c r="F149" s="35">
        <f t="shared" si="41"/>
        <v>0</v>
      </c>
      <c r="G149" s="35">
        <f t="shared" si="42"/>
        <v>0</v>
      </c>
    </row>
    <row r="150" spans="5:7">
      <c r="E150" s="35">
        <f t="shared" si="40"/>
        <v>0</v>
      </c>
      <c r="F150" s="35">
        <f t="shared" si="41"/>
        <v>0</v>
      </c>
      <c r="G150" s="35">
        <f t="shared" si="42"/>
        <v>0</v>
      </c>
    </row>
    <row r="151" spans="5:7">
      <c r="E151" s="35">
        <f t="shared" si="40"/>
        <v>0</v>
      </c>
      <c r="F151" s="35">
        <f t="shared" si="41"/>
        <v>0</v>
      </c>
      <c r="G151" s="35">
        <f t="shared" si="42"/>
        <v>0</v>
      </c>
    </row>
    <row r="152" spans="5:7">
      <c r="E152" s="35">
        <f t="shared" si="40"/>
        <v>0</v>
      </c>
      <c r="F152" s="35">
        <f t="shared" si="41"/>
        <v>0</v>
      </c>
      <c r="G152" s="35">
        <f t="shared" si="42"/>
        <v>0</v>
      </c>
    </row>
    <row r="153" spans="5:7">
      <c r="E153" s="35">
        <f t="shared" si="40"/>
        <v>0</v>
      </c>
      <c r="F153" s="35">
        <f t="shared" si="41"/>
        <v>0</v>
      </c>
      <c r="G153" s="35">
        <f t="shared" si="42"/>
        <v>0</v>
      </c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L1"/>
    </sheetView>
  </sheetViews>
  <sheetFormatPr defaultRowHeight="12.75"/>
  <cols>
    <col min="1" max="1" width="38.875" customWidth="1"/>
  </cols>
  <sheetData>
    <row r="1" spans="1:12" ht="39" customHeight="1" thickBot="1">
      <c r="A1" s="319" t="s">
        <v>338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ht="13.5" thickBot="1"/>
    <row r="3" spans="1:12" ht="23.25" thickBot="1">
      <c r="A3" s="282" t="s">
        <v>207</v>
      </c>
    </row>
    <row r="34" spans="1:1" ht="13.5" thickBot="1"/>
    <row r="35" spans="1:1" ht="23.25" thickBot="1">
      <c r="A35" s="282" t="s">
        <v>206</v>
      </c>
    </row>
    <row r="102" spans="1:8" ht="13.5" thickBot="1"/>
    <row r="103" spans="1:8" ht="23.25" thickBot="1">
      <c r="A103" s="316" t="s">
        <v>205</v>
      </c>
      <c r="B103" s="317"/>
      <c r="C103" s="317"/>
      <c r="D103" s="317"/>
      <c r="E103" s="317"/>
      <c r="F103" s="317"/>
      <c r="G103" s="317"/>
      <c r="H103" s="318"/>
    </row>
    <row r="162" spans="1:1" ht="13.5" thickBot="1"/>
    <row r="163" spans="1:1" ht="23.25" thickBot="1">
      <c r="A163" s="282" t="s">
        <v>233</v>
      </c>
    </row>
    <row r="195" spans="1:1" ht="13.5" thickBot="1"/>
    <row r="196" spans="1:1" ht="23.25" thickBot="1">
      <c r="A196" s="282" t="s">
        <v>234</v>
      </c>
    </row>
    <row r="229" spans="1:1" ht="13.5" thickBot="1"/>
    <row r="230" spans="1:1" ht="23.25" thickBot="1">
      <c r="A230" s="282" t="s">
        <v>239</v>
      </c>
    </row>
    <row r="265" spans="1:2" ht="13.5" thickBot="1"/>
    <row r="266" spans="1:2" ht="23.25" thickBot="1">
      <c r="A266" s="316" t="s">
        <v>244</v>
      </c>
      <c r="B266" s="318"/>
    </row>
    <row r="301" spans="1:2" ht="13.5" thickBot="1"/>
    <row r="302" spans="1:2" ht="23.25" thickBot="1">
      <c r="A302" s="283" t="s">
        <v>252</v>
      </c>
      <c r="B302" s="284"/>
    </row>
  </sheetData>
  <mergeCells count="3">
    <mergeCell ref="A103:H103"/>
    <mergeCell ref="A1:L1"/>
    <mergeCell ref="A266:B26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sqref="A1:F1"/>
    </sheetView>
  </sheetViews>
  <sheetFormatPr defaultRowHeight="12.75"/>
  <cols>
    <col min="1" max="1" width="39.75" bestFit="1" customWidth="1"/>
    <col min="2" max="2" width="22.25" style="7" bestFit="1" customWidth="1"/>
    <col min="3" max="3" width="18.75" style="7" customWidth="1"/>
    <col min="4" max="4" width="38.875" customWidth="1"/>
    <col min="5" max="5" width="22.25" style="7" bestFit="1" customWidth="1"/>
    <col min="6" max="6" width="11.25" style="7" customWidth="1"/>
  </cols>
  <sheetData>
    <row r="1" spans="1:6" ht="48.75" customHeight="1" thickBot="1">
      <c r="A1" s="360" t="s">
        <v>342</v>
      </c>
      <c r="B1" s="361"/>
      <c r="C1" s="361"/>
      <c r="D1" s="361"/>
      <c r="E1" s="361"/>
      <c r="F1" s="362"/>
    </row>
    <row r="2" spans="1:6" ht="13.5" thickBot="1"/>
    <row r="3" spans="1:6" ht="15.75" thickBot="1">
      <c r="A3" s="363" t="s">
        <v>344</v>
      </c>
      <c r="B3" s="364"/>
      <c r="C3" s="364"/>
      <c r="D3" s="364"/>
      <c r="E3" s="364"/>
      <c r="F3" s="365"/>
    </row>
    <row r="4" spans="1:6" ht="13.5" thickBot="1"/>
    <row r="5" spans="1:6" ht="13.5" thickBot="1">
      <c r="A5" s="94" t="str">
        <f>C18</f>
        <v>Provincial GDP Rating</v>
      </c>
      <c r="B5" s="297" t="s">
        <v>345</v>
      </c>
      <c r="C5" s="298" t="s">
        <v>346</v>
      </c>
      <c r="D5" s="94" t="str">
        <f>B18</f>
        <v>National Sector Rating</v>
      </c>
      <c r="E5" s="297" t="s">
        <v>345</v>
      </c>
      <c r="F5" s="298" t="s">
        <v>346</v>
      </c>
    </row>
    <row r="6" spans="1:6">
      <c r="A6" s="94"/>
      <c r="B6" s="93"/>
    </row>
    <row r="7" spans="1:6">
      <c r="A7" t="s">
        <v>1</v>
      </c>
      <c r="B7" s="93">
        <v>1.3721357658051545</v>
      </c>
      <c r="C7" s="7">
        <v>1</v>
      </c>
      <c r="D7" t="s">
        <v>10</v>
      </c>
      <c r="E7" s="7">
        <v>1.99</v>
      </c>
      <c r="F7" s="7">
        <v>1</v>
      </c>
    </row>
    <row r="8" spans="1:6">
      <c r="A8" t="s">
        <v>8</v>
      </c>
      <c r="B8" s="93">
        <v>1.017793507429575</v>
      </c>
      <c r="C8" s="7">
        <f>C7+1</f>
        <v>2</v>
      </c>
      <c r="D8" t="s">
        <v>8</v>
      </c>
      <c r="E8" s="7">
        <v>1.63</v>
      </c>
      <c r="F8" s="7">
        <f>F7+1</f>
        <v>2</v>
      </c>
    </row>
    <row r="9" spans="1:6">
      <c r="A9" t="s">
        <v>4</v>
      </c>
      <c r="B9" s="93">
        <v>0.16540962884187493</v>
      </c>
      <c r="C9" s="7">
        <f t="shared" ref="C9:C16" si="0">C8+1</f>
        <v>3</v>
      </c>
      <c r="D9" t="s">
        <v>9</v>
      </c>
      <c r="E9" s="7">
        <v>1.31</v>
      </c>
      <c r="F9" s="7">
        <f t="shared" ref="F9:F16" si="1">F8+1</f>
        <v>3</v>
      </c>
    </row>
    <row r="10" spans="1:6">
      <c r="A10" t="s">
        <v>12</v>
      </c>
      <c r="B10" s="93">
        <v>0.10625087424385882</v>
      </c>
      <c r="C10" s="7">
        <f t="shared" si="0"/>
        <v>4</v>
      </c>
      <c r="D10" t="s">
        <v>6</v>
      </c>
      <c r="E10" s="7">
        <v>0.78</v>
      </c>
      <c r="F10" s="7">
        <f t="shared" si="1"/>
        <v>4</v>
      </c>
    </row>
    <row r="11" spans="1:6">
      <c r="A11" t="s">
        <v>11</v>
      </c>
      <c r="B11" s="93">
        <v>-0.12983284578118415</v>
      </c>
      <c r="C11" s="7">
        <f t="shared" si="0"/>
        <v>5</v>
      </c>
      <c r="D11" t="s">
        <v>11</v>
      </c>
      <c r="E11" s="7">
        <v>-0.32</v>
      </c>
      <c r="F11" s="7">
        <f t="shared" si="1"/>
        <v>5</v>
      </c>
    </row>
    <row r="12" spans="1:6">
      <c r="A12" t="s">
        <v>10</v>
      </c>
      <c r="B12" s="93">
        <v>-0.22220943422819062</v>
      </c>
      <c r="C12" s="7">
        <f t="shared" si="0"/>
        <v>6</v>
      </c>
      <c r="D12" t="s">
        <v>5</v>
      </c>
      <c r="E12" s="7">
        <v>-0.54</v>
      </c>
      <c r="F12" s="7">
        <f t="shared" si="1"/>
        <v>6</v>
      </c>
    </row>
    <row r="13" spans="1:6">
      <c r="A13" t="s">
        <v>9</v>
      </c>
      <c r="B13" s="93">
        <v>-0.33458892609765911</v>
      </c>
      <c r="C13" s="7">
        <f t="shared" si="0"/>
        <v>7</v>
      </c>
      <c r="D13" t="s">
        <v>2</v>
      </c>
      <c r="E13" s="7">
        <v>-0.57999999999999996</v>
      </c>
      <c r="F13" s="7">
        <f t="shared" si="1"/>
        <v>7</v>
      </c>
    </row>
    <row r="14" spans="1:6">
      <c r="A14" t="s">
        <v>2</v>
      </c>
      <c r="B14" s="93">
        <v>-0.65838724569101315</v>
      </c>
      <c r="C14" s="7">
        <f t="shared" si="0"/>
        <v>8</v>
      </c>
      <c r="D14" t="s">
        <v>1</v>
      </c>
      <c r="E14" s="7">
        <v>-1</v>
      </c>
      <c r="F14" s="7">
        <f t="shared" si="1"/>
        <v>8</v>
      </c>
    </row>
    <row r="15" spans="1:6">
      <c r="A15" t="s">
        <v>5</v>
      </c>
      <c r="B15" s="93">
        <v>-0.81526191987067165</v>
      </c>
      <c r="C15" s="7">
        <f t="shared" si="0"/>
        <v>9</v>
      </c>
      <c r="D15" t="s">
        <v>4</v>
      </c>
      <c r="E15" s="7">
        <v>-1.32</v>
      </c>
      <c r="F15" s="7">
        <f t="shared" si="1"/>
        <v>9</v>
      </c>
    </row>
    <row r="16" spans="1:6">
      <c r="A16" t="s">
        <v>6</v>
      </c>
      <c r="B16" s="93">
        <v>-1.1688173347010871</v>
      </c>
      <c r="C16" s="7">
        <f t="shared" si="0"/>
        <v>10</v>
      </c>
      <c r="D16" t="s">
        <v>12</v>
      </c>
      <c r="E16" s="7">
        <v>-1.59</v>
      </c>
      <c r="F16" s="7">
        <f t="shared" si="1"/>
        <v>10</v>
      </c>
    </row>
    <row r="18" spans="1:5">
      <c r="B18" s="7" t="str">
        <f>B51</f>
        <v>National Sector Rating</v>
      </c>
      <c r="C18" s="7" t="str">
        <f>C51</f>
        <v>Provincial GDP Rating</v>
      </c>
    </row>
    <row r="19" spans="1:5">
      <c r="A19" t="s">
        <v>1</v>
      </c>
      <c r="B19" s="7">
        <v>1</v>
      </c>
      <c r="C19" s="7">
        <v>8</v>
      </c>
      <c r="D19" s="7">
        <f t="shared" ref="D19:D28" si="2">C19-B19</f>
        <v>7</v>
      </c>
      <c r="E19" s="7">
        <f>POWER(D19,2)</f>
        <v>49</v>
      </c>
    </row>
    <row r="20" spans="1:5">
      <c r="A20" t="s">
        <v>6</v>
      </c>
      <c r="B20" s="7">
        <v>10</v>
      </c>
      <c r="C20" s="7">
        <v>4</v>
      </c>
      <c r="D20" s="7">
        <f t="shared" si="2"/>
        <v>-6</v>
      </c>
      <c r="E20" s="7">
        <f t="shared" ref="E20:E28" si="3">POWER(D20,2)</f>
        <v>36</v>
      </c>
    </row>
    <row r="21" spans="1:5">
      <c r="A21" t="s">
        <v>5</v>
      </c>
      <c r="B21" s="7">
        <v>9</v>
      </c>
      <c r="C21" s="7">
        <v>6</v>
      </c>
      <c r="D21" s="7">
        <f t="shared" si="2"/>
        <v>-3</v>
      </c>
      <c r="E21" s="7">
        <f t="shared" si="3"/>
        <v>9</v>
      </c>
    </row>
    <row r="22" spans="1:5">
      <c r="A22" t="s">
        <v>10</v>
      </c>
      <c r="B22" s="7">
        <v>6</v>
      </c>
      <c r="C22" s="7">
        <v>1</v>
      </c>
      <c r="D22" s="7">
        <f t="shared" si="2"/>
        <v>-5</v>
      </c>
      <c r="E22" s="7">
        <f t="shared" si="3"/>
        <v>25</v>
      </c>
    </row>
    <row r="23" spans="1:5">
      <c r="A23" t="s">
        <v>12</v>
      </c>
      <c r="B23" s="7">
        <v>4</v>
      </c>
      <c r="C23" s="7">
        <v>10</v>
      </c>
      <c r="D23" s="7">
        <f t="shared" si="2"/>
        <v>6</v>
      </c>
      <c r="E23" s="7">
        <f t="shared" si="3"/>
        <v>36</v>
      </c>
    </row>
    <row r="24" spans="1:5">
      <c r="A24" t="s">
        <v>4</v>
      </c>
      <c r="B24" s="7">
        <v>3</v>
      </c>
      <c r="C24" s="7">
        <v>9</v>
      </c>
      <c r="D24" s="7">
        <f t="shared" si="2"/>
        <v>6</v>
      </c>
      <c r="E24" s="7">
        <f t="shared" si="3"/>
        <v>36</v>
      </c>
    </row>
    <row r="25" spans="1:5">
      <c r="A25" t="s">
        <v>2</v>
      </c>
      <c r="B25" s="7">
        <v>8</v>
      </c>
      <c r="C25" s="7">
        <v>7</v>
      </c>
      <c r="D25" s="7">
        <f t="shared" si="2"/>
        <v>-1</v>
      </c>
      <c r="E25" s="7">
        <f t="shared" si="3"/>
        <v>1</v>
      </c>
    </row>
    <row r="26" spans="1:5">
      <c r="A26" t="s">
        <v>11</v>
      </c>
      <c r="B26" s="7">
        <v>5</v>
      </c>
      <c r="C26" s="7">
        <v>5</v>
      </c>
      <c r="D26" s="7">
        <f t="shared" si="2"/>
        <v>0</v>
      </c>
      <c r="E26" s="7">
        <f t="shared" si="3"/>
        <v>0</v>
      </c>
    </row>
    <row r="27" spans="1:5">
      <c r="A27" t="s">
        <v>9</v>
      </c>
      <c r="B27" s="7">
        <v>7</v>
      </c>
      <c r="C27" s="7">
        <v>3</v>
      </c>
      <c r="D27" s="7">
        <f t="shared" si="2"/>
        <v>-4</v>
      </c>
      <c r="E27" s="7">
        <f t="shared" si="3"/>
        <v>16</v>
      </c>
    </row>
    <row r="28" spans="1:5">
      <c r="A28" t="s">
        <v>8</v>
      </c>
      <c r="B28" s="7">
        <v>2</v>
      </c>
      <c r="C28" s="7">
        <v>2</v>
      </c>
      <c r="D28" s="7">
        <f t="shared" si="2"/>
        <v>0</v>
      </c>
      <c r="E28" s="7">
        <f t="shared" si="3"/>
        <v>0</v>
      </c>
    </row>
    <row r="30" spans="1:5">
      <c r="B30" s="93"/>
      <c r="D30" t="s">
        <v>166</v>
      </c>
      <c r="E30" s="7">
        <f>SUM(E19:E29)</f>
        <v>208</v>
      </c>
    </row>
    <row r="31" spans="1:5" ht="13.5" thickBot="1"/>
    <row r="32" spans="1:5" ht="13.5" thickBot="1">
      <c r="C32" s="301" t="s">
        <v>347</v>
      </c>
      <c r="D32" s="93">
        <f>1-((6*E30)/(10*(100-1)))</f>
        <v>-0.26060606060606051</v>
      </c>
    </row>
    <row r="33" spans="1:6" ht="13.5" thickBot="1">
      <c r="D33" s="93"/>
    </row>
    <row r="34" spans="1:6" ht="15.75" thickBot="1">
      <c r="A34" s="363" t="s">
        <v>343</v>
      </c>
      <c r="B34" s="364"/>
      <c r="C34" s="364"/>
      <c r="D34" s="364"/>
      <c r="E34" s="364"/>
      <c r="F34" s="365"/>
    </row>
    <row r="35" spans="1:6" ht="13.5" thickBot="1"/>
    <row r="36" spans="1:6" ht="13.5" thickBot="1">
      <c r="A36" s="94" t="str">
        <f>C51</f>
        <v>Provincial GDP Rating</v>
      </c>
      <c r="B36" s="297" t="s">
        <v>345</v>
      </c>
      <c r="C36" s="298" t="s">
        <v>346</v>
      </c>
      <c r="D36" s="94" t="str">
        <f>B51</f>
        <v>National Sector Rating</v>
      </c>
      <c r="E36" s="297" t="s">
        <v>345</v>
      </c>
      <c r="F36" s="298" t="s">
        <v>346</v>
      </c>
    </row>
    <row r="37" spans="1:6">
      <c r="A37" s="94"/>
      <c r="B37" s="299"/>
      <c r="C37" s="300"/>
      <c r="E37" s="299"/>
      <c r="F37" s="300"/>
    </row>
    <row r="38" spans="1:6">
      <c r="A38" t="s">
        <v>4</v>
      </c>
      <c r="B38" s="93">
        <v>21.9</v>
      </c>
      <c r="C38" s="7">
        <v>1</v>
      </c>
      <c r="D38" t="s">
        <v>1</v>
      </c>
      <c r="E38" s="93">
        <v>29.053057148658223</v>
      </c>
      <c r="F38" s="7">
        <v>1</v>
      </c>
    </row>
    <row r="39" spans="1:6">
      <c r="A39" t="s">
        <v>10</v>
      </c>
      <c r="B39" s="93">
        <v>15.28</v>
      </c>
      <c r="C39" s="7">
        <f>C38+1</f>
        <v>2</v>
      </c>
      <c r="D39" t="s">
        <v>9</v>
      </c>
      <c r="E39" s="93">
        <v>21.607111962823186</v>
      </c>
      <c r="F39" s="7">
        <f>F38+1</f>
        <v>2</v>
      </c>
    </row>
    <row r="40" spans="1:6">
      <c r="A40" t="s">
        <v>8</v>
      </c>
      <c r="B40" s="93">
        <v>13.82</v>
      </c>
      <c r="C40" s="7">
        <f t="shared" ref="C40:C47" si="4">C39+1</f>
        <v>3</v>
      </c>
      <c r="D40" t="s">
        <v>4</v>
      </c>
      <c r="E40" s="93">
        <v>21.593661818878395</v>
      </c>
      <c r="F40" s="7">
        <f t="shared" ref="F40:F47" si="5">F39+1</f>
        <v>3</v>
      </c>
    </row>
    <row r="41" spans="1:6">
      <c r="A41" t="s">
        <v>9</v>
      </c>
      <c r="B41" s="93">
        <v>12.56</v>
      </c>
      <c r="C41" s="7">
        <f t="shared" si="4"/>
        <v>4</v>
      </c>
      <c r="D41" t="s">
        <v>5</v>
      </c>
      <c r="E41" s="93">
        <v>17.659554934144424</v>
      </c>
      <c r="F41" s="7">
        <f t="shared" si="5"/>
        <v>4</v>
      </c>
    </row>
    <row r="42" spans="1:6">
      <c r="A42" t="s">
        <v>12</v>
      </c>
      <c r="B42" s="93">
        <v>11.08</v>
      </c>
      <c r="C42" s="7">
        <f t="shared" si="4"/>
        <v>5</v>
      </c>
      <c r="D42" t="s">
        <v>8</v>
      </c>
      <c r="E42" s="93">
        <v>16.730198311150158</v>
      </c>
      <c r="F42" s="7">
        <f t="shared" si="5"/>
        <v>5</v>
      </c>
    </row>
    <row r="43" spans="1:6">
      <c r="A43" t="s">
        <v>11</v>
      </c>
      <c r="B43" s="93">
        <v>5.5</v>
      </c>
      <c r="C43" s="7">
        <f t="shared" si="4"/>
        <v>6</v>
      </c>
      <c r="D43" t="s">
        <v>11</v>
      </c>
      <c r="E43" s="93">
        <v>16.604163861672827</v>
      </c>
      <c r="F43" s="7">
        <f t="shared" si="5"/>
        <v>6</v>
      </c>
    </row>
    <row r="44" spans="1:6">
      <c r="A44" t="s">
        <v>1</v>
      </c>
      <c r="B44" s="93">
        <v>4.71</v>
      </c>
      <c r="C44" s="7">
        <f t="shared" si="4"/>
        <v>7</v>
      </c>
      <c r="D44" t="s">
        <v>6</v>
      </c>
      <c r="E44" s="93">
        <v>15.45627231259571</v>
      </c>
      <c r="F44" s="7">
        <f t="shared" si="5"/>
        <v>7</v>
      </c>
    </row>
    <row r="45" spans="1:6">
      <c r="A45" t="s">
        <v>6</v>
      </c>
      <c r="B45" s="93">
        <v>2.48</v>
      </c>
      <c r="C45" s="7">
        <f t="shared" si="4"/>
        <v>8</v>
      </c>
      <c r="D45" t="s">
        <v>12</v>
      </c>
      <c r="E45" s="93">
        <v>13.686825131330584</v>
      </c>
      <c r="F45" s="7">
        <f t="shared" si="5"/>
        <v>8</v>
      </c>
    </row>
    <row r="46" spans="1:6">
      <c r="A46" t="s">
        <v>5</v>
      </c>
      <c r="B46" s="93">
        <v>2.42</v>
      </c>
      <c r="C46" s="7">
        <f t="shared" si="4"/>
        <v>9</v>
      </c>
      <c r="D46" t="s">
        <v>10</v>
      </c>
      <c r="E46" s="93">
        <v>13.519247404365249</v>
      </c>
      <c r="F46" s="7">
        <f t="shared" si="5"/>
        <v>9</v>
      </c>
    </row>
    <row r="47" spans="1:6">
      <c r="A47" t="s">
        <v>2</v>
      </c>
      <c r="B47" s="93">
        <v>1.48</v>
      </c>
      <c r="C47" s="7">
        <f t="shared" si="4"/>
        <v>10</v>
      </c>
      <c r="D47" t="s">
        <v>2</v>
      </c>
      <c r="E47" s="93">
        <v>3.8445354170580077</v>
      </c>
      <c r="F47" s="7">
        <f t="shared" si="5"/>
        <v>10</v>
      </c>
    </row>
    <row r="48" spans="1:6">
      <c r="C48" s="7">
        <f>SUM(C38:C47)</f>
        <v>55</v>
      </c>
    </row>
    <row r="51" spans="1:5">
      <c r="B51" s="7" t="s">
        <v>165</v>
      </c>
      <c r="C51" s="7" t="s">
        <v>164</v>
      </c>
    </row>
    <row r="52" spans="1:5">
      <c r="A52" t="s">
        <v>1</v>
      </c>
      <c r="B52" s="7">
        <f>F38</f>
        <v>1</v>
      </c>
      <c r="C52" s="7">
        <f>C44</f>
        <v>7</v>
      </c>
      <c r="D52" s="7">
        <f>C52-B52</f>
        <v>6</v>
      </c>
      <c r="E52" s="7">
        <f>POWER(D52,2)</f>
        <v>36</v>
      </c>
    </row>
    <row r="53" spans="1:5">
      <c r="A53" t="s">
        <v>6</v>
      </c>
      <c r="B53" s="7">
        <f>F44</f>
        <v>7</v>
      </c>
      <c r="C53" s="7">
        <f>C45</f>
        <v>8</v>
      </c>
      <c r="D53" s="7">
        <f t="shared" ref="D53:D61" si="6">C53-B53</f>
        <v>1</v>
      </c>
      <c r="E53" s="7">
        <f t="shared" ref="E53:E61" si="7">POWER(D53,2)</f>
        <v>1</v>
      </c>
    </row>
    <row r="54" spans="1:5">
      <c r="A54" t="s">
        <v>5</v>
      </c>
      <c r="B54" s="7">
        <f>F41</f>
        <v>4</v>
      </c>
      <c r="C54" s="7">
        <f>C46</f>
        <v>9</v>
      </c>
      <c r="D54" s="7">
        <f t="shared" si="6"/>
        <v>5</v>
      </c>
      <c r="E54" s="7">
        <f t="shared" si="7"/>
        <v>25</v>
      </c>
    </row>
    <row r="55" spans="1:5">
      <c r="A55" t="s">
        <v>10</v>
      </c>
      <c r="B55" s="7">
        <f>F46</f>
        <v>9</v>
      </c>
      <c r="C55" s="7">
        <f>C39</f>
        <v>2</v>
      </c>
      <c r="D55" s="7">
        <f t="shared" si="6"/>
        <v>-7</v>
      </c>
      <c r="E55" s="7">
        <f t="shared" si="7"/>
        <v>49</v>
      </c>
    </row>
    <row r="56" spans="1:5">
      <c r="A56" t="s">
        <v>12</v>
      </c>
      <c r="B56" s="7">
        <f>F45</f>
        <v>8</v>
      </c>
      <c r="C56" s="7">
        <f>C42</f>
        <v>5</v>
      </c>
      <c r="D56" s="7">
        <f t="shared" si="6"/>
        <v>-3</v>
      </c>
      <c r="E56" s="7">
        <f t="shared" si="7"/>
        <v>9</v>
      </c>
    </row>
    <row r="57" spans="1:5">
      <c r="A57" t="s">
        <v>4</v>
      </c>
      <c r="B57" s="7">
        <f>F40</f>
        <v>3</v>
      </c>
      <c r="C57" s="7">
        <f>C38</f>
        <v>1</v>
      </c>
      <c r="D57" s="7">
        <f t="shared" si="6"/>
        <v>-2</v>
      </c>
      <c r="E57" s="7">
        <f t="shared" si="7"/>
        <v>4</v>
      </c>
    </row>
    <row r="58" spans="1:5">
      <c r="A58" t="s">
        <v>2</v>
      </c>
      <c r="B58" s="7">
        <f>F47</f>
        <v>10</v>
      </c>
      <c r="C58" s="7">
        <f>C47</f>
        <v>10</v>
      </c>
      <c r="D58" s="7">
        <f t="shared" si="6"/>
        <v>0</v>
      </c>
      <c r="E58" s="7">
        <f t="shared" si="7"/>
        <v>0</v>
      </c>
    </row>
    <row r="59" spans="1:5">
      <c r="A59" t="s">
        <v>11</v>
      </c>
      <c r="B59" s="7">
        <f>F43</f>
        <v>6</v>
      </c>
      <c r="C59" s="7">
        <f>C43</f>
        <v>6</v>
      </c>
      <c r="D59" s="7">
        <f t="shared" si="6"/>
        <v>0</v>
      </c>
      <c r="E59" s="7">
        <f t="shared" si="7"/>
        <v>0</v>
      </c>
    </row>
    <row r="60" spans="1:5">
      <c r="A60" t="s">
        <v>9</v>
      </c>
      <c r="B60" s="7">
        <f>F39</f>
        <v>2</v>
      </c>
      <c r="C60" s="7">
        <f>C41</f>
        <v>4</v>
      </c>
      <c r="D60" s="7">
        <f t="shared" si="6"/>
        <v>2</v>
      </c>
      <c r="E60" s="7">
        <f t="shared" si="7"/>
        <v>4</v>
      </c>
    </row>
    <row r="61" spans="1:5">
      <c r="A61" t="s">
        <v>8</v>
      </c>
      <c r="B61" s="7">
        <f>F42</f>
        <v>5</v>
      </c>
      <c r="C61" s="7">
        <f>C40</f>
        <v>3</v>
      </c>
      <c r="D61" s="7">
        <f t="shared" si="6"/>
        <v>-2</v>
      </c>
      <c r="E61" s="7">
        <f t="shared" si="7"/>
        <v>4</v>
      </c>
    </row>
    <row r="63" spans="1:5">
      <c r="B63" s="93"/>
      <c r="D63" t="s">
        <v>166</v>
      </c>
      <c r="E63" s="7">
        <f>SUM(E52:E62)</f>
        <v>132</v>
      </c>
    </row>
    <row r="64" spans="1:5" ht="13.5" thickBot="1"/>
    <row r="65" spans="3:4" ht="13.5" thickBot="1">
      <c r="C65" s="301" t="s">
        <v>347</v>
      </c>
      <c r="D65" s="93">
        <f>1-((6*E63)/(10*(100-1)))</f>
        <v>0.19999999999999996</v>
      </c>
    </row>
  </sheetData>
  <mergeCells count="3">
    <mergeCell ref="A1:F1"/>
    <mergeCell ref="A3:F3"/>
    <mergeCell ref="A34:F3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L1"/>
    </sheetView>
  </sheetViews>
  <sheetFormatPr defaultRowHeight="12.75"/>
  <cols>
    <col min="1" max="1" width="45.25" customWidth="1"/>
    <col min="9" max="9" width="9.5" customWidth="1"/>
    <col min="10" max="10" width="11" customWidth="1"/>
  </cols>
  <sheetData>
    <row r="1" spans="1:12" ht="48" customHeight="1" thickBot="1">
      <c r="A1" s="319" t="s">
        <v>338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ht="13.5" thickBot="1"/>
    <row r="3" spans="1:12" ht="15">
      <c r="A3" s="289" t="s">
        <v>339</v>
      </c>
    </row>
    <row r="4" spans="1:12" ht="15">
      <c r="A4" s="290" t="s">
        <v>340</v>
      </c>
    </row>
    <row r="5" spans="1:12" ht="15.75" thickBot="1">
      <c r="A5" s="291" t="s">
        <v>341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2"/>
  <sheetViews>
    <sheetView workbookViewId="0">
      <selection sqref="A1:AO1"/>
    </sheetView>
  </sheetViews>
  <sheetFormatPr defaultRowHeight="12.75"/>
  <cols>
    <col min="1" max="1" width="35" customWidth="1"/>
    <col min="2" max="2" width="10.75" bestFit="1" customWidth="1"/>
    <col min="3" max="3" width="11.5" customWidth="1"/>
    <col min="4" max="14" width="10.75" bestFit="1" customWidth="1"/>
    <col min="15" max="15" width="11.25" customWidth="1"/>
    <col min="16" max="16" width="10.75" bestFit="1" customWidth="1"/>
  </cols>
  <sheetData>
    <row r="1" spans="1:41" ht="45" customHeight="1" thickBot="1">
      <c r="A1" s="325" t="s">
        <v>207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7"/>
    </row>
    <row r="3" spans="1:41" ht="18">
      <c r="A3" s="322" t="s">
        <v>212</v>
      </c>
      <c r="B3" s="322"/>
      <c r="C3" s="322"/>
      <c r="D3" s="322"/>
      <c r="E3" s="322"/>
      <c r="F3" s="322"/>
      <c r="G3" s="323"/>
      <c r="H3" s="323"/>
      <c r="I3" s="323"/>
      <c r="J3" s="323"/>
      <c r="K3" s="323"/>
      <c r="L3" s="323"/>
      <c r="M3" s="323"/>
      <c r="N3" s="323"/>
      <c r="O3" s="324"/>
      <c r="P3" s="324"/>
    </row>
    <row r="4" spans="1:41">
      <c r="A4" s="1" t="s">
        <v>283</v>
      </c>
      <c r="B4" s="1"/>
      <c r="C4" s="1"/>
      <c r="D4" s="1"/>
      <c r="E4" s="1"/>
      <c r="F4" s="1"/>
      <c r="O4" s="7"/>
    </row>
    <row r="5" spans="1:41" ht="13.5" thickBot="1">
      <c r="A5" s="115" t="s">
        <v>167</v>
      </c>
      <c r="B5" s="105" t="s">
        <v>278</v>
      </c>
      <c r="C5" s="106" t="s">
        <v>279</v>
      </c>
      <c r="D5" s="106" t="s">
        <v>280</v>
      </c>
      <c r="E5" s="106" t="s">
        <v>281</v>
      </c>
      <c r="F5" s="106" t="s">
        <v>282</v>
      </c>
      <c r="G5" s="106" t="s">
        <v>16</v>
      </c>
      <c r="H5" s="106" t="s">
        <v>17</v>
      </c>
      <c r="I5" s="106" t="s">
        <v>18</v>
      </c>
      <c r="J5" s="107">
        <v>2003</v>
      </c>
      <c r="K5" s="107">
        <v>2004</v>
      </c>
      <c r="L5" s="107">
        <v>2005</v>
      </c>
      <c r="M5" s="107">
        <v>2006</v>
      </c>
      <c r="N5" s="107">
        <v>2007</v>
      </c>
      <c r="O5" s="107">
        <v>2008</v>
      </c>
      <c r="P5" s="108">
        <v>2009</v>
      </c>
    </row>
    <row r="6" spans="1:41" ht="13.5" thickTop="1">
      <c r="A6" s="2" t="s">
        <v>0</v>
      </c>
      <c r="B6" s="109">
        <f t="shared" ref="B6:G6" si="0">SUM(B7:B8)</f>
        <v>127206.67651450721</v>
      </c>
      <c r="C6" s="101">
        <f t="shared" si="0"/>
        <v>132737.49384805028</v>
      </c>
      <c r="D6" s="101">
        <f t="shared" si="0"/>
        <v>134732.09241364076</v>
      </c>
      <c r="E6" s="101">
        <f t="shared" si="0"/>
        <v>132879.4345058109</v>
      </c>
      <c r="F6" s="101">
        <f t="shared" si="0"/>
        <v>133396.86389940526</v>
      </c>
      <c r="G6" s="101">
        <f t="shared" si="0"/>
        <v>133856.59529121331</v>
      </c>
      <c r="H6" s="101">
        <f t="shared" ref="H6:O6" si="1">SUM(H7:H8)</f>
        <v>132609.54120695521</v>
      </c>
      <c r="I6" s="101">
        <f t="shared" si="1"/>
        <v>135785.80563310927</v>
      </c>
      <c r="J6" s="101">
        <f t="shared" si="1"/>
        <v>139424.82024878415</v>
      </c>
      <c r="K6" s="101">
        <f t="shared" si="1"/>
        <v>141295.25672401552</v>
      </c>
      <c r="L6" s="101">
        <f t="shared" si="1"/>
        <v>143393.9</v>
      </c>
      <c r="M6" s="101">
        <f t="shared" si="1"/>
        <v>140723.25534732643</v>
      </c>
      <c r="N6" s="101">
        <f t="shared" si="1"/>
        <v>141945.28150754265</v>
      </c>
      <c r="O6" s="101">
        <f t="shared" si="1"/>
        <v>140237.91611454805</v>
      </c>
      <c r="P6" s="110">
        <f>SUM(P7:P8)</f>
        <v>131766.9456843489</v>
      </c>
    </row>
    <row r="7" spans="1:41">
      <c r="A7" s="3" t="s">
        <v>1</v>
      </c>
      <c r="B7" s="95">
        <v>26405.123974431965</v>
      </c>
      <c r="C7" s="96">
        <v>32742.353728295635</v>
      </c>
      <c r="D7" s="96">
        <v>33037.034911850293</v>
      </c>
      <c r="E7" s="96">
        <v>31286.072061522224</v>
      </c>
      <c r="F7" s="96">
        <v>33225.808529336602</v>
      </c>
      <c r="G7" s="96">
        <v>34787.421530215419</v>
      </c>
      <c r="H7" s="96">
        <v>33639.436619718312</v>
      </c>
      <c r="I7" s="96">
        <v>35826</v>
      </c>
      <c r="J7" s="96">
        <v>36070</v>
      </c>
      <c r="K7" s="96">
        <v>36380</v>
      </c>
      <c r="L7" s="96">
        <v>37402.400000000001</v>
      </c>
      <c r="M7" s="96">
        <v>35359</v>
      </c>
      <c r="N7" s="96">
        <v>36610</v>
      </c>
      <c r="O7" s="96">
        <v>40590</v>
      </c>
      <c r="P7" s="97">
        <v>39290.019999999997</v>
      </c>
    </row>
    <row r="8" spans="1:41">
      <c r="A8" s="4" t="s">
        <v>2</v>
      </c>
      <c r="B8" s="98">
        <v>100801.55254007525</v>
      </c>
      <c r="C8" s="99">
        <v>99995.140119754651</v>
      </c>
      <c r="D8" s="99">
        <v>101695.05750179048</v>
      </c>
      <c r="E8" s="99">
        <v>101593.36244428869</v>
      </c>
      <c r="F8" s="99">
        <v>100171.05537006866</v>
      </c>
      <c r="G8" s="99">
        <v>99069.173760997903</v>
      </c>
      <c r="H8" s="99">
        <v>98970.1045872369</v>
      </c>
      <c r="I8" s="99">
        <v>99959.805633109267</v>
      </c>
      <c r="J8" s="99">
        <v>103354.82024878413</v>
      </c>
      <c r="K8" s="99">
        <v>104915.25672401552</v>
      </c>
      <c r="L8" s="99">
        <v>105991.5</v>
      </c>
      <c r="M8" s="99">
        <v>105364.25534732643</v>
      </c>
      <c r="N8" s="99">
        <v>105335.28150754265</v>
      </c>
      <c r="O8" s="99">
        <v>99647.916114548047</v>
      </c>
      <c r="P8" s="100">
        <v>92476.925684348913</v>
      </c>
    </row>
    <row r="9" spans="1:41">
      <c r="A9" s="2" t="s">
        <v>3</v>
      </c>
      <c r="B9" s="102">
        <f t="shared" ref="B9:G9" si="2">SUM(B10:B12)</f>
        <v>248296.20182774015</v>
      </c>
      <c r="C9" s="103">
        <f t="shared" si="2"/>
        <v>254358.80340053869</v>
      </c>
      <c r="D9" s="103">
        <f t="shared" si="2"/>
        <v>261763.4582926752</v>
      </c>
      <c r="E9" s="103">
        <f t="shared" si="2"/>
        <v>257891.65484768761</v>
      </c>
      <c r="F9" s="103">
        <f t="shared" si="2"/>
        <v>258636.328071795</v>
      </c>
      <c r="G9" s="103">
        <f t="shared" si="2"/>
        <v>277586.35688491113</v>
      </c>
      <c r="H9" s="103">
        <f t="shared" ref="H9:O9" si="3">SUM(H10:H12)</f>
        <v>284951.66230248689</v>
      </c>
      <c r="I9" s="103">
        <f t="shared" si="3"/>
        <v>293957</v>
      </c>
      <c r="J9" s="103">
        <f t="shared" si="3"/>
        <v>293500</v>
      </c>
      <c r="K9" s="103">
        <f t="shared" si="3"/>
        <v>309751</v>
      </c>
      <c r="L9" s="103">
        <f t="shared" si="3"/>
        <v>330669.7</v>
      </c>
      <c r="M9" s="103">
        <f t="shared" si="3"/>
        <v>352503.4</v>
      </c>
      <c r="N9" s="103">
        <f t="shared" si="3"/>
        <v>373544</v>
      </c>
      <c r="O9" s="103">
        <f t="shared" si="3"/>
        <v>386339</v>
      </c>
      <c r="P9" s="104">
        <f>SUM(P10:P12)</f>
        <v>358492.89967439673</v>
      </c>
    </row>
    <row r="10" spans="1:41">
      <c r="A10" s="3" t="s">
        <v>4</v>
      </c>
      <c r="B10" s="95">
        <v>196934.25217656806</v>
      </c>
      <c r="C10" s="96">
        <v>199691.33170704002</v>
      </c>
      <c r="D10" s="96">
        <v>205082.99766313008</v>
      </c>
      <c r="E10" s="96">
        <v>204672.83166780381</v>
      </c>
      <c r="F10" s="96">
        <v>205900.86865781064</v>
      </c>
      <c r="G10" s="96">
        <v>222578.83901909328</v>
      </c>
      <c r="H10" s="96">
        <v>229701.36186770428</v>
      </c>
      <c r="I10" s="96">
        <v>236133</v>
      </c>
      <c r="J10" s="96">
        <v>232581</v>
      </c>
      <c r="K10" s="96">
        <v>243965</v>
      </c>
      <c r="L10" s="96">
        <v>259101.3</v>
      </c>
      <c r="M10" s="96">
        <v>275782.40000000002</v>
      </c>
      <c r="N10" s="96">
        <v>289593</v>
      </c>
      <c r="O10" s="96">
        <v>297491</v>
      </c>
      <c r="P10" s="97">
        <v>265649.84808336932</v>
      </c>
    </row>
    <row r="11" spans="1:41">
      <c r="A11" s="3" t="s">
        <v>5</v>
      </c>
      <c r="B11" s="95">
        <v>25843.259651172088</v>
      </c>
      <c r="C11" s="96">
        <v>28634.331693498676</v>
      </c>
      <c r="D11" s="96">
        <v>29751.070629545124</v>
      </c>
      <c r="E11" s="96">
        <v>27876.753179883781</v>
      </c>
      <c r="F11" s="96">
        <v>27737.369413984361</v>
      </c>
      <c r="G11" s="96">
        <v>28597.227865817873</v>
      </c>
      <c r="H11" s="96">
        <v>27539.130434782612</v>
      </c>
      <c r="I11" s="96">
        <v>28503</v>
      </c>
      <c r="J11" s="96">
        <v>29344</v>
      </c>
      <c r="K11" s="96">
        <v>31335</v>
      </c>
      <c r="L11" s="96">
        <v>33010.199999999997</v>
      </c>
      <c r="M11" s="96">
        <v>34139</v>
      </c>
      <c r="N11" s="96">
        <v>35286</v>
      </c>
      <c r="O11" s="96">
        <v>35646</v>
      </c>
      <c r="P11" s="97">
        <v>35472.051591027433</v>
      </c>
    </row>
    <row r="12" spans="1:41">
      <c r="A12" s="4" t="s">
        <v>6</v>
      </c>
      <c r="B12" s="98">
        <v>25518.69</v>
      </c>
      <c r="C12" s="99">
        <v>26033.14</v>
      </c>
      <c r="D12" s="99">
        <v>26929.39</v>
      </c>
      <c r="E12" s="99">
        <v>25342.07</v>
      </c>
      <c r="F12" s="99">
        <v>24998.09</v>
      </c>
      <c r="G12" s="99">
        <v>26410.29</v>
      </c>
      <c r="H12" s="99">
        <v>27711.17</v>
      </c>
      <c r="I12" s="99">
        <v>29321</v>
      </c>
      <c r="J12" s="99">
        <v>31575</v>
      </c>
      <c r="K12" s="99">
        <v>34451</v>
      </c>
      <c r="L12" s="99">
        <v>38558.199999999997</v>
      </c>
      <c r="M12" s="99">
        <v>42582</v>
      </c>
      <c r="N12" s="99">
        <v>48665</v>
      </c>
      <c r="O12" s="96">
        <v>53202</v>
      </c>
      <c r="P12" s="97">
        <v>57371</v>
      </c>
    </row>
    <row r="13" spans="1:41">
      <c r="A13" s="2" t="s">
        <v>7</v>
      </c>
      <c r="B13" s="102">
        <f t="shared" ref="B13:G13" si="4">SUM(B14:B18)</f>
        <v>636193.24039601232</v>
      </c>
      <c r="C13" s="103">
        <f t="shared" si="4"/>
        <v>662879.28163375054</v>
      </c>
      <c r="D13" s="103">
        <f t="shared" si="4"/>
        <v>679765.55265418917</v>
      </c>
      <c r="E13" s="103">
        <f t="shared" si="4"/>
        <v>693350.96595359035</v>
      </c>
      <c r="F13" s="103">
        <f t="shared" si="4"/>
        <v>719841.92832878674</v>
      </c>
      <c r="G13" s="103">
        <f t="shared" si="4"/>
        <v>748200.50428331131</v>
      </c>
      <c r="H13" s="103">
        <f t="shared" ref="H13:O13" si="5">SUM(H14:H18)</f>
        <v>774956.29611073749</v>
      </c>
      <c r="I13" s="103">
        <f t="shared" si="5"/>
        <v>806527.2</v>
      </c>
      <c r="J13" s="103">
        <f t="shared" si="5"/>
        <v>840204.2</v>
      </c>
      <c r="K13" s="103">
        <f t="shared" si="5"/>
        <v>879344</v>
      </c>
      <c r="L13" s="103">
        <f t="shared" si="5"/>
        <v>927002.89999999991</v>
      </c>
      <c r="M13" s="103">
        <f t="shared" si="5"/>
        <v>985265</v>
      </c>
      <c r="N13" s="103">
        <f t="shared" si="5"/>
        <v>1044666</v>
      </c>
      <c r="O13" s="103">
        <f t="shared" si="5"/>
        <v>1093562</v>
      </c>
      <c r="P13" s="104">
        <f>SUM(P14:P18)</f>
        <v>1105431.5745626455</v>
      </c>
    </row>
    <row r="14" spans="1:41">
      <c r="A14" s="3" t="s">
        <v>8</v>
      </c>
      <c r="B14" s="95">
        <v>131650.34352832573</v>
      </c>
      <c r="C14" s="96">
        <v>136521.40623887378</v>
      </c>
      <c r="D14" s="96">
        <v>137067.49186382929</v>
      </c>
      <c r="E14" s="96">
        <v>138849.36925805904</v>
      </c>
      <c r="F14" s="96">
        <v>149401.92132167154</v>
      </c>
      <c r="G14" s="96">
        <v>161503.47694872692</v>
      </c>
      <c r="H14" s="96">
        <v>164572.04301075271</v>
      </c>
      <c r="I14" s="96">
        <v>168357.2</v>
      </c>
      <c r="J14" s="96">
        <v>172845.2</v>
      </c>
      <c r="K14" s="96">
        <v>182175</v>
      </c>
      <c r="L14" s="96">
        <v>195011.9</v>
      </c>
      <c r="M14" s="96">
        <v>206636</v>
      </c>
      <c r="N14" s="96">
        <v>217607</v>
      </c>
      <c r="O14" s="96">
        <v>219897</v>
      </c>
      <c r="P14" s="97">
        <v>213565.0795781427</v>
      </c>
    </row>
    <row r="15" spans="1:41">
      <c r="A15" s="3" t="s">
        <v>9</v>
      </c>
      <c r="B15" s="95">
        <v>74969.254413377654</v>
      </c>
      <c r="C15" s="96">
        <v>79542.378932593681</v>
      </c>
      <c r="D15" s="96">
        <v>85587.599731470807</v>
      </c>
      <c r="E15" s="96">
        <v>90294.91771670169</v>
      </c>
      <c r="F15" s="96">
        <v>94990.253437970183</v>
      </c>
      <c r="G15" s="96">
        <v>102874.44447332171</v>
      </c>
      <c r="H15" s="96">
        <v>108944.03669724769</v>
      </c>
      <c r="I15" s="96">
        <v>118749</v>
      </c>
      <c r="J15" s="96">
        <v>126287</v>
      </c>
      <c r="K15" s="96">
        <v>132459</v>
      </c>
      <c r="L15" s="96">
        <v>139472.20000000001</v>
      </c>
      <c r="M15" s="96">
        <v>146607</v>
      </c>
      <c r="N15" s="96">
        <v>155772</v>
      </c>
      <c r="O15" s="96">
        <v>161904</v>
      </c>
      <c r="P15" s="97">
        <v>162764.96554458802</v>
      </c>
    </row>
    <row r="16" spans="1:41">
      <c r="A16" s="3" t="s">
        <v>10</v>
      </c>
      <c r="B16" s="95">
        <v>174720</v>
      </c>
      <c r="C16" s="96">
        <v>186575.4</v>
      </c>
      <c r="D16" s="96">
        <v>195355.8</v>
      </c>
      <c r="E16" s="96">
        <v>199853</v>
      </c>
      <c r="F16" s="96">
        <v>210066.6</v>
      </c>
      <c r="G16" s="96">
        <v>216747.2</v>
      </c>
      <c r="H16" s="96">
        <v>234450.1</v>
      </c>
      <c r="I16" s="96">
        <v>249165</v>
      </c>
      <c r="J16" s="96">
        <v>261123</v>
      </c>
      <c r="K16" s="96">
        <v>279544</v>
      </c>
      <c r="L16" s="96">
        <v>295503.59999999998</v>
      </c>
      <c r="M16" s="96">
        <v>324002</v>
      </c>
      <c r="N16" s="96">
        <v>349488</v>
      </c>
      <c r="O16" s="96">
        <v>376959</v>
      </c>
      <c r="P16" s="97">
        <v>381731</v>
      </c>
    </row>
    <row r="17" spans="1:16">
      <c r="A17" s="3" t="s">
        <v>11</v>
      </c>
      <c r="B17" s="95">
        <v>63819.642454308931</v>
      </c>
      <c r="C17" s="96">
        <v>65516.096462283123</v>
      </c>
      <c r="D17" s="96">
        <v>65494.661058889127</v>
      </c>
      <c r="E17" s="96">
        <v>69562.67897882963</v>
      </c>
      <c r="F17" s="96">
        <v>72254.153569144997</v>
      </c>
      <c r="G17" s="96">
        <v>75735.382861262638</v>
      </c>
      <c r="H17" s="96">
        <v>77438.116402737054</v>
      </c>
      <c r="I17" s="96">
        <v>79346</v>
      </c>
      <c r="J17" s="96">
        <v>83756</v>
      </c>
      <c r="K17" s="96">
        <v>85219</v>
      </c>
      <c r="L17" s="96">
        <v>88454.6</v>
      </c>
      <c r="M17" s="96">
        <v>93073</v>
      </c>
      <c r="N17" s="96">
        <v>98247</v>
      </c>
      <c r="O17" s="96">
        <v>101801</v>
      </c>
      <c r="P17" s="97">
        <v>104520.52943991483</v>
      </c>
    </row>
    <row r="18" spans="1:16">
      <c r="A18" s="4" t="s">
        <v>12</v>
      </c>
      <c r="B18" s="98">
        <v>191034</v>
      </c>
      <c r="C18" s="99">
        <v>194724</v>
      </c>
      <c r="D18" s="99">
        <v>196260</v>
      </c>
      <c r="E18" s="99">
        <v>194791</v>
      </c>
      <c r="F18" s="99">
        <v>193129</v>
      </c>
      <c r="G18" s="99">
        <v>191340</v>
      </c>
      <c r="H18" s="99">
        <v>189552</v>
      </c>
      <c r="I18" s="99">
        <v>190910</v>
      </c>
      <c r="J18" s="99">
        <v>196193</v>
      </c>
      <c r="K18" s="99">
        <v>199947</v>
      </c>
      <c r="L18" s="99">
        <v>208560.6</v>
      </c>
      <c r="M18" s="99">
        <v>214947</v>
      </c>
      <c r="N18" s="99">
        <v>223552</v>
      </c>
      <c r="O18" s="99">
        <v>233001</v>
      </c>
      <c r="P18" s="100">
        <v>242850</v>
      </c>
    </row>
    <row r="19" spans="1:16">
      <c r="A19" s="2" t="s">
        <v>13</v>
      </c>
      <c r="B19" s="102">
        <f t="shared" ref="B19:G19" si="6">B13+B9+B6</f>
        <v>1011696.1187382597</v>
      </c>
      <c r="C19" s="103">
        <f t="shared" si="6"/>
        <v>1049975.5788823394</v>
      </c>
      <c r="D19" s="103">
        <f t="shared" si="6"/>
        <v>1076261.1033605051</v>
      </c>
      <c r="E19" s="103">
        <f t="shared" si="6"/>
        <v>1084122.0553070889</v>
      </c>
      <c r="F19" s="103">
        <f t="shared" si="6"/>
        <v>1111875.120299987</v>
      </c>
      <c r="G19" s="103">
        <f t="shared" si="6"/>
        <v>1159643.4564594359</v>
      </c>
      <c r="H19" s="103">
        <f t="shared" ref="H19:O19" si="7">H13+H9+H6</f>
        <v>1192517.4996201796</v>
      </c>
      <c r="I19" s="103">
        <f t="shared" si="7"/>
        <v>1236270.0056331092</v>
      </c>
      <c r="J19" s="103">
        <f t="shared" si="7"/>
        <v>1273129.0202487842</v>
      </c>
      <c r="K19" s="103">
        <f t="shared" si="7"/>
        <v>1330390.2567240156</v>
      </c>
      <c r="L19" s="103">
        <f t="shared" si="7"/>
        <v>1401066.4999999998</v>
      </c>
      <c r="M19" s="103">
        <f t="shared" si="7"/>
        <v>1478491.6553473263</v>
      </c>
      <c r="N19" s="103">
        <f t="shared" si="7"/>
        <v>1560155.2815075426</v>
      </c>
      <c r="O19" s="103">
        <f t="shared" si="7"/>
        <v>1620138.916114548</v>
      </c>
      <c r="P19" s="104">
        <f>P13+P9+P6</f>
        <v>1595691.4199213912</v>
      </c>
    </row>
    <row r="20" spans="1:16">
      <c r="A20" s="3" t="s">
        <v>14</v>
      </c>
      <c r="B20" s="95">
        <v>133676.764</v>
      </c>
      <c r="C20" s="96">
        <v>140208.86499999999</v>
      </c>
      <c r="D20" s="96">
        <v>144304.777</v>
      </c>
      <c r="E20" s="96">
        <v>142661.11599999998</v>
      </c>
      <c r="F20" s="96">
        <v>141889.976</v>
      </c>
      <c r="G20" s="96">
        <v>144129.15700000001</v>
      </c>
      <c r="H20" s="96">
        <v>146201.174</v>
      </c>
      <c r="I20" s="96">
        <v>150165</v>
      </c>
      <c r="J20" s="96">
        <v>154193</v>
      </c>
      <c r="K20" s="96">
        <v>161940</v>
      </c>
      <c r="L20" s="96">
        <v>170015</v>
      </c>
      <c r="M20" s="96">
        <v>180630</v>
      </c>
      <c r="N20" s="96">
        <v>189984</v>
      </c>
      <c r="O20" s="96">
        <v>194382</v>
      </c>
      <c r="P20" s="97">
        <v>186368</v>
      </c>
    </row>
    <row r="21" spans="1:16" ht="13.5" thickBot="1">
      <c r="A21" s="111" t="s">
        <v>285</v>
      </c>
      <c r="B21" s="112">
        <f t="shared" ref="B21:H21" si="8">B19+B20</f>
        <v>1145372.8827382596</v>
      </c>
      <c r="C21" s="113">
        <f t="shared" si="8"/>
        <v>1190184.4438823394</v>
      </c>
      <c r="D21" s="113">
        <f t="shared" si="8"/>
        <v>1220565.8803605051</v>
      </c>
      <c r="E21" s="113">
        <f t="shared" si="8"/>
        <v>1226783.1713070888</v>
      </c>
      <c r="F21" s="113">
        <f t="shared" si="8"/>
        <v>1253765.0962999871</v>
      </c>
      <c r="G21" s="113">
        <f t="shared" si="8"/>
        <v>1303772.6134594358</v>
      </c>
      <c r="H21" s="113">
        <f t="shared" si="8"/>
        <v>1338718.6736201798</v>
      </c>
      <c r="I21" s="113">
        <f t="shared" ref="I21:O21" si="9">I19+I20</f>
        <v>1386435.0056331092</v>
      </c>
      <c r="J21" s="113">
        <f t="shared" si="9"/>
        <v>1427322.0202487842</v>
      </c>
      <c r="K21" s="113">
        <f t="shared" si="9"/>
        <v>1492330.2567240156</v>
      </c>
      <c r="L21" s="113">
        <f t="shared" si="9"/>
        <v>1571081.4999999998</v>
      </c>
      <c r="M21" s="113">
        <f t="shared" si="9"/>
        <v>1659121.6553473263</v>
      </c>
      <c r="N21" s="113">
        <f t="shared" si="9"/>
        <v>1750139.2815075426</v>
      </c>
      <c r="O21" s="113">
        <f t="shared" si="9"/>
        <v>1814520.916114548</v>
      </c>
      <c r="P21" s="114">
        <f>P19+P20</f>
        <v>1782059.4199213912</v>
      </c>
    </row>
    <row r="23" spans="1:16" ht="18">
      <c r="A23" s="322" t="s">
        <v>169</v>
      </c>
      <c r="B23" s="322"/>
      <c r="C23" s="322"/>
      <c r="D23" s="322"/>
      <c r="E23" s="322"/>
      <c r="F23" s="322"/>
      <c r="G23" s="323"/>
      <c r="H23" s="323"/>
      <c r="I23" s="323"/>
      <c r="J23" s="323"/>
      <c r="K23" s="323"/>
      <c r="L23" s="323"/>
      <c r="M23" s="323"/>
      <c r="N23" s="323"/>
      <c r="O23" s="324"/>
      <c r="P23" s="324"/>
    </row>
    <row r="24" spans="1:16">
      <c r="A24" s="1" t="s">
        <v>283</v>
      </c>
      <c r="B24" s="1"/>
      <c r="C24" s="1"/>
      <c r="D24" s="1"/>
      <c r="E24" s="1"/>
      <c r="F24" s="1"/>
    </row>
    <row r="25" spans="1:16" ht="13.5" thickBot="1">
      <c r="A25" s="115" t="s">
        <v>168</v>
      </c>
      <c r="B25" s="105" t="s">
        <v>278</v>
      </c>
      <c r="C25" s="106" t="s">
        <v>279</v>
      </c>
      <c r="D25" s="106" t="s">
        <v>280</v>
      </c>
      <c r="E25" s="106" t="s">
        <v>281</v>
      </c>
      <c r="F25" s="106" t="s">
        <v>282</v>
      </c>
      <c r="G25" s="106" t="s">
        <v>16</v>
      </c>
      <c r="H25" s="106" t="s">
        <v>17</v>
      </c>
      <c r="I25" s="106" t="s">
        <v>18</v>
      </c>
      <c r="J25" s="116">
        <v>2003</v>
      </c>
      <c r="K25" s="116">
        <v>2004</v>
      </c>
      <c r="L25" s="116">
        <v>2005</v>
      </c>
      <c r="M25" s="116">
        <v>2006</v>
      </c>
      <c r="N25" s="116">
        <v>2007</v>
      </c>
      <c r="O25" s="116">
        <v>2008</v>
      </c>
      <c r="P25" s="117">
        <v>2009</v>
      </c>
    </row>
    <row r="26" spans="1:16" ht="13.5" thickTop="1">
      <c r="A26" s="5" t="s">
        <v>0</v>
      </c>
      <c r="B26" s="109">
        <f t="shared" ref="B26:J26" si="10">B27+B28</f>
        <v>12647.432690789738</v>
      </c>
      <c r="C26" s="101">
        <f t="shared" si="10"/>
        <v>15724.196257901493</v>
      </c>
      <c r="D26" s="101">
        <f t="shared" si="10"/>
        <v>15757.65005584895</v>
      </c>
      <c r="E26" s="101">
        <f t="shared" si="10"/>
        <v>15760.50050537431</v>
      </c>
      <c r="F26" s="101">
        <f t="shared" si="10"/>
        <v>13821.738229656938</v>
      </c>
      <c r="G26" s="101">
        <f t="shared" si="10"/>
        <v>14059.846235795376</v>
      </c>
      <c r="H26" s="101">
        <f t="shared" si="10"/>
        <v>13804.539301174533</v>
      </c>
      <c r="I26" s="101">
        <f t="shared" si="10"/>
        <v>13819.257526171819</v>
      </c>
      <c r="J26" s="101">
        <f t="shared" si="10"/>
        <v>14560.827192104181</v>
      </c>
      <c r="K26" s="101">
        <f t="shared" ref="K26:P26" si="11">K27+K28</f>
        <v>14670.860143079954</v>
      </c>
      <c r="L26" s="101">
        <f t="shared" si="11"/>
        <v>13796.857237685834</v>
      </c>
      <c r="M26" s="101">
        <f t="shared" si="11"/>
        <v>13726.996007786871</v>
      </c>
      <c r="N26" s="101">
        <f t="shared" si="11"/>
        <v>14292.155825605683</v>
      </c>
      <c r="O26" s="101">
        <f t="shared" si="11"/>
        <v>15125.316884745269</v>
      </c>
      <c r="P26" s="110">
        <f t="shared" si="11"/>
        <v>14503.415281496287</v>
      </c>
    </row>
    <row r="27" spans="1:16">
      <c r="A27" s="6" t="s">
        <v>1</v>
      </c>
      <c r="B27" s="120">
        <v>8243.6494022344596</v>
      </c>
      <c r="C27" s="118">
        <v>9590.116781404111</v>
      </c>
      <c r="D27" s="118">
        <v>9555.8073432946512</v>
      </c>
      <c r="E27" s="118">
        <v>9642.4591071061095</v>
      </c>
      <c r="F27" s="118">
        <v>9388.8799999999992</v>
      </c>
      <c r="G27" s="118">
        <v>9741.35</v>
      </c>
      <c r="H27" s="118">
        <v>9706.76</v>
      </c>
      <c r="I27" s="118">
        <v>10158.474314204826</v>
      </c>
      <c r="J27" s="118">
        <v>10685.085059481225</v>
      </c>
      <c r="K27" s="118">
        <v>10717.488270179887</v>
      </c>
      <c r="L27" s="118">
        <v>10090.866933044141</v>
      </c>
      <c r="M27" s="118">
        <v>10144.867715937562</v>
      </c>
      <c r="N27" s="118">
        <v>10620.848839432847</v>
      </c>
      <c r="O27" s="118">
        <v>11682.784836721665</v>
      </c>
      <c r="P27" s="121">
        <f>P7*P46/100</f>
        <v>11308.619115311431</v>
      </c>
    </row>
    <row r="28" spans="1:16">
      <c r="A28" s="119" t="s">
        <v>2</v>
      </c>
      <c r="B28" s="122">
        <v>4403.7832885552771</v>
      </c>
      <c r="C28" s="123">
        <v>6134.0794764973816</v>
      </c>
      <c r="D28" s="123">
        <v>6201.8427125542985</v>
      </c>
      <c r="E28" s="123">
        <v>6118.0413982682003</v>
      </c>
      <c r="F28" s="123">
        <v>4432.8582296569384</v>
      </c>
      <c r="G28" s="123">
        <v>4318.4962357953755</v>
      </c>
      <c r="H28" s="123">
        <v>4097.7793011745334</v>
      </c>
      <c r="I28" s="123">
        <v>3660.7832119669929</v>
      </c>
      <c r="J28" s="123">
        <v>3875.742132622956</v>
      </c>
      <c r="K28" s="123">
        <v>3953.3718729000675</v>
      </c>
      <c r="L28" s="123">
        <v>3705.990304641693</v>
      </c>
      <c r="M28" s="123">
        <v>3582.128291849308</v>
      </c>
      <c r="N28" s="123">
        <v>3671.3069861728363</v>
      </c>
      <c r="O28" s="123">
        <v>3442.5320480236032</v>
      </c>
      <c r="P28" s="132">
        <f>P8*P47/100</f>
        <v>3194.7961661848558</v>
      </c>
    </row>
    <row r="29" spans="1:16">
      <c r="A29" s="5" t="s">
        <v>3</v>
      </c>
      <c r="B29" s="267">
        <f t="shared" ref="B29:J29" si="12">B30+B31+B32</f>
        <v>50300.616086239454</v>
      </c>
      <c r="C29" s="126">
        <f t="shared" si="12"/>
        <v>51439.132565043583</v>
      </c>
      <c r="D29" s="126">
        <f t="shared" si="12"/>
        <v>52980.980261700817</v>
      </c>
      <c r="E29" s="126">
        <f t="shared" si="12"/>
        <v>51933.881267091529</v>
      </c>
      <c r="F29" s="126">
        <f t="shared" si="12"/>
        <v>52382.089665949636</v>
      </c>
      <c r="G29" s="126">
        <f t="shared" si="12"/>
        <v>56563.711184110529</v>
      </c>
      <c r="H29" s="126">
        <f t="shared" si="12"/>
        <v>59380.106830284436</v>
      </c>
      <c r="I29" s="126">
        <f t="shared" si="12"/>
        <v>59989.936812670661</v>
      </c>
      <c r="J29" s="126">
        <f t="shared" si="12"/>
        <v>59093.765425111211</v>
      </c>
      <c r="K29" s="126">
        <f t="shared" ref="K29:P29" si="13">K30+K31+K32</f>
        <v>62217.716335435005</v>
      </c>
      <c r="L29" s="126">
        <f t="shared" si="13"/>
        <v>66446.721657225964</v>
      </c>
      <c r="M29" s="126">
        <f t="shared" si="13"/>
        <v>70391.387770993606</v>
      </c>
      <c r="N29" s="126">
        <f t="shared" si="13"/>
        <v>74375.369632115166</v>
      </c>
      <c r="O29" s="126">
        <f t="shared" si="13"/>
        <v>76703.19587775004</v>
      </c>
      <c r="P29" s="127">
        <f t="shared" si="13"/>
        <v>70539.784652677947</v>
      </c>
    </row>
    <row r="30" spans="1:16">
      <c r="A30" s="6" t="s">
        <v>4</v>
      </c>
      <c r="B30" s="120">
        <v>41206.6</v>
      </c>
      <c r="C30" s="118">
        <v>41926.885809246654</v>
      </c>
      <c r="D30" s="118">
        <v>43038.359635066925</v>
      </c>
      <c r="E30" s="118">
        <v>42844.617012718329</v>
      </c>
      <c r="F30" s="118">
        <v>43531.508854747852</v>
      </c>
      <c r="G30" s="118">
        <v>47270.843381678307</v>
      </c>
      <c r="H30" s="118">
        <v>48677.683093709318</v>
      </c>
      <c r="I30" s="118">
        <v>49960.634454919782</v>
      </c>
      <c r="J30" s="118">
        <v>49502.96770549292</v>
      </c>
      <c r="K30" s="118">
        <v>51829.694324455893</v>
      </c>
      <c r="L30" s="118">
        <v>55026.890818695712</v>
      </c>
      <c r="M30" s="118">
        <v>58348.380120744754</v>
      </c>
      <c r="N30" s="118">
        <v>61300.122666569165</v>
      </c>
      <c r="O30" s="118">
        <v>62918.442086156429</v>
      </c>
      <c r="P30" s="121">
        <f>P10*P49/100</f>
        <v>56184.135257300979</v>
      </c>
    </row>
    <row r="31" spans="1:16">
      <c r="A31" s="6" t="s">
        <v>5</v>
      </c>
      <c r="B31" s="120">
        <v>4495.2862612351291</v>
      </c>
      <c r="C31" s="118">
        <v>4993.0969422070693</v>
      </c>
      <c r="D31" s="118">
        <v>5165.0171139168951</v>
      </c>
      <c r="E31" s="118">
        <v>4849.3540512063009</v>
      </c>
      <c r="F31" s="118">
        <v>4852.2024739817434</v>
      </c>
      <c r="G31" s="118">
        <v>5136.9116075708807</v>
      </c>
      <c r="H31" s="118">
        <v>5128.9256876195859</v>
      </c>
      <c r="I31" s="118">
        <v>5626.6255612253481</v>
      </c>
      <c r="J31" s="118">
        <v>4979.0050962239948</v>
      </c>
      <c r="K31" s="118">
        <v>5343.3901338104824</v>
      </c>
      <c r="L31" s="118">
        <v>5691.1826597647305</v>
      </c>
      <c r="M31" s="118">
        <v>5879.2141241706813</v>
      </c>
      <c r="N31" s="118">
        <v>6066.6391421027802</v>
      </c>
      <c r="O31" s="118">
        <v>6118.3512196493411</v>
      </c>
      <c r="P31" s="121">
        <f>P11*P50/100</f>
        <v>6088.4943644567984</v>
      </c>
    </row>
    <row r="32" spans="1:16">
      <c r="A32" s="119" t="s">
        <v>6</v>
      </c>
      <c r="B32" s="122">
        <v>4598.7298250043259</v>
      </c>
      <c r="C32" s="123">
        <v>4519.1498135898564</v>
      </c>
      <c r="D32" s="123">
        <v>4777.603512716998</v>
      </c>
      <c r="E32" s="123">
        <v>4239.9102031668936</v>
      </c>
      <c r="F32" s="123">
        <v>3998.3783372200451</v>
      </c>
      <c r="G32" s="123">
        <v>4155.9561948613427</v>
      </c>
      <c r="H32" s="123">
        <v>5573.4980489555273</v>
      </c>
      <c r="I32" s="123">
        <v>4402.6767965255349</v>
      </c>
      <c r="J32" s="123">
        <v>4611.7926233942999</v>
      </c>
      <c r="K32" s="123">
        <v>5044.6318771686238</v>
      </c>
      <c r="L32" s="123">
        <v>5728.6481787655266</v>
      </c>
      <c r="M32" s="123">
        <v>6163.7935260781633</v>
      </c>
      <c r="N32" s="123">
        <v>7008.6078234432171</v>
      </c>
      <c r="O32" s="123">
        <v>7666.4025719442689</v>
      </c>
      <c r="P32" s="132">
        <f>P12*P51/100</f>
        <v>8267.1550309201648</v>
      </c>
    </row>
    <row r="33" spans="1:17">
      <c r="A33" s="5" t="s">
        <v>7</v>
      </c>
      <c r="B33" s="267">
        <f t="shared" ref="B33:J33" si="14">SUM(B34:B38)</f>
        <v>99772.901372234744</v>
      </c>
      <c r="C33" s="126">
        <f t="shared" si="14"/>
        <v>103962.56048740083</v>
      </c>
      <c r="D33" s="126">
        <f t="shared" si="14"/>
        <v>105537.09421478373</v>
      </c>
      <c r="E33" s="126">
        <f t="shared" si="14"/>
        <v>108436.23165115892</v>
      </c>
      <c r="F33" s="126">
        <f t="shared" si="14"/>
        <v>111911.6665602357</v>
      </c>
      <c r="G33" s="126">
        <f t="shared" si="14"/>
        <v>116046.82338651724</v>
      </c>
      <c r="H33" s="126">
        <f t="shared" si="14"/>
        <v>121244.05160104498</v>
      </c>
      <c r="I33" s="128">
        <f t="shared" si="14"/>
        <v>126098.79705380846</v>
      </c>
      <c r="J33" s="128">
        <f t="shared" si="14"/>
        <v>132006.65852690375</v>
      </c>
      <c r="K33" s="128">
        <f t="shared" ref="K33:P33" si="15">SUM(K34:K38)</f>
        <v>137951.46677061383</v>
      </c>
      <c r="L33" s="128">
        <f t="shared" si="15"/>
        <v>147296.36408168479</v>
      </c>
      <c r="M33" s="128">
        <f t="shared" si="15"/>
        <v>155772.09178486199</v>
      </c>
      <c r="N33" s="128">
        <f t="shared" si="15"/>
        <v>165417.57893756925</v>
      </c>
      <c r="O33" s="126">
        <f t="shared" si="15"/>
        <v>172791.09724237866</v>
      </c>
      <c r="P33" s="127">
        <f t="shared" si="15"/>
        <v>174346.85318757844</v>
      </c>
    </row>
    <row r="34" spans="1:17">
      <c r="A34" s="3" t="s">
        <v>8</v>
      </c>
      <c r="B34" s="120">
        <v>21355.842597507559</v>
      </c>
      <c r="C34" s="118">
        <v>21835.712761237923</v>
      </c>
      <c r="D34" s="118">
        <v>21956.732131901921</v>
      </c>
      <c r="E34" s="118">
        <v>22150.1581602318</v>
      </c>
      <c r="F34" s="118">
        <v>23734.656015632896</v>
      </c>
      <c r="G34" s="118">
        <v>25691.398746944666</v>
      </c>
      <c r="H34" s="118">
        <v>27698.396799897833</v>
      </c>
      <c r="I34" s="118">
        <v>28376.892479491878</v>
      </c>
      <c r="J34" s="118">
        <v>29361.149742706661</v>
      </c>
      <c r="K34" s="118">
        <v>30957.428717863386</v>
      </c>
      <c r="L34" s="118">
        <v>32959.871998987801</v>
      </c>
      <c r="M34" s="118">
        <v>35070.016902527685</v>
      </c>
      <c r="N34" s="118">
        <v>37031.188255335801</v>
      </c>
      <c r="O34" s="118">
        <v>37368.994540080195</v>
      </c>
      <c r="P34" s="121">
        <f>P14*P53/100</f>
        <v>36292.956669292478</v>
      </c>
    </row>
    <row r="35" spans="1:17">
      <c r="A35" s="3" t="s">
        <v>9</v>
      </c>
      <c r="B35" s="120">
        <v>17467.023398795438</v>
      </c>
      <c r="C35" s="118">
        <v>18247.309660732062</v>
      </c>
      <c r="D35" s="118">
        <v>19261.83887115393</v>
      </c>
      <c r="E35" s="118">
        <v>20134.139598731479</v>
      </c>
      <c r="F35" s="118">
        <v>20849.208160491682</v>
      </c>
      <c r="G35" s="118">
        <v>22194.910225900938</v>
      </c>
      <c r="H35" s="118">
        <v>23152.353905818603</v>
      </c>
      <c r="I35" s="118">
        <v>25318.289439162167</v>
      </c>
      <c r="J35" s="118">
        <v>27088.302520381272</v>
      </c>
      <c r="K35" s="118">
        <v>28301.561783112622</v>
      </c>
      <c r="L35" s="118">
        <v>29975.62693983403</v>
      </c>
      <c r="M35" s="118">
        <v>31534.570320364182</v>
      </c>
      <c r="N35" s="118">
        <v>33678.53454175924</v>
      </c>
      <c r="O35" s="118">
        <v>35092.553461088137</v>
      </c>
      <c r="P35" s="121">
        <f>P15*P54/100</f>
        <v>35279.167006161821</v>
      </c>
    </row>
    <row r="36" spans="1:17">
      <c r="A36" s="3" t="s">
        <v>10</v>
      </c>
      <c r="B36" s="120">
        <v>24397.324212408777</v>
      </c>
      <c r="C36" s="118">
        <v>26067.428839233598</v>
      </c>
      <c r="D36" s="118">
        <v>27172.627623570668</v>
      </c>
      <c r="E36" s="118">
        <v>27832.072652639665</v>
      </c>
      <c r="F36" s="118">
        <v>29524.633719010606</v>
      </c>
      <c r="G36" s="118">
        <v>29876.959663353409</v>
      </c>
      <c r="H36" s="118">
        <v>31579.968582335245</v>
      </c>
      <c r="I36" s="118">
        <v>33176.268804308085</v>
      </c>
      <c r="J36" s="118">
        <v>35030.564214711048</v>
      </c>
      <c r="K36" s="118">
        <v>37561.637812252186</v>
      </c>
      <c r="L36" s="118">
        <v>41534.323167006834</v>
      </c>
      <c r="M36" s="118">
        <v>44730.081137454879</v>
      </c>
      <c r="N36" s="118">
        <v>48207.52342607241</v>
      </c>
      <c r="O36" s="118">
        <v>51963.957249673578</v>
      </c>
      <c r="P36" s="121">
        <f>P16*P55/100</f>
        <v>52621.779463748426</v>
      </c>
    </row>
    <row r="37" spans="1:17">
      <c r="A37" s="3" t="s">
        <v>11</v>
      </c>
      <c r="B37" s="120">
        <v>10462.035474204658</v>
      </c>
      <c r="C37" s="118">
        <v>10733.983078561589</v>
      </c>
      <c r="D37" s="118">
        <v>10723.030582270234</v>
      </c>
      <c r="E37" s="118">
        <v>11390.05305633134</v>
      </c>
      <c r="F37" s="118">
        <v>11811.006273416384</v>
      </c>
      <c r="G37" s="118">
        <v>12366.987663347045</v>
      </c>
      <c r="H37" s="118">
        <v>12655.307841244508</v>
      </c>
      <c r="I37" s="118">
        <v>12960.485434821978</v>
      </c>
      <c r="J37" s="118">
        <v>13682.568170264032</v>
      </c>
      <c r="K37" s="118">
        <v>13924.515020255227</v>
      </c>
      <c r="L37" s="118">
        <v>14394.877214207107</v>
      </c>
      <c r="M37" s="118">
        <v>15158.467251235801</v>
      </c>
      <c r="N37" s="118">
        <v>15991.687630103621</v>
      </c>
      <c r="O37" s="118">
        <v>16525.127543709405</v>
      </c>
      <c r="P37" s="121">
        <f>P17*P56/100</f>
        <v>16966.582645854422</v>
      </c>
    </row>
    <row r="38" spans="1:17">
      <c r="A38" s="119" t="s">
        <v>12</v>
      </c>
      <c r="B38" s="122">
        <v>26090.675689318326</v>
      </c>
      <c r="C38" s="123">
        <v>27078.126147635652</v>
      </c>
      <c r="D38" s="123">
        <v>26422.865005886979</v>
      </c>
      <c r="E38" s="123">
        <v>26929.808183224632</v>
      </c>
      <c r="F38" s="123">
        <v>25992.16239168412</v>
      </c>
      <c r="G38" s="123">
        <v>25916.567086971183</v>
      </c>
      <c r="H38" s="123">
        <v>26158.024471748799</v>
      </c>
      <c r="I38" s="123">
        <v>26266.860896024351</v>
      </c>
      <c r="J38" s="123">
        <v>26844.073878840729</v>
      </c>
      <c r="K38" s="123">
        <v>27206.323437130406</v>
      </c>
      <c r="L38" s="123">
        <v>28431.664761648994</v>
      </c>
      <c r="M38" s="123">
        <v>29278.956173279425</v>
      </c>
      <c r="N38" s="123">
        <v>30508.645084298198</v>
      </c>
      <c r="O38" s="123">
        <v>31840.464447827337</v>
      </c>
      <c r="P38" s="132">
        <f>P18*P57/100</f>
        <v>33186.367402521319</v>
      </c>
    </row>
    <row r="39" spans="1:17">
      <c r="A39" s="5" t="s">
        <v>13</v>
      </c>
      <c r="B39" s="267">
        <f t="shared" ref="B39:J39" si="16">B33+B29+B26</f>
        <v>162720.95014926395</v>
      </c>
      <c r="C39" s="126">
        <f t="shared" si="16"/>
        <v>171125.8893103459</v>
      </c>
      <c r="D39" s="126">
        <f t="shared" si="16"/>
        <v>174275.72453233349</v>
      </c>
      <c r="E39" s="126">
        <f t="shared" si="16"/>
        <v>176130.61342362475</v>
      </c>
      <c r="F39" s="126">
        <f t="shared" si="16"/>
        <v>178115.49445584227</v>
      </c>
      <c r="G39" s="126">
        <f t="shared" si="16"/>
        <v>186670.38080642314</v>
      </c>
      <c r="H39" s="126">
        <f t="shared" si="16"/>
        <v>194428.69773250393</v>
      </c>
      <c r="I39" s="126">
        <f t="shared" si="16"/>
        <v>199907.99139265096</v>
      </c>
      <c r="J39" s="126">
        <f t="shared" si="16"/>
        <v>205661.25114411913</v>
      </c>
      <c r="K39" s="126">
        <f t="shared" ref="K39:P39" si="17">K33+K29+K26</f>
        <v>214840.04324912879</v>
      </c>
      <c r="L39" s="129">
        <f t="shared" si="17"/>
        <v>227539.94297659659</v>
      </c>
      <c r="M39" s="129">
        <f t="shared" si="17"/>
        <v>239890.47556364245</v>
      </c>
      <c r="N39" s="129">
        <f t="shared" si="17"/>
        <v>254085.10439529008</v>
      </c>
      <c r="O39" s="126">
        <f t="shared" si="17"/>
        <v>264619.61000487395</v>
      </c>
      <c r="P39" s="127">
        <f t="shared" si="17"/>
        <v>259390.05312175269</v>
      </c>
    </row>
    <row r="40" spans="1:17">
      <c r="A40" s="6" t="s">
        <v>14</v>
      </c>
      <c r="B40" s="120">
        <v>7809.4349432495319</v>
      </c>
      <c r="C40" s="118">
        <v>8545.4244594178454</v>
      </c>
      <c r="D40" s="118">
        <v>9527.9942708542767</v>
      </c>
      <c r="E40" s="118">
        <v>10933.313052593152</v>
      </c>
      <c r="F40" s="118">
        <v>11917.630508410715</v>
      </c>
      <c r="G40" s="118">
        <v>13513.612811698989</v>
      </c>
      <c r="H40" s="118">
        <v>14925.577308537091</v>
      </c>
      <c r="I40" s="118">
        <v>17038.688317929675</v>
      </c>
      <c r="J40" s="118">
        <v>19100.542611444496</v>
      </c>
      <c r="K40" s="118">
        <v>23634.697824402952</v>
      </c>
      <c r="L40" s="118">
        <v>27398.734281184446</v>
      </c>
      <c r="M40" s="118">
        <v>31340.335749907288</v>
      </c>
      <c r="N40" s="118">
        <v>35954.475076411662</v>
      </c>
      <c r="O40" s="118">
        <v>36813.06872313175</v>
      </c>
      <c r="P40" s="121">
        <f>P20*P59/100</f>
        <v>35295.335945677158</v>
      </c>
    </row>
    <row r="41" spans="1:17" ht="13.5" thickBot="1">
      <c r="A41" s="184" t="s">
        <v>284</v>
      </c>
      <c r="B41" s="266">
        <f t="shared" ref="B41:J41" si="18">B40+B39</f>
        <v>170530.38509251349</v>
      </c>
      <c r="C41" s="141">
        <f t="shared" si="18"/>
        <v>179671.31376976374</v>
      </c>
      <c r="D41" s="141">
        <f t="shared" si="18"/>
        <v>183803.71880318777</v>
      </c>
      <c r="E41" s="141">
        <f t="shared" si="18"/>
        <v>187063.92647621789</v>
      </c>
      <c r="F41" s="141">
        <f t="shared" si="18"/>
        <v>190033.12496425299</v>
      </c>
      <c r="G41" s="141">
        <f t="shared" si="18"/>
        <v>200183.99361812213</v>
      </c>
      <c r="H41" s="141">
        <f t="shared" si="18"/>
        <v>209354.27504104102</v>
      </c>
      <c r="I41" s="141">
        <f t="shared" si="18"/>
        <v>216946.67971058065</v>
      </c>
      <c r="J41" s="141">
        <f t="shared" si="18"/>
        <v>224761.79375556362</v>
      </c>
      <c r="K41" s="141">
        <f t="shared" ref="K41:P41" si="19">K40+K39</f>
        <v>238474.74107353174</v>
      </c>
      <c r="L41" s="130">
        <f t="shared" si="19"/>
        <v>254938.67725778103</v>
      </c>
      <c r="M41" s="130">
        <f t="shared" si="19"/>
        <v>271230.81131354976</v>
      </c>
      <c r="N41" s="130">
        <f t="shared" si="19"/>
        <v>290039.57947170176</v>
      </c>
      <c r="O41" s="141">
        <f t="shared" si="19"/>
        <v>301432.67872800567</v>
      </c>
      <c r="P41" s="131">
        <f t="shared" si="19"/>
        <v>294685.38906742982</v>
      </c>
    </row>
    <row r="43" spans="1:17" ht="18">
      <c r="A43" s="322" t="s">
        <v>170</v>
      </c>
      <c r="B43" s="322"/>
      <c r="C43" s="322"/>
      <c r="D43" s="322"/>
      <c r="E43" s="322"/>
      <c r="F43" s="322"/>
      <c r="G43" s="323"/>
      <c r="H43" s="323"/>
      <c r="I43" s="323"/>
      <c r="J43" s="323"/>
      <c r="K43" s="323"/>
      <c r="L43" s="323"/>
      <c r="M43" s="323"/>
      <c r="N43" s="323"/>
      <c r="O43" s="324"/>
      <c r="P43" s="324"/>
    </row>
    <row r="44" spans="1:17" ht="13.5" thickBot="1">
      <c r="A44" s="142" t="s">
        <v>171</v>
      </c>
      <c r="B44" s="105" t="s">
        <v>278</v>
      </c>
      <c r="C44" s="106" t="s">
        <v>279</v>
      </c>
      <c r="D44" s="106" t="s">
        <v>280</v>
      </c>
      <c r="E44" s="106" t="s">
        <v>281</v>
      </c>
      <c r="F44" s="106" t="s">
        <v>282</v>
      </c>
      <c r="G44" s="106" t="s">
        <v>16</v>
      </c>
      <c r="H44" s="106" t="s">
        <v>17</v>
      </c>
      <c r="I44" s="106" t="s">
        <v>18</v>
      </c>
      <c r="J44" s="116">
        <v>2003</v>
      </c>
      <c r="K44" s="116">
        <v>2004</v>
      </c>
      <c r="L44" s="116">
        <v>2005</v>
      </c>
      <c r="M44" s="116">
        <v>2006</v>
      </c>
      <c r="N44" s="116">
        <v>2007</v>
      </c>
      <c r="O44" s="116">
        <v>2008</v>
      </c>
      <c r="P44" s="116">
        <v>2009</v>
      </c>
      <c r="Q44" s="116">
        <v>2010</v>
      </c>
    </row>
    <row r="45" spans="1:17" ht="13.5" thickTop="1">
      <c r="A45" s="143" t="s">
        <v>0</v>
      </c>
      <c r="B45" s="152">
        <f t="shared" ref="B45:F54" si="20">B26/B6*100</f>
        <v>9.9424283672306846</v>
      </c>
      <c r="C45" s="153">
        <f t="shared" si="20"/>
        <v>11.846084932040066</v>
      </c>
      <c r="D45" s="153">
        <f t="shared" si="20"/>
        <v>11.695543187640416</v>
      </c>
      <c r="E45" s="153">
        <f t="shared" si="20"/>
        <v>11.86075224054712</v>
      </c>
      <c r="F45" s="153">
        <f t="shared" si="20"/>
        <v>10.36136669605661</v>
      </c>
      <c r="G45" s="153">
        <f t="shared" ref="G45:O54" si="21">G26/G6*100</f>
        <v>10.503663420698331</v>
      </c>
      <c r="H45" s="153">
        <f t="shared" si="21"/>
        <v>10.409914079734786</v>
      </c>
      <c r="I45" s="153">
        <f t="shared" si="21"/>
        <v>10.177247512535439</v>
      </c>
      <c r="J45" s="153">
        <f t="shared" si="21"/>
        <v>10.443497195207005</v>
      </c>
      <c r="K45" s="153">
        <f t="shared" si="21"/>
        <v>10.383122889776661</v>
      </c>
      <c r="L45" s="153">
        <f t="shared" si="21"/>
        <v>9.6216486459227593</v>
      </c>
      <c r="M45" s="153">
        <f t="shared" si="21"/>
        <v>9.7546037958733649</v>
      </c>
      <c r="N45" s="153">
        <f t="shared" si="21"/>
        <v>10.068778386864681</v>
      </c>
      <c r="O45" s="153">
        <f t="shared" si="21"/>
        <v>10.785468940076608</v>
      </c>
      <c r="P45" s="153">
        <f>O45</f>
        <v>10.785468940076608</v>
      </c>
      <c r="Q45" s="153">
        <f t="shared" ref="Q45:Q60" si="22">P45+(P45-N45)</f>
        <v>11.502159493288536</v>
      </c>
    </row>
    <row r="46" spans="1:17">
      <c r="A46" s="144" t="s">
        <v>1</v>
      </c>
      <c r="B46" s="146">
        <f t="shared" si="20"/>
        <v>31.219885239761684</v>
      </c>
      <c r="C46" s="147">
        <f t="shared" si="20"/>
        <v>29.28963769979805</v>
      </c>
      <c r="D46" s="147">
        <f t="shared" si="20"/>
        <v>28.92453081455869</v>
      </c>
      <c r="E46" s="147">
        <f t="shared" si="20"/>
        <v>30.820293094463185</v>
      </c>
      <c r="F46" s="147">
        <f t="shared" si="20"/>
        <v>28.257792407700549</v>
      </c>
      <c r="G46" s="147">
        <f t="shared" si="21"/>
        <v>28.002506571344831</v>
      </c>
      <c r="H46" s="147">
        <f t="shared" si="21"/>
        <v>28.855298944900348</v>
      </c>
      <c r="I46" s="147">
        <f t="shared" si="21"/>
        <v>28.355033534876423</v>
      </c>
      <c r="J46" s="147">
        <f t="shared" si="21"/>
        <v>29.623191182371016</v>
      </c>
      <c r="K46" s="147">
        <f t="shared" si="21"/>
        <v>29.459835816877096</v>
      </c>
      <c r="L46" s="147">
        <f t="shared" si="21"/>
        <v>26.979196343133438</v>
      </c>
      <c r="M46" s="147">
        <f t="shared" si="21"/>
        <v>28.691048151637666</v>
      </c>
      <c r="N46" s="147">
        <f t="shared" si="21"/>
        <v>29.010786231720427</v>
      </c>
      <c r="O46" s="147">
        <f t="shared" si="21"/>
        <v>28.782421376500778</v>
      </c>
      <c r="P46" s="308">
        <f t="shared" ref="P46:P60" si="23">O46</f>
        <v>28.782421376500778</v>
      </c>
      <c r="Q46" s="147">
        <f t="shared" si="22"/>
        <v>28.554056521281129</v>
      </c>
    </row>
    <row r="47" spans="1:17">
      <c r="A47" s="145" t="s">
        <v>2</v>
      </c>
      <c r="B47" s="148">
        <f t="shared" si="20"/>
        <v>4.368765339010511</v>
      </c>
      <c r="C47" s="149">
        <f t="shared" si="20"/>
        <v>6.1343775999025345</v>
      </c>
      <c r="D47" s="149">
        <f t="shared" si="20"/>
        <v>6.0984701370025842</v>
      </c>
      <c r="E47" s="149">
        <f t="shared" si="20"/>
        <v>6.0220877142669469</v>
      </c>
      <c r="F47" s="149">
        <f t="shared" si="20"/>
        <v>4.4252885359751204</v>
      </c>
      <c r="G47" s="149">
        <f t="shared" si="21"/>
        <v>4.3590716181944229</v>
      </c>
      <c r="H47" s="149">
        <f t="shared" si="21"/>
        <v>4.1404213103185707</v>
      </c>
      <c r="I47" s="149">
        <f t="shared" si="21"/>
        <v>3.6622552322715274</v>
      </c>
      <c r="J47" s="149">
        <f t="shared" si="21"/>
        <v>3.7499384385689067</v>
      </c>
      <c r="K47" s="149">
        <f t="shared" si="21"/>
        <v>3.7681572693470091</v>
      </c>
      <c r="L47" s="149">
        <f t="shared" si="21"/>
        <v>3.496497648058281</v>
      </c>
      <c r="M47" s="149">
        <f t="shared" si="21"/>
        <v>3.3997566632450966</v>
      </c>
      <c r="N47" s="149">
        <f t="shared" si="21"/>
        <v>3.4853535621015528</v>
      </c>
      <c r="O47" s="149">
        <f t="shared" si="21"/>
        <v>3.4546954740792746</v>
      </c>
      <c r="P47" s="307">
        <f t="shared" si="23"/>
        <v>3.4546954740792746</v>
      </c>
      <c r="Q47" s="147">
        <f t="shared" si="22"/>
        <v>3.4240373860569964</v>
      </c>
    </row>
    <row r="48" spans="1:17">
      <c r="A48" s="143" t="s">
        <v>3</v>
      </c>
      <c r="B48" s="150">
        <f t="shared" si="20"/>
        <v>20.25831072564549</v>
      </c>
      <c r="C48" s="151">
        <f t="shared" si="20"/>
        <v>20.2230596611364</v>
      </c>
      <c r="D48" s="151">
        <f t="shared" si="20"/>
        <v>20.240021509214358</v>
      </c>
      <c r="E48" s="151">
        <f t="shared" si="20"/>
        <v>20.137868089513791</v>
      </c>
      <c r="F48" s="151">
        <f t="shared" si="20"/>
        <v>20.253183323654696</v>
      </c>
      <c r="G48" s="151">
        <f t="shared" si="21"/>
        <v>20.376978111918579</v>
      </c>
      <c r="H48" s="151">
        <f t="shared" si="21"/>
        <v>20.838659564389634</v>
      </c>
      <c r="I48" s="151">
        <f t="shared" si="21"/>
        <v>20.407725215820907</v>
      </c>
      <c r="J48" s="151">
        <f t="shared" si="21"/>
        <v>20.134161984705692</v>
      </c>
      <c r="K48" s="151">
        <f t="shared" si="21"/>
        <v>20.086364962642573</v>
      </c>
      <c r="L48" s="151">
        <f t="shared" si="21"/>
        <v>20.094590359269677</v>
      </c>
      <c r="M48" s="151">
        <f t="shared" si="21"/>
        <v>19.968995411389962</v>
      </c>
      <c r="N48" s="151">
        <f t="shared" si="21"/>
        <v>19.910738663213749</v>
      </c>
      <c r="O48" s="151">
        <f t="shared" si="21"/>
        <v>19.8538578496476</v>
      </c>
      <c r="P48" s="270">
        <f t="shared" si="23"/>
        <v>19.8538578496476</v>
      </c>
      <c r="Q48" s="151">
        <f t="shared" si="22"/>
        <v>19.796977036081451</v>
      </c>
    </row>
    <row r="49" spans="1:17">
      <c r="A49" s="144" t="s">
        <v>4</v>
      </c>
      <c r="B49" s="146">
        <f t="shared" si="20"/>
        <v>20.924039137211555</v>
      </c>
      <c r="C49" s="147">
        <f t="shared" si="20"/>
        <v>20.995846665370575</v>
      </c>
      <c r="D49" s="147">
        <f t="shared" si="20"/>
        <v>20.985825312423927</v>
      </c>
      <c r="E49" s="147">
        <f t="shared" si="20"/>
        <v>20.933221406863463</v>
      </c>
      <c r="F49" s="147">
        <f t="shared" si="20"/>
        <v>21.141974358104061</v>
      </c>
      <c r="G49" s="147">
        <f t="shared" si="21"/>
        <v>21.237797622631735</v>
      </c>
      <c r="H49" s="147">
        <f t="shared" si="21"/>
        <v>21.191725942724304</v>
      </c>
      <c r="I49" s="147">
        <f t="shared" si="21"/>
        <v>21.157836666166858</v>
      </c>
      <c r="J49" s="147">
        <f t="shared" si="21"/>
        <v>21.28418387808674</v>
      </c>
      <c r="K49" s="147">
        <f t="shared" si="21"/>
        <v>21.24472540096157</v>
      </c>
      <c r="L49" s="147">
        <f t="shared" si="21"/>
        <v>21.237597348487142</v>
      </c>
      <c r="M49" s="147">
        <f t="shared" si="21"/>
        <v>21.157398050326908</v>
      </c>
      <c r="N49" s="147">
        <f t="shared" si="21"/>
        <v>21.167681078813771</v>
      </c>
      <c r="O49" s="147">
        <f>O30/O10*100</f>
        <v>21.149695986149641</v>
      </c>
      <c r="P49" s="308">
        <f t="shared" si="23"/>
        <v>21.149695986149641</v>
      </c>
      <c r="Q49" s="147">
        <f t="shared" si="22"/>
        <v>21.131710893485511</v>
      </c>
    </row>
    <row r="50" spans="1:17">
      <c r="A50" s="144" t="s">
        <v>5</v>
      </c>
      <c r="B50" s="146">
        <f t="shared" si="20"/>
        <v>17.394424395032733</v>
      </c>
      <c r="C50" s="147">
        <f t="shared" si="20"/>
        <v>17.437448848651616</v>
      </c>
      <c r="D50" s="147">
        <f t="shared" si="20"/>
        <v>17.360777291784693</v>
      </c>
      <c r="E50" s="147">
        <f t="shared" si="20"/>
        <v>17.395691743275385</v>
      </c>
      <c r="F50" s="147">
        <f t="shared" si="20"/>
        <v>17.493376540370143</v>
      </c>
      <c r="G50" s="147">
        <f t="shared" si="21"/>
        <v>17.96297050774983</v>
      </c>
      <c r="H50" s="147">
        <f t="shared" si="21"/>
        <v>18.624138114185424</v>
      </c>
      <c r="I50" s="147">
        <f t="shared" si="21"/>
        <v>19.740467884872988</v>
      </c>
      <c r="J50" s="147">
        <f t="shared" si="21"/>
        <v>16.967710933151565</v>
      </c>
      <c r="K50" s="147">
        <f t="shared" si="21"/>
        <v>17.052465721431251</v>
      </c>
      <c r="L50" s="147">
        <f t="shared" si="21"/>
        <v>17.240679122709739</v>
      </c>
      <c r="M50" s="147">
        <f t="shared" si="21"/>
        <v>17.221401107738014</v>
      </c>
      <c r="N50" s="147">
        <f t="shared" si="21"/>
        <v>17.192765238629431</v>
      </c>
      <c r="O50" s="147">
        <f>O31/O11*100</f>
        <v>17.164201368033837</v>
      </c>
      <c r="P50" s="308">
        <f t="shared" si="23"/>
        <v>17.164201368033837</v>
      </c>
      <c r="Q50" s="147">
        <f t="shared" si="22"/>
        <v>17.135637497438243</v>
      </c>
    </row>
    <row r="51" spans="1:17">
      <c r="A51" s="145" t="s">
        <v>6</v>
      </c>
      <c r="B51" s="148">
        <f t="shared" si="20"/>
        <v>18.021026255675061</v>
      </c>
      <c r="C51" s="149">
        <f t="shared" si="20"/>
        <v>17.359219109142639</v>
      </c>
      <c r="D51" s="149">
        <f t="shared" si="20"/>
        <v>17.741224412127412</v>
      </c>
      <c r="E51" s="149">
        <f t="shared" si="20"/>
        <v>16.730717747867057</v>
      </c>
      <c r="F51" s="149">
        <f t="shared" si="20"/>
        <v>15.994735346660665</v>
      </c>
      <c r="G51" s="149">
        <f t="shared" si="21"/>
        <v>15.736124801588103</v>
      </c>
      <c r="H51" s="149">
        <f t="shared" si="21"/>
        <v>20.112821107717675</v>
      </c>
      <c r="I51" s="149">
        <f t="shared" si="21"/>
        <v>15.015438752176033</v>
      </c>
      <c r="J51" s="149">
        <f t="shared" si="21"/>
        <v>14.605835703544892</v>
      </c>
      <c r="K51" s="149">
        <f t="shared" si="21"/>
        <v>14.642918571793631</v>
      </c>
      <c r="L51" s="149">
        <f t="shared" si="21"/>
        <v>14.857146284747543</v>
      </c>
      <c r="M51" s="149">
        <f t="shared" si="21"/>
        <v>14.475115133338415</v>
      </c>
      <c r="N51" s="149">
        <f t="shared" si="21"/>
        <v>14.401742162628617</v>
      </c>
      <c r="O51" s="149">
        <f>O32/O12*100</f>
        <v>14.409989421345568</v>
      </c>
      <c r="P51" s="307">
        <f t="shared" si="23"/>
        <v>14.409989421345568</v>
      </c>
      <c r="Q51" s="147">
        <f t="shared" si="22"/>
        <v>14.418236680062519</v>
      </c>
    </row>
    <row r="52" spans="1:17">
      <c r="A52" s="143" t="s">
        <v>7</v>
      </c>
      <c r="B52" s="150">
        <f t="shared" si="20"/>
        <v>15.682798092939329</v>
      </c>
      <c r="C52" s="151">
        <f t="shared" si="20"/>
        <v>15.683483157170313</v>
      </c>
      <c r="D52" s="151">
        <f t="shared" si="20"/>
        <v>15.52551373083076</v>
      </c>
      <c r="E52" s="151">
        <f t="shared" si="20"/>
        <v>15.639443366466315</v>
      </c>
      <c r="F52" s="151">
        <f t="shared" si="20"/>
        <v>15.546700206815434</v>
      </c>
      <c r="G52" s="151">
        <f t="shared" si="21"/>
        <v>15.510123652974084</v>
      </c>
      <c r="H52" s="151">
        <f t="shared" si="21"/>
        <v>15.64527602518114</v>
      </c>
      <c r="I52" s="151">
        <f t="shared" si="21"/>
        <v>15.634785417504638</v>
      </c>
      <c r="J52" s="151">
        <f t="shared" si="21"/>
        <v>15.711259063797081</v>
      </c>
      <c r="K52" s="151">
        <f t="shared" si="21"/>
        <v>15.687997731333111</v>
      </c>
      <c r="L52" s="151">
        <f t="shared" si="21"/>
        <v>15.889525705009641</v>
      </c>
      <c r="M52" s="151">
        <f t="shared" si="21"/>
        <v>15.810172063846984</v>
      </c>
      <c r="N52" s="151">
        <f t="shared" si="21"/>
        <v>15.834494368302336</v>
      </c>
      <c r="O52" s="151">
        <f t="shared" si="21"/>
        <v>15.800759101210419</v>
      </c>
      <c r="P52" s="270">
        <f t="shared" si="23"/>
        <v>15.800759101210419</v>
      </c>
      <c r="Q52" s="151">
        <f t="shared" si="22"/>
        <v>15.767023834118502</v>
      </c>
    </row>
    <row r="53" spans="1:17">
      <c r="A53" s="144" t="s">
        <v>8</v>
      </c>
      <c r="B53" s="146">
        <f t="shared" si="20"/>
        <v>16.221638337702217</v>
      </c>
      <c r="C53" s="147">
        <f t="shared" si="20"/>
        <v>15.994350895442441</v>
      </c>
      <c r="D53" s="147">
        <f t="shared" si="20"/>
        <v>16.018920192772622</v>
      </c>
      <c r="E53" s="147">
        <f t="shared" si="20"/>
        <v>15.95265306467798</v>
      </c>
      <c r="F53" s="147">
        <f t="shared" si="20"/>
        <v>15.886446309168086</v>
      </c>
      <c r="G53" s="147">
        <f t="shared" si="21"/>
        <v>15.907644363038081</v>
      </c>
      <c r="H53" s="147">
        <f t="shared" si="21"/>
        <v>16.830560217380356</v>
      </c>
      <c r="I53" s="147">
        <f t="shared" si="21"/>
        <v>16.855170126072348</v>
      </c>
      <c r="J53" s="147">
        <f t="shared" si="21"/>
        <v>16.986962752050193</v>
      </c>
      <c r="K53" s="147">
        <f t="shared" si="21"/>
        <v>16.993236568060045</v>
      </c>
      <c r="L53" s="147">
        <f t="shared" si="21"/>
        <v>16.901467038159108</v>
      </c>
      <c r="M53" s="147">
        <f t="shared" si="21"/>
        <v>16.971881425563641</v>
      </c>
      <c r="N53" s="147">
        <f t="shared" si="21"/>
        <v>17.017461871785283</v>
      </c>
      <c r="O53" s="147">
        <f t="shared" ref="O53:O60" si="24">O34/O14*100</f>
        <v>16.993862826723511</v>
      </c>
      <c r="P53" s="308">
        <f t="shared" si="23"/>
        <v>16.993862826723511</v>
      </c>
      <c r="Q53" s="147">
        <f t="shared" si="22"/>
        <v>16.970263781661739</v>
      </c>
    </row>
    <row r="54" spans="1:17">
      <c r="A54" s="144" t="s">
        <v>9</v>
      </c>
      <c r="B54" s="146">
        <f t="shared" si="20"/>
        <v>23.298915716145348</v>
      </c>
      <c r="C54" s="147">
        <f t="shared" si="20"/>
        <v>22.940361987658573</v>
      </c>
      <c r="D54" s="147">
        <f t="shared" si="20"/>
        <v>22.505408413821069</v>
      </c>
      <c r="E54" s="147">
        <f t="shared" si="20"/>
        <v>22.298198069022995</v>
      </c>
      <c r="F54" s="147">
        <f t="shared" si="20"/>
        <v>21.94878675011271</v>
      </c>
      <c r="G54" s="147">
        <f t="shared" si="21"/>
        <v>21.574755848773226</v>
      </c>
      <c r="H54" s="147">
        <f t="shared" si="21"/>
        <v>21.251602756521976</v>
      </c>
      <c r="I54" s="147">
        <f t="shared" si="21"/>
        <v>21.320844334825697</v>
      </c>
      <c r="J54" s="147">
        <f t="shared" si="21"/>
        <v>21.449794927729119</v>
      </c>
      <c r="K54" s="147">
        <f t="shared" si="21"/>
        <v>21.366280723176697</v>
      </c>
      <c r="L54" s="147">
        <f t="shared" si="21"/>
        <v>21.492187647311813</v>
      </c>
      <c r="M54" s="147">
        <f t="shared" si="21"/>
        <v>21.509593894127963</v>
      </c>
      <c r="N54" s="147">
        <f t="shared" si="21"/>
        <v>21.620403244330973</v>
      </c>
      <c r="O54" s="147">
        <f t="shared" si="24"/>
        <v>21.674914431445881</v>
      </c>
      <c r="P54" s="308">
        <f t="shared" si="23"/>
        <v>21.674914431445881</v>
      </c>
      <c r="Q54" s="147">
        <f t="shared" si="22"/>
        <v>21.729425618560789</v>
      </c>
    </row>
    <row r="55" spans="1:17">
      <c r="A55" s="144" t="s">
        <v>10</v>
      </c>
      <c r="B55" s="146">
        <f t="shared" ref="B55:F60" si="25">B36/B16*100</f>
        <v>13.96366999336583</v>
      </c>
      <c r="C55" s="147">
        <f t="shared" si="25"/>
        <v>13.971525098825246</v>
      </c>
      <c r="D55" s="147">
        <f t="shared" si="25"/>
        <v>13.909301706717011</v>
      </c>
      <c r="E55" s="147">
        <f t="shared" si="25"/>
        <v>13.926272136340042</v>
      </c>
      <c r="F55" s="147">
        <f t="shared" si="25"/>
        <v>14.054891981405232</v>
      </c>
      <c r="G55" s="147">
        <f t="shared" ref="G55:N60" si="26">G36/G16*100</f>
        <v>13.784242501565606</v>
      </c>
      <c r="H55" s="147">
        <f t="shared" si="26"/>
        <v>13.469803844116612</v>
      </c>
      <c r="I55" s="147">
        <f t="shared" si="26"/>
        <v>13.314979553431696</v>
      </c>
      <c r="J55" s="147">
        <f t="shared" si="26"/>
        <v>13.41534993650925</v>
      </c>
      <c r="K55" s="147">
        <f t="shared" si="26"/>
        <v>13.436753359847534</v>
      </c>
      <c r="L55" s="147">
        <f t="shared" si="26"/>
        <v>14.055437282999881</v>
      </c>
      <c r="M55" s="147">
        <f t="shared" si="26"/>
        <v>13.805495378872623</v>
      </c>
      <c r="N55" s="147">
        <f t="shared" si="26"/>
        <v>13.793756416836175</v>
      </c>
      <c r="O55" s="147">
        <f t="shared" si="24"/>
        <v>13.78504220609498</v>
      </c>
      <c r="P55" s="308">
        <f t="shared" si="23"/>
        <v>13.78504220609498</v>
      </c>
      <c r="Q55" s="147">
        <f t="shared" si="22"/>
        <v>13.776327995353785</v>
      </c>
    </row>
    <row r="56" spans="1:17">
      <c r="A56" s="144" t="s">
        <v>11</v>
      </c>
      <c r="B56" s="146">
        <f t="shared" si="25"/>
        <v>16.393127682742588</v>
      </c>
      <c r="C56" s="147">
        <f t="shared" si="25"/>
        <v>16.38373416331515</v>
      </c>
      <c r="D56" s="147">
        <f t="shared" si="25"/>
        <v>16.37237357809774</v>
      </c>
      <c r="E56" s="147">
        <f t="shared" si="25"/>
        <v>16.373798743141759</v>
      </c>
      <c r="F56" s="147">
        <f t="shared" si="25"/>
        <v>16.346473787300845</v>
      </c>
      <c r="G56" s="147">
        <f t="shared" si="26"/>
        <v>16.329207295355932</v>
      </c>
      <c r="H56" s="147">
        <f t="shared" si="26"/>
        <v>16.342478909775245</v>
      </c>
      <c r="I56" s="147">
        <f t="shared" si="26"/>
        <v>16.334138374740981</v>
      </c>
      <c r="J56" s="147">
        <f t="shared" si="26"/>
        <v>16.336224473785794</v>
      </c>
      <c r="K56" s="147">
        <f t="shared" si="26"/>
        <v>16.339683662393629</v>
      </c>
      <c r="L56" s="147">
        <f t="shared" si="26"/>
        <v>16.273746322076079</v>
      </c>
      <c r="M56" s="147">
        <f t="shared" si="26"/>
        <v>16.286643012727431</v>
      </c>
      <c r="N56" s="147">
        <f t="shared" si="26"/>
        <v>16.277023858340328</v>
      </c>
      <c r="O56" s="147">
        <f t="shared" si="24"/>
        <v>16.232775261254215</v>
      </c>
      <c r="P56" s="308">
        <f t="shared" si="23"/>
        <v>16.232775261254215</v>
      </c>
      <c r="Q56" s="147">
        <f t="shared" si="22"/>
        <v>16.188526664168101</v>
      </c>
    </row>
    <row r="57" spans="1:17">
      <c r="A57" s="145" t="s">
        <v>12</v>
      </c>
      <c r="B57" s="148">
        <f t="shared" si="25"/>
        <v>13.6576084306031</v>
      </c>
      <c r="C57" s="149">
        <f t="shared" si="25"/>
        <v>13.905900735212736</v>
      </c>
      <c r="D57" s="149">
        <f t="shared" si="25"/>
        <v>13.46319423514062</v>
      </c>
      <c r="E57" s="149">
        <f t="shared" si="25"/>
        <v>13.824975580609284</v>
      </c>
      <c r="F57" s="149">
        <f t="shared" si="25"/>
        <v>13.458446112020525</v>
      </c>
      <c r="G57" s="149">
        <f t="shared" si="26"/>
        <v>13.544772178828882</v>
      </c>
      <c r="H57" s="149">
        <f t="shared" si="26"/>
        <v>13.799920059798259</v>
      </c>
      <c r="I57" s="149">
        <f t="shared" si="26"/>
        <v>13.758766379982374</v>
      </c>
      <c r="J57" s="149">
        <f t="shared" si="26"/>
        <v>13.682483003389892</v>
      </c>
      <c r="K57" s="149">
        <f t="shared" si="26"/>
        <v>13.606767511955873</v>
      </c>
      <c r="L57" s="149">
        <f t="shared" si="26"/>
        <v>13.632327851784561</v>
      </c>
      <c r="M57" s="149">
        <f t="shared" si="26"/>
        <v>13.621477002832988</v>
      </c>
      <c r="N57" s="149">
        <f t="shared" si="26"/>
        <v>13.647225291788128</v>
      </c>
      <c r="O57" s="149">
        <f t="shared" si="24"/>
        <v>13.66537673564806</v>
      </c>
      <c r="P57" s="307">
        <f t="shared" si="23"/>
        <v>13.66537673564806</v>
      </c>
      <c r="Q57" s="147">
        <f t="shared" si="22"/>
        <v>13.683528179507991</v>
      </c>
    </row>
    <row r="58" spans="1:17">
      <c r="A58" s="143" t="s">
        <v>13</v>
      </c>
      <c r="B58" s="150">
        <f t="shared" si="25"/>
        <v>16.083974934311495</v>
      </c>
      <c r="C58" s="151">
        <f t="shared" si="25"/>
        <v>16.298082808030941</v>
      </c>
      <c r="D58" s="151">
        <f t="shared" si="25"/>
        <v>16.192699335521556</v>
      </c>
      <c r="E58" s="151">
        <f t="shared" si="25"/>
        <v>16.246382274155831</v>
      </c>
      <c r="F58" s="151">
        <f t="shared" si="25"/>
        <v>16.019379443240549</v>
      </c>
      <c r="G58" s="151">
        <f t="shared" si="26"/>
        <v>16.097221932020002</v>
      </c>
      <c r="H58" s="151">
        <f t="shared" si="26"/>
        <v>16.304054053247022</v>
      </c>
      <c r="I58" s="151">
        <f t="shared" si="26"/>
        <v>16.17025330079699</v>
      </c>
      <c r="J58" s="151">
        <f t="shared" si="26"/>
        <v>16.153999152727707</v>
      </c>
      <c r="K58" s="151">
        <f t="shared" si="26"/>
        <v>16.148648275443328</v>
      </c>
      <c r="L58" s="151">
        <f t="shared" si="26"/>
        <v>16.240481303107071</v>
      </c>
      <c r="M58" s="151">
        <f t="shared" si="26"/>
        <v>16.225352013047889</v>
      </c>
      <c r="N58" s="151">
        <f t="shared" si="26"/>
        <v>16.285885604269687</v>
      </c>
      <c r="O58" s="270">
        <f t="shared" si="24"/>
        <v>16.333143249190655</v>
      </c>
      <c r="P58" s="270">
        <f t="shared" si="23"/>
        <v>16.333143249190655</v>
      </c>
      <c r="Q58" s="151">
        <f t="shared" si="22"/>
        <v>16.380400894111624</v>
      </c>
    </row>
    <row r="59" spans="1:17">
      <c r="A59" s="144" t="s">
        <v>14</v>
      </c>
      <c r="B59" s="146">
        <f t="shared" si="25"/>
        <v>5.8420287188052606</v>
      </c>
      <c r="C59" s="147">
        <f t="shared" si="25"/>
        <v>6.094781852358512</v>
      </c>
      <c r="D59" s="147">
        <f t="shared" si="25"/>
        <v>6.602688052977121</v>
      </c>
      <c r="E59" s="147">
        <f t="shared" si="25"/>
        <v>7.6638353597298039</v>
      </c>
      <c r="F59" s="147">
        <f t="shared" si="25"/>
        <v>8.3992053874268855</v>
      </c>
      <c r="G59" s="147">
        <f t="shared" si="26"/>
        <v>9.3760437464426367</v>
      </c>
      <c r="H59" s="147">
        <f t="shared" si="26"/>
        <v>10.208931228238352</v>
      </c>
      <c r="I59" s="147">
        <f t="shared" si="26"/>
        <v>11.34664423662616</v>
      </c>
      <c r="J59" s="147">
        <f t="shared" si="26"/>
        <v>12.387425247219067</v>
      </c>
      <c r="K59" s="147">
        <f t="shared" si="26"/>
        <v>14.594725098433342</v>
      </c>
      <c r="L59" s="147">
        <f t="shared" si="26"/>
        <v>16.115480564176366</v>
      </c>
      <c r="M59" s="147">
        <f t="shared" si="26"/>
        <v>17.350570641591812</v>
      </c>
      <c r="N59" s="147">
        <f t="shared" si="26"/>
        <v>18.925001619300392</v>
      </c>
      <c r="O59" s="147">
        <f t="shared" si="24"/>
        <v>18.938517312884809</v>
      </c>
      <c r="P59" s="308">
        <f t="shared" si="23"/>
        <v>18.938517312884809</v>
      </c>
      <c r="Q59" s="147">
        <f t="shared" si="22"/>
        <v>18.952033006469225</v>
      </c>
    </row>
    <row r="60" spans="1:17" ht="13.5" thickBot="1">
      <c r="A60" s="185" t="s">
        <v>284</v>
      </c>
      <c r="B60" s="154">
        <f t="shared" si="25"/>
        <v>14.888634754895195</v>
      </c>
      <c r="C60" s="155">
        <f t="shared" si="25"/>
        <v>15.096089912222538</v>
      </c>
      <c r="D60" s="155">
        <f t="shared" si="25"/>
        <v>15.058893727956715</v>
      </c>
      <c r="E60" s="155">
        <f t="shared" si="25"/>
        <v>15.248328380385972</v>
      </c>
      <c r="F60" s="155">
        <f t="shared" si="25"/>
        <v>15.156995957621072</v>
      </c>
      <c r="G60" s="155">
        <f t="shared" si="26"/>
        <v>15.354210661547269</v>
      </c>
      <c r="H60" s="155">
        <f t="shared" si="26"/>
        <v>15.638407020565612</v>
      </c>
      <c r="I60" s="155">
        <f t="shared" si="26"/>
        <v>15.64780742184975</v>
      </c>
      <c r="J60" s="155">
        <f t="shared" si="26"/>
        <v>15.747097751381101</v>
      </c>
      <c r="K60" s="155">
        <f t="shared" si="26"/>
        <v>15.980024528688098</v>
      </c>
      <c r="L60" s="155">
        <f t="shared" si="26"/>
        <v>16.226954315086843</v>
      </c>
      <c r="M60" s="155">
        <f t="shared" si="26"/>
        <v>16.347855531833762</v>
      </c>
      <c r="N60" s="155">
        <f t="shared" si="26"/>
        <v>16.572371269894941</v>
      </c>
      <c r="O60" s="155">
        <f t="shared" si="24"/>
        <v>16.612246023234967</v>
      </c>
      <c r="P60" s="155">
        <f t="shared" si="23"/>
        <v>16.612246023234967</v>
      </c>
      <c r="Q60" s="155">
        <f t="shared" si="22"/>
        <v>16.652120776574993</v>
      </c>
    </row>
    <row r="62" spans="1:17" ht="18">
      <c r="A62" s="322" t="s">
        <v>212</v>
      </c>
      <c r="B62" s="322"/>
      <c r="C62" s="322"/>
      <c r="D62" s="322"/>
      <c r="E62" s="322"/>
      <c r="F62" s="322"/>
      <c r="G62" s="323"/>
      <c r="H62" s="323"/>
      <c r="I62" s="323"/>
      <c r="J62" s="323"/>
      <c r="K62" s="323"/>
      <c r="L62" s="323"/>
      <c r="M62" s="323"/>
      <c r="N62" s="323"/>
      <c r="O62" s="324"/>
      <c r="P62" s="324"/>
    </row>
    <row r="63" spans="1:17">
      <c r="A63" s="1" t="s">
        <v>172</v>
      </c>
      <c r="B63" s="1"/>
      <c r="C63" s="1"/>
      <c r="D63" s="1"/>
      <c r="E63" s="1"/>
      <c r="F63" s="1"/>
      <c r="O63" s="7"/>
    </row>
    <row r="64" spans="1:17" ht="13.5" thickBot="1">
      <c r="A64" s="115" t="s">
        <v>167</v>
      </c>
      <c r="B64" s="106"/>
      <c r="C64" s="106" t="s">
        <v>279</v>
      </c>
      <c r="D64" s="106" t="s">
        <v>280</v>
      </c>
      <c r="E64" s="106" t="s">
        <v>281</v>
      </c>
      <c r="F64" s="106" t="s">
        <v>282</v>
      </c>
      <c r="G64" s="106" t="s">
        <v>16</v>
      </c>
      <c r="H64" s="106" t="s">
        <v>17</v>
      </c>
      <c r="I64" s="106" t="s">
        <v>18</v>
      </c>
      <c r="J64" s="107">
        <v>2003</v>
      </c>
      <c r="K64" s="107">
        <v>2004</v>
      </c>
      <c r="L64" s="107">
        <v>2005</v>
      </c>
      <c r="M64" s="107">
        <v>2006</v>
      </c>
      <c r="N64" s="107">
        <v>2007</v>
      </c>
      <c r="O64" s="107">
        <v>2008</v>
      </c>
      <c r="P64" s="107">
        <v>2009</v>
      </c>
    </row>
    <row r="65" spans="1:16" ht="13.5" thickTop="1">
      <c r="A65" s="2" t="s">
        <v>0</v>
      </c>
      <c r="B65" s="166"/>
      <c r="C65" s="166">
        <f t="shared" ref="C65:G80" si="27">(C6-B6)/B6*100</f>
        <v>4.347898620645358</v>
      </c>
      <c r="D65" s="166">
        <f t="shared" si="27"/>
        <v>1.50266402337969</v>
      </c>
      <c r="E65" s="166">
        <f t="shared" si="27"/>
        <v>-1.3750680143391605</v>
      </c>
      <c r="F65" s="166">
        <f t="shared" si="27"/>
        <v>0.38939764871721322</v>
      </c>
      <c r="G65" s="166">
        <f t="shared" si="27"/>
        <v>0.34463433274918009</v>
      </c>
      <c r="H65" s="166">
        <f>(H6-G6)/G6*100</f>
        <v>-0.93163439690442784</v>
      </c>
      <c r="I65" s="166">
        <f t="shared" ref="I65:P65" si="28">(I6-H6)/H6*100</f>
        <v>2.3952005242194927</v>
      </c>
      <c r="J65" s="166">
        <f t="shared" si="28"/>
        <v>2.6799668777658776</v>
      </c>
      <c r="K65" s="166">
        <f t="shared" si="28"/>
        <v>1.3415376630171281</v>
      </c>
      <c r="L65" s="166">
        <f t="shared" si="28"/>
        <v>1.4852892621042784</v>
      </c>
      <c r="M65" s="166">
        <f t="shared" si="28"/>
        <v>-1.862453460484419</v>
      </c>
      <c r="N65" s="166">
        <f t="shared" si="28"/>
        <v>0.86838963268727265</v>
      </c>
      <c r="O65" s="166">
        <f t="shared" si="28"/>
        <v>-1.2028334967259027</v>
      </c>
      <c r="P65" s="166">
        <f t="shared" si="28"/>
        <v>-6.040428056047233</v>
      </c>
    </row>
    <row r="66" spans="1:16">
      <c r="A66" s="3" t="s">
        <v>1</v>
      </c>
      <c r="B66" s="168"/>
      <c r="C66" s="168">
        <f t="shared" si="27"/>
        <v>23.999999999999996</v>
      </c>
      <c r="D66" s="168">
        <f t="shared" si="27"/>
        <v>0.89999999999999092</v>
      </c>
      <c r="E66" s="168">
        <f t="shared" si="27"/>
        <v>-5.3000000000000114</v>
      </c>
      <c r="F66" s="168">
        <f t="shared" si="27"/>
        <v>6.200000000000002</v>
      </c>
      <c r="G66" s="168">
        <f t="shared" si="27"/>
        <v>4.6999999999999895</v>
      </c>
      <c r="H66" s="168">
        <f t="shared" ref="H66:P80" si="29">(H7-G7)/G7*100</f>
        <v>-3.2999999999999954</v>
      </c>
      <c r="I66" s="168">
        <f t="shared" si="29"/>
        <v>6.4999999999999947</v>
      </c>
      <c r="J66" s="168">
        <f t="shared" si="29"/>
        <v>0.68106961424663648</v>
      </c>
      <c r="K66" s="168">
        <f t="shared" si="29"/>
        <v>0.85943997782090376</v>
      </c>
      <c r="L66" s="168">
        <f t="shared" si="29"/>
        <v>2.8103353490929122</v>
      </c>
      <c r="M66" s="168">
        <f t="shared" si="29"/>
        <v>-5.4632857784527236</v>
      </c>
      <c r="N66" s="168">
        <f t="shared" si="29"/>
        <v>3.5379959840493225</v>
      </c>
      <c r="O66" s="168">
        <f t="shared" si="29"/>
        <v>10.871346626604753</v>
      </c>
      <c r="P66" s="168">
        <f t="shared" si="29"/>
        <v>-3.2027100271002786</v>
      </c>
    </row>
    <row r="67" spans="1:16">
      <c r="A67" s="4" t="s">
        <v>2</v>
      </c>
      <c r="B67" s="169"/>
      <c r="C67" s="169">
        <f t="shared" si="27"/>
        <v>-0.79999999999999916</v>
      </c>
      <c r="D67" s="169">
        <f t="shared" si="27"/>
        <v>1.6999999999999973</v>
      </c>
      <c r="E67" s="169">
        <f t="shared" si="27"/>
        <v>-9.9999999999993233E-2</v>
      </c>
      <c r="F67" s="169">
        <f t="shared" si="27"/>
        <v>-1.3999999999999946</v>
      </c>
      <c r="G67" s="169">
        <f t="shared" si="27"/>
        <v>-1.0999999999999999</v>
      </c>
      <c r="H67" s="169">
        <f t="shared" si="29"/>
        <v>-0.10000000000000533</v>
      </c>
      <c r="I67" s="169">
        <f t="shared" si="29"/>
        <v>0.99999999999999811</v>
      </c>
      <c r="J67" s="169">
        <f t="shared" si="29"/>
        <v>3.3963797690202293</v>
      </c>
      <c r="K67" s="169">
        <f t="shared" si="29"/>
        <v>1.509785873049053</v>
      </c>
      <c r="L67" s="169">
        <f t="shared" si="29"/>
        <v>1.0258215149924188</v>
      </c>
      <c r="M67" s="169">
        <f t="shared" si="29"/>
        <v>-0.59178769304479417</v>
      </c>
      <c r="N67" s="169">
        <f t="shared" si="29"/>
        <v>-2.7498737297832865E-2</v>
      </c>
      <c r="O67" s="169">
        <f>(O8-N8)/N8*100</f>
        <v>-5.399297663231053</v>
      </c>
      <c r="P67" s="169">
        <f>(P8-O8)/O8*100</f>
        <v>-7.1963275398111497</v>
      </c>
    </row>
    <row r="68" spans="1:16">
      <c r="A68" s="2" t="s">
        <v>3</v>
      </c>
      <c r="B68" s="167"/>
      <c r="C68" s="167">
        <f t="shared" si="27"/>
        <v>2.4416811566874359</v>
      </c>
      <c r="D68" s="167">
        <f t="shared" si="27"/>
        <v>2.9111061984657991</v>
      </c>
      <c r="E68" s="167">
        <f t="shared" si="27"/>
        <v>-1.4791229724122048</v>
      </c>
      <c r="F68" s="167">
        <f t="shared" si="27"/>
        <v>0.28875429278516207</v>
      </c>
      <c r="G68" s="167">
        <f t="shared" si="27"/>
        <v>7.3269014273415562</v>
      </c>
      <c r="H68" s="167">
        <f t="shared" si="29"/>
        <v>2.6533384061917187</v>
      </c>
      <c r="I68" s="167">
        <f t="shared" si="29"/>
        <v>3.1603036194797158</v>
      </c>
      <c r="J68" s="167">
        <f t="shared" si="29"/>
        <v>-0.15546491493653833</v>
      </c>
      <c r="K68" s="167">
        <f t="shared" si="29"/>
        <v>5.5369676320272569</v>
      </c>
      <c r="L68" s="167">
        <f t="shared" si="29"/>
        <v>6.7533922408644402</v>
      </c>
      <c r="M68" s="167">
        <f t="shared" si="29"/>
        <v>6.6028728970329036</v>
      </c>
      <c r="N68" s="167">
        <f t="shared" si="29"/>
        <v>5.9689069665710957</v>
      </c>
      <c r="O68" s="167">
        <f t="shared" si="29"/>
        <v>3.4252992953975969</v>
      </c>
      <c r="P68" s="167">
        <f t="shared" si="29"/>
        <v>-7.20768556257672</v>
      </c>
    </row>
    <row r="69" spans="1:16">
      <c r="A69" s="3" t="s">
        <v>4</v>
      </c>
      <c r="B69" s="168"/>
      <c r="C69" s="168">
        <f t="shared" si="27"/>
        <v>1.4000000000000061</v>
      </c>
      <c r="D69" s="168">
        <f t="shared" si="27"/>
        <v>2.6999999999999891</v>
      </c>
      <c r="E69" s="168">
        <f t="shared" si="27"/>
        <v>-0.20000000000000556</v>
      </c>
      <c r="F69" s="168">
        <f t="shared" si="27"/>
        <v>0.60000000000000475</v>
      </c>
      <c r="G69" s="168">
        <f t="shared" si="27"/>
        <v>8.0999999999999908</v>
      </c>
      <c r="H69" s="168">
        <f t="shared" si="29"/>
        <v>3.2000000000000064</v>
      </c>
      <c r="I69" s="168">
        <f t="shared" si="29"/>
        <v>2.7999999999999985</v>
      </c>
      <c r="J69" s="168">
        <f t="shared" si="29"/>
        <v>-1.5042370189681238</v>
      </c>
      <c r="K69" s="168">
        <f t="shared" si="29"/>
        <v>4.8946388570003565</v>
      </c>
      <c r="L69" s="168">
        <f t="shared" si="29"/>
        <v>6.2042915992047991</v>
      </c>
      <c r="M69" s="168">
        <f t="shared" si="29"/>
        <v>6.4380610981110618</v>
      </c>
      <c r="N69" s="168">
        <f t="shared" si="29"/>
        <v>5.0077887493908149</v>
      </c>
      <c r="O69" s="168">
        <f t="shared" si="29"/>
        <v>2.727275866474673</v>
      </c>
      <c r="P69" s="168">
        <f t="shared" si="29"/>
        <v>-10.703232002524675</v>
      </c>
    </row>
    <row r="70" spans="1:16">
      <c r="A70" s="3" t="s">
        <v>5</v>
      </c>
      <c r="B70" s="168"/>
      <c r="C70" s="168">
        <f t="shared" si="27"/>
        <v>10.800000000000011</v>
      </c>
      <c r="D70" s="168">
        <f t="shared" si="27"/>
        <v>3.8999999999999972</v>
      </c>
      <c r="E70" s="168">
        <f t="shared" si="27"/>
        <v>-6.3</v>
      </c>
      <c r="F70" s="168">
        <f t="shared" si="27"/>
        <v>-0.50000000000000322</v>
      </c>
      <c r="G70" s="168">
        <f t="shared" si="27"/>
        <v>3.0999999999999881</v>
      </c>
      <c r="H70" s="168">
        <f t="shared" si="29"/>
        <v>-3.6999999999999997</v>
      </c>
      <c r="I70" s="168">
        <f t="shared" si="29"/>
        <v>3.4999999999999885</v>
      </c>
      <c r="J70" s="168">
        <f t="shared" si="29"/>
        <v>2.9505666070238221</v>
      </c>
      <c r="K70" s="168">
        <f t="shared" si="29"/>
        <v>6.7850327153762269</v>
      </c>
      <c r="L70" s="168">
        <f t="shared" si="29"/>
        <v>5.3460986117759601</v>
      </c>
      <c r="M70" s="168">
        <f t="shared" si="29"/>
        <v>3.4195491090632681</v>
      </c>
      <c r="N70" s="168">
        <f t="shared" si="29"/>
        <v>3.3597937842350394</v>
      </c>
      <c r="O70" s="168">
        <f t="shared" si="29"/>
        <v>1.0202346539704132</v>
      </c>
      <c r="P70" s="168">
        <f t="shared" si="29"/>
        <v>-0.48798857928678263</v>
      </c>
    </row>
    <row r="71" spans="1:16">
      <c r="A71" s="4" t="s">
        <v>6</v>
      </c>
      <c r="B71" s="169"/>
      <c r="C71" s="169">
        <f t="shared" si="27"/>
        <v>2.0159733904836052</v>
      </c>
      <c r="D71" s="169">
        <f t="shared" si="27"/>
        <v>3.4427272315210535</v>
      </c>
      <c r="E71" s="169">
        <f t="shared" si="27"/>
        <v>-5.8943778525989625</v>
      </c>
      <c r="F71" s="169">
        <f t="shared" si="27"/>
        <v>-1.3573476831213851</v>
      </c>
      <c r="G71" s="169">
        <f t="shared" si="27"/>
        <v>5.6492316012943418</v>
      </c>
      <c r="H71" s="169">
        <f t="shared" si="29"/>
        <v>4.9256558712532028</v>
      </c>
      <c r="I71" s="169">
        <f t="shared" si="29"/>
        <v>5.8093180475598896</v>
      </c>
      <c r="J71" s="169">
        <f t="shared" si="29"/>
        <v>7.6873230790218612</v>
      </c>
      <c r="K71" s="169">
        <f t="shared" si="29"/>
        <v>9.1084718923198729</v>
      </c>
      <c r="L71" s="169">
        <f t="shared" si="29"/>
        <v>11.921860033090468</v>
      </c>
      <c r="M71" s="169">
        <f t="shared" si="29"/>
        <v>10.435653116587401</v>
      </c>
      <c r="N71" s="169">
        <f t="shared" si="29"/>
        <v>14.28537879855338</v>
      </c>
      <c r="O71" s="169">
        <f t="shared" si="29"/>
        <v>9.3229220178773247</v>
      </c>
      <c r="P71" s="169">
        <f t="shared" si="29"/>
        <v>7.8361715724972747</v>
      </c>
    </row>
    <row r="72" spans="1:16">
      <c r="A72" s="2" t="s">
        <v>7</v>
      </c>
      <c r="B72" s="167"/>
      <c r="C72" s="167">
        <f t="shared" si="27"/>
        <v>4.1946439451520909</v>
      </c>
      <c r="D72" s="167">
        <f t="shared" si="27"/>
        <v>2.5474127021771249</v>
      </c>
      <c r="E72" s="167">
        <f t="shared" si="27"/>
        <v>1.9985439459760852</v>
      </c>
      <c r="F72" s="167">
        <f t="shared" si="27"/>
        <v>3.8207147139057387</v>
      </c>
      <c r="G72" s="167">
        <f t="shared" si="27"/>
        <v>3.9395560106317991</v>
      </c>
      <c r="H72" s="167">
        <f t="shared" si="29"/>
        <v>3.5760189513712097</v>
      </c>
      <c r="I72" s="167">
        <f t="shared" si="29"/>
        <v>4.073894753511512</v>
      </c>
      <c r="J72" s="167">
        <f t="shared" si="29"/>
        <v>4.1755566334278624</v>
      </c>
      <c r="K72" s="167">
        <f t="shared" si="29"/>
        <v>4.6583675730257061</v>
      </c>
      <c r="L72" s="167">
        <f t="shared" si="29"/>
        <v>5.4198243235866634</v>
      </c>
      <c r="M72" s="167">
        <f t="shared" si="29"/>
        <v>6.2849965194283746</v>
      </c>
      <c r="N72" s="167">
        <f t="shared" si="29"/>
        <v>6.0289363775227987</v>
      </c>
      <c r="O72" s="167">
        <f t="shared" si="29"/>
        <v>4.6805390431008576</v>
      </c>
      <c r="P72" s="167">
        <f t="shared" si="29"/>
        <v>1.0854048113088712</v>
      </c>
    </row>
    <row r="73" spans="1:16">
      <c r="A73" s="3" t="s">
        <v>8</v>
      </c>
      <c r="B73" s="168"/>
      <c r="C73" s="168">
        <f t="shared" si="27"/>
        <v>3.7000000000000006</v>
      </c>
      <c r="D73" s="168">
        <f t="shared" si="27"/>
        <v>0.40000000000000885</v>
      </c>
      <c r="E73" s="168">
        <f t="shared" si="27"/>
        <v>1.2999999999999816</v>
      </c>
      <c r="F73" s="168">
        <f t="shared" si="27"/>
        <v>7.6000000000000094</v>
      </c>
      <c r="G73" s="168">
        <f t="shared" si="27"/>
        <v>8.099999999999989</v>
      </c>
      <c r="H73" s="168">
        <f t="shared" si="29"/>
        <v>1.899999999999983</v>
      </c>
      <c r="I73" s="168">
        <f t="shared" si="29"/>
        <v>2.2999999999999958</v>
      </c>
      <c r="J73" s="168">
        <f t="shared" si="29"/>
        <v>2.6657606565088985</v>
      </c>
      <c r="K73" s="168">
        <f t="shared" si="29"/>
        <v>5.3977778960595888</v>
      </c>
      <c r="L73" s="168">
        <f t="shared" si="29"/>
        <v>7.0464663098668829</v>
      </c>
      <c r="M73" s="168">
        <f t="shared" si="29"/>
        <v>5.9607131667349567</v>
      </c>
      <c r="N73" s="168">
        <f t="shared" si="29"/>
        <v>5.3093362240848645</v>
      </c>
      <c r="O73" s="168">
        <f t="shared" si="29"/>
        <v>1.0523558525231265</v>
      </c>
      <c r="P73" s="168">
        <f t="shared" si="29"/>
        <v>-2.8794937729288255</v>
      </c>
    </row>
    <row r="74" spans="1:16">
      <c r="A74" s="3" t="s">
        <v>9</v>
      </c>
      <c r="B74" s="168"/>
      <c r="C74" s="168">
        <f t="shared" si="27"/>
        <v>6.0999999999999881</v>
      </c>
      <c r="D74" s="168">
        <f t="shared" si="27"/>
        <v>7.6000000000000085</v>
      </c>
      <c r="E74" s="168">
        <f t="shared" si="27"/>
        <v>5.4999999999999858</v>
      </c>
      <c r="F74" s="168">
        <f t="shared" si="27"/>
        <v>5.2000000000000064</v>
      </c>
      <c r="G74" s="168">
        <f t="shared" si="27"/>
        <v>8.3000000000000025</v>
      </c>
      <c r="H74" s="168">
        <f t="shared" si="29"/>
        <v>5.9000000000000012</v>
      </c>
      <c r="I74" s="168">
        <f t="shared" si="29"/>
        <v>9.0000000000000142</v>
      </c>
      <c r="J74" s="168">
        <f t="shared" si="29"/>
        <v>6.3478429292036145</v>
      </c>
      <c r="K74" s="168">
        <f t="shared" si="29"/>
        <v>4.8872805593608213</v>
      </c>
      <c r="L74" s="168">
        <f t="shared" si="29"/>
        <v>5.2946194671558828</v>
      </c>
      <c r="M74" s="168">
        <f t="shared" si="29"/>
        <v>5.1155714185335777</v>
      </c>
      <c r="N74" s="168">
        <f t="shared" si="29"/>
        <v>6.2514068223208987</v>
      </c>
      <c r="O74" s="168">
        <f t="shared" si="29"/>
        <v>3.9365226099684154</v>
      </c>
      <c r="P74" s="168">
        <f t="shared" si="29"/>
        <v>0.53177533883537143</v>
      </c>
    </row>
    <row r="75" spans="1:16">
      <c r="A75" s="3" t="s">
        <v>10</v>
      </c>
      <c r="B75" s="168"/>
      <c r="C75" s="168">
        <f t="shared" si="27"/>
        <v>6.785370879120876</v>
      </c>
      <c r="D75" s="168">
        <f t="shared" si="27"/>
        <v>4.7060866545107203</v>
      </c>
      <c r="E75" s="168">
        <f t="shared" si="27"/>
        <v>2.3020560433834119</v>
      </c>
      <c r="F75" s="168">
        <f t="shared" si="27"/>
        <v>5.1105562588502584</v>
      </c>
      <c r="G75" s="168">
        <f t="shared" si="27"/>
        <v>3.1802295081655081</v>
      </c>
      <c r="H75" s="168">
        <f t="shared" si="29"/>
        <v>8.1675334214236646</v>
      </c>
      <c r="I75" s="168">
        <f t="shared" si="29"/>
        <v>6.2763462246337252</v>
      </c>
      <c r="J75" s="168">
        <f t="shared" si="29"/>
        <v>4.7992294262837882</v>
      </c>
      <c r="K75" s="168">
        <f t="shared" si="29"/>
        <v>7.0545298575766981</v>
      </c>
      <c r="L75" s="168">
        <f t="shared" si="29"/>
        <v>5.7091549094239111</v>
      </c>
      <c r="M75" s="168">
        <f t="shared" si="29"/>
        <v>9.6440111051100654</v>
      </c>
      <c r="N75" s="168">
        <f t="shared" si="29"/>
        <v>7.8660008271553883</v>
      </c>
      <c r="O75" s="168">
        <f t="shared" si="29"/>
        <v>7.8603557203680809</v>
      </c>
      <c r="P75" s="168">
        <f t="shared" si="29"/>
        <v>1.2659201663841426</v>
      </c>
    </row>
    <row r="76" spans="1:16">
      <c r="A76" s="3" t="s">
        <v>11</v>
      </c>
      <c r="B76" s="168"/>
      <c r="C76" s="168">
        <f t="shared" si="27"/>
        <v>2.6582004265986807</v>
      </c>
      <c r="D76" s="168">
        <f t="shared" si="27"/>
        <v>-3.2717766398577118E-2</v>
      </c>
      <c r="E76" s="168">
        <f t="shared" si="27"/>
        <v>6.211220661608996</v>
      </c>
      <c r="F76" s="168">
        <f t="shared" si="27"/>
        <v>3.8691359071068518</v>
      </c>
      <c r="G76" s="168">
        <f t="shared" si="27"/>
        <v>4.8180334557323574</v>
      </c>
      <c r="H76" s="168">
        <f t="shared" si="29"/>
        <v>2.2482668960604606</v>
      </c>
      <c r="I76" s="168">
        <f t="shared" si="29"/>
        <v>2.4637525883771518</v>
      </c>
      <c r="J76" s="168">
        <f t="shared" si="29"/>
        <v>5.5579361278451342</v>
      </c>
      <c r="K76" s="168">
        <f t="shared" si="29"/>
        <v>1.7467405320215865</v>
      </c>
      <c r="L76" s="168">
        <f t="shared" si="29"/>
        <v>3.7968058766237642</v>
      </c>
      <c r="M76" s="168">
        <f t="shared" si="29"/>
        <v>5.2212095244339967</v>
      </c>
      <c r="N76" s="168">
        <f t="shared" si="29"/>
        <v>5.55907728342269</v>
      </c>
      <c r="O76" s="168">
        <f t="shared" si="29"/>
        <v>3.6174132543487336</v>
      </c>
      <c r="P76" s="168">
        <f t="shared" si="29"/>
        <v>2.6714172158572373</v>
      </c>
    </row>
    <row r="77" spans="1:16">
      <c r="A77" s="4" t="s">
        <v>12</v>
      </c>
      <c r="B77" s="169"/>
      <c r="C77" s="169">
        <f t="shared" si="27"/>
        <v>1.9315933289362104</v>
      </c>
      <c r="D77" s="169">
        <f t="shared" si="27"/>
        <v>0.7888087754976274</v>
      </c>
      <c r="E77" s="169">
        <f t="shared" si="27"/>
        <v>-0.74849689187812085</v>
      </c>
      <c r="F77" s="169">
        <f t="shared" si="27"/>
        <v>-0.85322217145556001</v>
      </c>
      <c r="G77" s="169">
        <f t="shared" si="27"/>
        <v>-0.92632385607547296</v>
      </c>
      <c r="H77" s="169">
        <f t="shared" si="29"/>
        <v>-0.93446221386014428</v>
      </c>
      <c r="I77" s="169">
        <f t="shared" si="29"/>
        <v>0.71642609943445601</v>
      </c>
      <c r="J77" s="169">
        <f t="shared" si="29"/>
        <v>2.767272536797444</v>
      </c>
      <c r="K77" s="169">
        <f t="shared" si="29"/>
        <v>1.9134219875326846</v>
      </c>
      <c r="L77" s="169">
        <f t="shared" si="29"/>
        <v>4.3079416045252019</v>
      </c>
      <c r="M77" s="169">
        <f t="shared" si="29"/>
        <v>3.062131581899934</v>
      </c>
      <c r="N77" s="169">
        <f t="shared" si="29"/>
        <v>4.0033124444630541</v>
      </c>
      <c r="O77" s="169">
        <f t="shared" si="29"/>
        <v>4.2267570855997709</v>
      </c>
      <c r="P77" s="169">
        <f t="shared" si="29"/>
        <v>4.2270204848906232</v>
      </c>
    </row>
    <row r="78" spans="1:16">
      <c r="A78" s="2" t="s">
        <v>13</v>
      </c>
      <c r="B78" s="167"/>
      <c r="C78" s="167">
        <f t="shared" si="27"/>
        <v>3.7836915092468795</v>
      </c>
      <c r="D78" s="167">
        <f t="shared" si="27"/>
        <v>2.5034415091963989</v>
      </c>
      <c r="E78" s="167">
        <f t="shared" si="27"/>
        <v>0.73039450390233973</v>
      </c>
      <c r="F78" s="167">
        <f t="shared" si="27"/>
        <v>2.5599576041312799</v>
      </c>
      <c r="G78" s="167">
        <f t="shared" si="27"/>
        <v>4.2961961543451759</v>
      </c>
      <c r="H78" s="167">
        <f t="shared" si="29"/>
        <v>2.8348405691101926</v>
      </c>
      <c r="I78" s="167">
        <f t="shared" si="29"/>
        <v>3.6689194101440781</v>
      </c>
      <c r="J78" s="167">
        <f t="shared" si="29"/>
        <v>2.9814696181032887</v>
      </c>
      <c r="K78" s="167">
        <f t="shared" si="29"/>
        <v>4.4976774203169017</v>
      </c>
      <c r="L78" s="167">
        <f t="shared" si="29"/>
        <v>5.3124444439347478</v>
      </c>
      <c r="M78" s="167">
        <f t="shared" si="29"/>
        <v>5.5261584905018104</v>
      </c>
      <c r="N78" s="167">
        <f t="shared" si="29"/>
        <v>5.5234418040074713</v>
      </c>
      <c r="O78" s="167">
        <f t="shared" si="29"/>
        <v>3.8447220810639164</v>
      </c>
      <c r="P78" s="167">
        <f t="shared" si="29"/>
        <v>-1.5089753076104933</v>
      </c>
    </row>
    <row r="79" spans="1:16">
      <c r="A79" s="3" t="s">
        <v>14</v>
      </c>
      <c r="B79" s="168"/>
      <c r="C79" s="168">
        <f t="shared" si="27"/>
        <v>4.8864894724710686</v>
      </c>
      <c r="D79" s="168">
        <f t="shared" si="27"/>
        <v>2.9212931721542796</v>
      </c>
      <c r="E79" s="168">
        <f t="shared" si="27"/>
        <v>-1.1390205051909141</v>
      </c>
      <c r="F79" s="168">
        <f t="shared" si="27"/>
        <v>-0.54053972212020618</v>
      </c>
      <c r="G79" s="168">
        <f t="shared" si="27"/>
        <v>1.5781107750698413</v>
      </c>
      <c r="H79" s="168">
        <f t="shared" si="29"/>
        <v>1.4376112669555074</v>
      </c>
      <c r="I79" s="168">
        <f t="shared" si="29"/>
        <v>2.711213522813436</v>
      </c>
      <c r="J79" s="168">
        <f t="shared" si="29"/>
        <v>2.6823827123497486</v>
      </c>
      <c r="K79" s="168">
        <f t="shared" si="29"/>
        <v>5.0242228894956327</v>
      </c>
      <c r="L79" s="168">
        <f t="shared" si="29"/>
        <v>4.9864147215017907</v>
      </c>
      <c r="M79" s="168">
        <f t="shared" si="29"/>
        <v>6.2435667441108134</v>
      </c>
      <c r="N79" s="168">
        <f t="shared" si="29"/>
        <v>5.1785417704700212</v>
      </c>
      <c r="O79" s="168">
        <f t="shared" si="29"/>
        <v>2.3149317837291563</v>
      </c>
      <c r="P79" s="168">
        <f t="shared" si="29"/>
        <v>-4.1228097251803151</v>
      </c>
    </row>
    <row r="80" spans="1:16" ht="13.5" thickBot="1">
      <c r="A80" s="111" t="s">
        <v>285</v>
      </c>
      <c r="B80" s="170"/>
      <c r="C80" s="170">
        <f t="shared" si="27"/>
        <v>3.9123993434302484</v>
      </c>
      <c r="D80" s="170">
        <f t="shared" si="27"/>
        <v>2.5526662387774546</v>
      </c>
      <c r="E80" s="170">
        <f t="shared" si="27"/>
        <v>0.50937774409582848</v>
      </c>
      <c r="F80" s="170">
        <f t="shared" si="27"/>
        <v>2.1994045585211341</v>
      </c>
      <c r="G80" s="170">
        <f t="shared" si="27"/>
        <v>3.9885874401055634</v>
      </c>
      <c r="H80" s="170">
        <f t="shared" si="29"/>
        <v>2.6803799834403623</v>
      </c>
      <c r="I80" s="170">
        <f t="shared" si="29"/>
        <v>3.5643285593301233</v>
      </c>
      <c r="J80" s="170">
        <f t="shared" si="29"/>
        <v>2.949075466902547</v>
      </c>
      <c r="K80" s="170">
        <f t="shared" si="29"/>
        <v>4.5545599068036751</v>
      </c>
      <c r="L80" s="170">
        <f t="shared" si="29"/>
        <v>5.2770653761895856</v>
      </c>
      <c r="M80" s="170">
        <f t="shared" si="29"/>
        <v>5.6037930143870032</v>
      </c>
      <c r="N80" s="170">
        <f t="shared" si="29"/>
        <v>5.4858922410462023</v>
      </c>
      <c r="O80" s="170">
        <f t="shared" si="29"/>
        <v>3.6786577666863209</v>
      </c>
      <c r="P80" s="170">
        <f t="shared" si="29"/>
        <v>-1.7889844038098464</v>
      </c>
    </row>
    <row r="82" spans="1:16" ht="18">
      <c r="A82" s="322" t="s">
        <v>169</v>
      </c>
      <c r="B82" s="322"/>
      <c r="C82" s="322"/>
      <c r="D82" s="322"/>
      <c r="E82" s="322"/>
      <c r="F82" s="322"/>
      <c r="G82" s="323"/>
      <c r="H82" s="323"/>
      <c r="I82" s="323"/>
      <c r="J82" s="323"/>
      <c r="K82" s="323"/>
      <c r="L82" s="323"/>
      <c r="M82" s="323"/>
      <c r="N82" s="323"/>
      <c r="O82" s="324"/>
      <c r="P82" s="324"/>
    </row>
    <row r="83" spans="1:16">
      <c r="A83" s="1" t="s">
        <v>172</v>
      </c>
      <c r="B83" s="1"/>
      <c r="C83" s="1"/>
      <c r="D83" s="1"/>
      <c r="E83" s="1"/>
      <c r="F83" s="1"/>
    </row>
    <row r="84" spans="1:16" ht="13.5" thickBot="1">
      <c r="A84" s="115" t="s">
        <v>168</v>
      </c>
      <c r="B84" s="106"/>
      <c r="C84" s="106" t="s">
        <v>279</v>
      </c>
      <c r="D84" s="106" t="s">
        <v>280</v>
      </c>
      <c r="E84" s="106" t="s">
        <v>281</v>
      </c>
      <c r="F84" s="106" t="s">
        <v>282</v>
      </c>
      <c r="G84" s="106" t="s">
        <v>16</v>
      </c>
      <c r="H84" s="106" t="s">
        <v>17</v>
      </c>
      <c r="I84" s="106" t="s">
        <v>18</v>
      </c>
      <c r="J84" s="116">
        <v>2003</v>
      </c>
      <c r="K84" s="116">
        <v>2004</v>
      </c>
      <c r="L84" s="116">
        <v>2005</v>
      </c>
      <c r="M84" s="116">
        <v>2006</v>
      </c>
      <c r="N84" s="116">
        <v>2007</v>
      </c>
      <c r="O84" s="116">
        <v>2008</v>
      </c>
      <c r="P84" s="117">
        <v>2009</v>
      </c>
    </row>
    <row r="85" spans="1:16" ht="13.5" thickTop="1">
      <c r="A85" s="5" t="s">
        <v>0</v>
      </c>
      <c r="B85" s="166"/>
      <c r="C85" s="166">
        <f t="shared" ref="C85:G100" si="30">(C26-B26)/B26*100</f>
        <v>24.327178822247081</v>
      </c>
      <c r="D85" s="166">
        <f t="shared" si="30"/>
        <v>0.21275362758618852</v>
      </c>
      <c r="E85" s="166">
        <f t="shared" si="30"/>
        <v>1.8089305926057522E-2</v>
      </c>
      <c r="F85" s="166">
        <f t="shared" si="30"/>
        <v>-12.301400422253449</v>
      </c>
      <c r="G85" s="166">
        <f t="shared" si="30"/>
        <v>1.7227066681637493</v>
      </c>
      <c r="H85" s="166">
        <f>(H26-G26)/G26*100</f>
        <v>-1.8158586540644353</v>
      </c>
      <c r="I85" s="166">
        <f t="shared" ref="I85:P85" si="31">(I26-H26)/H26*100</f>
        <v>0.10661873370909471</v>
      </c>
      <c r="J85" s="166">
        <f t="shared" si="31"/>
        <v>5.3662048379077429</v>
      </c>
      <c r="K85" s="166">
        <f t="shared" si="31"/>
        <v>0.75567788508223666</v>
      </c>
      <c r="L85" s="166">
        <f t="shared" si="31"/>
        <v>-5.9574073835498673</v>
      </c>
      <c r="M85" s="166">
        <f t="shared" si="31"/>
        <v>-0.50635611208716658</v>
      </c>
      <c r="N85" s="166">
        <f t="shared" si="31"/>
        <v>4.1171412703712873</v>
      </c>
      <c r="O85" s="166">
        <f t="shared" si="31"/>
        <v>5.8294988475209779</v>
      </c>
      <c r="P85" s="166">
        <f t="shared" si="31"/>
        <v>-4.1116599935582459</v>
      </c>
    </row>
    <row r="86" spans="1:16">
      <c r="A86" s="6" t="s">
        <v>1</v>
      </c>
      <c r="B86" s="168"/>
      <c r="C86" s="168">
        <f t="shared" si="30"/>
        <v>16.333389661194087</v>
      </c>
      <c r="D86" s="168">
        <f t="shared" si="30"/>
        <v>-0.3577582931626867</v>
      </c>
      <c r="E86" s="168">
        <f t="shared" si="30"/>
        <v>0.90679689008445941</v>
      </c>
      <c r="F86" s="168">
        <f t="shared" si="30"/>
        <v>-2.6298178119234397</v>
      </c>
      <c r="G86" s="168">
        <f t="shared" si="30"/>
        <v>3.7541218973935253</v>
      </c>
      <c r="H86" s="168">
        <f t="shared" ref="H86:P86" si="32">(H27-G27)/G27*100</f>
        <v>-0.35508425423581069</v>
      </c>
      <c r="I86" s="168">
        <f t="shared" si="32"/>
        <v>4.653605468815817</v>
      </c>
      <c r="J86" s="168">
        <f t="shared" si="32"/>
        <v>5.1839550801445373</v>
      </c>
      <c r="K86" s="168">
        <f t="shared" si="32"/>
        <v>0.30325645999335371</v>
      </c>
      <c r="L86" s="168">
        <f t="shared" si="32"/>
        <v>-5.8467181986962764</v>
      </c>
      <c r="M86" s="168">
        <f t="shared" si="32"/>
        <v>0.53514512927117452</v>
      </c>
      <c r="N86" s="168">
        <f t="shared" si="32"/>
        <v>4.6918415973775565</v>
      </c>
      <c r="O86" s="168">
        <f t="shared" si="32"/>
        <v>9.9985981661473797</v>
      </c>
      <c r="P86" s="168">
        <f t="shared" si="32"/>
        <v>-3.2027100271002666</v>
      </c>
    </row>
    <row r="87" spans="1:16">
      <c r="A87" s="119" t="s">
        <v>2</v>
      </c>
      <c r="B87" s="169"/>
      <c r="C87" s="169">
        <f t="shared" si="30"/>
        <v>39.29112934414519</v>
      </c>
      <c r="D87" s="169">
        <f t="shared" si="30"/>
        <v>1.1047009794468841</v>
      </c>
      <c r="E87" s="169">
        <f t="shared" si="30"/>
        <v>-1.351232499277359</v>
      </c>
      <c r="F87" s="169">
        <f t="shared" si="30"/>
        <v>-27.54448783377434</v>
      </c>
      <c r="G87" s="169">
        <f t="shared" si="30"/>
        <v>-2.5798703215106769</v>
      </c>
      <c r="H87" s="169">
        <f t="shared" ref="H87:P87" si="33">(H28-G28)/G28*100</f>
        <v>-5.1109673962744733</v>
      </c>
      <c r="I87" s="169">
        <f t="shared" si="33"/>
        <v>-10.664217301363346</v>
      </c>
      <c r="J87" s="169">
        <f t="shared" si="33"/>
        <v>5.8719380036837112</v>
      </c>
      <c r="K87" s="169">
        <f t="shared" si="33"/>
        <v>2.0029645322294609</v>
      </c>
      <c r="L87" s="169">
        <f t="shared" si="33"/>
        <v>-6.2574828832609484</v>
      </c>
      <c r="M87" s="169">
        <f t="shared" si="33"/>
        <v>-3.3422109236834716</v>
      </c>
      <c r="N87" s="169">
        <f t="shared" si="33"/>
        <v>2.4895449592479282</v>
      </c>
      <c r="O87" s="169">
        <f t="shared" si="33"/>
        <v>-6.2314303601105321</v>
      </c>
      <c r="P87" s="169">
        <f t="shared" si="33"/>
        <v>-7.1963275398111524</v>
      </c>
    </row>
    <row r="88" spans="1:16">
      <c r="A88" s="5" t="s">
        <v>3</v>
      </c>
      <c r="B88" s="167"/>
      <c r="C88" s="167">
        <f t="shared" si="30"/>
        <v>2.2634245211871051</v>
      </c>
      <c r="D88" s="167">
        <f t="shared" si="30"/>
        <v>2.9974216511283585</v>
      </c>
      <c r="E88" s="167">
        <f t="shared" si="30"/>
        <v>-1.9763677256198697</v>
      </c>
      <c r="F88" s="167">
        <f t="shared" si="30"/>
        <v>0.86303659176368785</v>
      </c>
      <c r="G88" s="167">
        <f t="shared" si="30"/>
        <v>7.9829223019315849</v>
      </c>
      <c r="H88" s="167">
        <f t="shared" ref="H88:P88" si="34">(H29-G29)/G29*100</f>
        <v>4.9791564011893703</v>
      </c>
      <c r="I88" s="167">
        <f t="shared" si="34"/>
        <v>1.0269937440988337</v>
      </c>
      <c r="J88" s="167">
        <f t="shared" si="34"/>
        <v>-1.4938695307479761</v>
      </c>
      <c r="K88" s="167">
        <f t="shared" si="34"/>
        <v>5.2864306206426095</v>
      </c>
      <c r="L88" s="167">
        <f t="shared" si="34"/>
        <v>6.7971079153581915</v>
      </c>
      <c r="M88" s="167">
        <f t="shared" si="34"/>
        <v>5.9365850043237858</v>
      </c>
      <c r="N88" s="167">
        <f t="shared" si="34"/>
        <v>5.6597575176138966</v>
      </c>
      <c r="O88" s="167">
        <f t="shared" si="34"/>
        <v>3.1298348595093546</v>
      </c>
      <c r="P88" s="167">
        <f t="shared" si="34"/>
        <v>-8.0354034203416642</v>
      </c>
    </row>
    <row r="89" spans="1:16">
      <c r="A89" s="6" t="s">
        <v>4</v>
      </c>
      <c r="B89" s="168"/>
      <c r="C89" s="168">
        <f t="shared" si="30"/>
        <v>1.7479865100412453</v>
      </c>
      <c r="D89" s="168">
        <f t="shared" si="30"/>
        <v>2.6509811171693163</v>
      </c>
      <c r="E89" s="168">
        <f t="shared" si="30"/>
        <v>-0.45016265487669321</v>
      </c>
      <c r="F89" s="168">
        <f t="shared" si="30"/>
        <v>1.6032162029260777</v>
      </c>
      <c r="G89" s="168">
        <f t="shared" si="30"/>
        <v>8.5899492696371755</v>
      </c>
      <c r="H89" s="168">
        <f t="shared" ref="H89:P89" si="35">(H30-G30)/G30*100</f>
        <v>2.9761256863385848</v>
      </c>
      <c r="I89" s="168">
        <f t="shared" si="35"/>
        <v>2.6356048186201808</v>
      </c>
      <c r="J89" s="168">
        <f t="shared" si="35"/>
        <v>-0.91605471872023903</v>
      </c>
      <c r="K89" s="168">
        <f t="shared" si="35"/>
        <v>4.7001760233958594</v>
      </c>
      <c r="L89" s="168">
        <f t="shared" si="35"/>
        <v>6.16865782426816</v>
      </c>
      <c r="M89" s="168">
        <f t="shared" si="35"/>
        <v>6.0361202543548877</v>
      </c>
      <c r="N89" s="168">
        <f t="shared" si="35"/>
        <v>5.0588251802640354</v>
      </c>
      <c r="O89" s="168">
        <f t="shared" si="35"/>
        <v>2.6399937703058396</v>
      </c>
      <c r="P89" s="168">
        <f t="shared" si="35"/>
        <v>-10.703232002524675</v>
      </c>
    </row>
    <row r="90" spans="1:16">
      <c r="A90" s="6" t="s">
        <v>5</v>
      </c>
      <c r="B90" s="168"/>
      <c r="C90" s="168">
        <f t="shared" si="30"/>
        <v>11.074059626964919</v>
      </c>
      <c r="D90" s="168">
        <f t="shared" si="30"/>
        <v>3.4431570966822234</v>
      </c>
      <c r="E90" s="168">
        <f t="shared" si="30"/>
        <v>-6.1115588922262223</v>
      </c>
      <c r="F90" s="168">
        <f t="shared" si="30"/>
        <v>5.8738189568442158E-2</v>
      </c>
      <c r="G90" s="168">
        <f t="shared" si="30"/>
        <v>5.8676268172194277</v>
      </c>
      <c r="H90" s="168">
        <f t="shared" ref="H90:P90" si="36">(H31-G31)/G31*100</f>
        <v>-0.15546150218985691</v>
      </c>
      <c r="I90" s="168">
        <f t="shared" si="36"/>
        <v>9.7037840654843333</v>
      </c>
      <c r="J90" s="168">
        <f t="shared" si="36"/>
        <v>-11.509926472880784</v>
      </c>
      <c r="K90" s="168">
        <f t="shared" si="36"/>
        <v>7.3184307014032184</v>
      </c>
      <c r="L90" s="168">
        <f t="shared" si="36"/>
        <v>6.5088364735634601</v>
      </c>
      <c r="M90" s="168">
        <f t="shared" si="36"/>
        <v>3.303908443060303</v>
      </c>
      <c r="N90" s="168">
        <f t="shared" si="36"/>
        <v>3.1879263788259617</v>
      </c>
      <c r="O90" s="168">
        <f t="shared" si="36"/>
        <v>0.85240074999148319</v>
      </c>
      <c r="P90" s="168">
        <f t="shared" si="36"/>
        <v>-0.48798857928678907</v>
      </c>
    </row>
    <row r="91" spans="1:16">
      <c r="A91" s="119" t="s">
        <v>6</v>
      </c>
      <c r="B91" s="169"/>
      <c r="C91" s="169">
        <f t="shared" si="30"/>
        <v>-1.7304780763978587</v>
      </c>
      <c r="D91" s="169">
        <f t="shared" si="30"/>
        <v>5.7190779192565628</v>
      </c>
      <c r="E91" s="169">
        <f t="shared" si="30"/>
        <v>-11.254456509814501</v>
      </c>
      <c r="F91" s="169">
        <f t="shared" si="30"/>
        <v>-5.6966269183352605</v>
      </c>
      <c r="G91" s="169">
        <f t="shared" si="30"/>
        <v>3.941044202206661</v>
      </c>
      <c r="H91" s="169">
        <f t="shared" ref="H91:P91" si="37">(H32-G32)/G32*100</f>
        <v>34.108681314950161</v>
      </c>
      <c r="I91" s="169">
        <f t="shared" si="37"/>
        <v>-21.006937512957489</v>
      </c>
      <c r="J91" s="169">
        <f t="shared" si="37"/>
        <v>4.7497428617470439</v>
      </c>
      <c r="K91" s="169">
        <f t="shared" si="37"/>
        <v>9.3854882281274872</v>
      </c>
      <c r="L91" s="169">
        <f t="shared" si="37"/>
        <v>13.559290712423945</v>
      </c>
      <c r="M91" s="169">
        <f t="shared" si="37"/>
        <v>7.595951675398692</v>
      </c>
      <c r="N91" s="169">
        <f t="shared" si="37"/>
        <v>13.706077171319265</v>
      </c>
      <c r="O91" s="169">
        <f t="shared" si="37"/>
        <v>9.3855265563694754</v>
      </c>
      <c r="P91" s="169">
        <f t="shared" si="37"/>
        <v>7.8361715724972649</v>
      </c>
    </row>
    <row r="92" spans="1:16">
      <c r="A92" s="5" t="s">
        <v>7</v>
      </c>
      <c r="B92" s="167"/>
      <c r="C92" s="167">
        <f t="shared" si="30"/>
        <v>4.1991954303656254</v>
      </c>
      <c r="D92" s="167">
        <f t="shared" si="30"/>
        <v>1.5145199579551749</v>
      </c>
      <c r="E92" s="167">
        <f t="shared" si="30"/>
        <v>2.7470317028769098</v>
      </c>
      <c r="F92" s="167">
        <f t="shared" si="30"/>
        <v>3.205049508043869</v>
      </c>
      <c r="G92" s="167">
        <f t="shared" si="30"/>
        <v>3.6950185386219956</v>
      </c>
      <c r="H92" s="167">
        <f t="shared" ref="H92:P92" si="38">(H33-G33)/G33*100</f>
        <v>4.4785613796745904</v>
      </c>
      <c r="I92" s="167">
        <f t="shared" si="38"/>
        <v>4.0041102129596284</v>
      </c>
      <c r="J92" s="167">
        <f t="shared" si="38"/>
        <v>4.6851053389306321</v>
      </c>
      <c r="K92" s="167">
        <f t="shared" si="38"/>
        <v>4.5034154413494942</v>
      </c>
      <c r="L92" s="167">
        <f t="shared" si="38"/>
        <v>6.7740470832468134</v>
      </c>
      <c r="M92" s="167">
        <f t="shared" si="38"/>
        <v>5.7542002180562237</v>
      </c>
      <c r="N92" s="167">
        <f t="shared" si="38"/>
        <v>6.1920508623770187</v>
      </c>
      <c r="O92" s="167">
        <f t="shared" si="38"/>
        <v>4.4575179688685118</v>
      </c>
      <c r="P92" s="167">
        <f t="shared" si="38"/>
        <v>0.90036811504095038</v>
      </c>
    </row>
    <row r="93" spans="1:16">
      <c r="A93" s="3" t="s">
        <v>8</v>
      </c>
      <c r="B93" s="168"/>
      <c r="C93" s="168">
        <f t="shared" si="30"/>
        <v>2.2470205122525559</v>
      </c>
      <c r="D93" s="168">
        <f t="shared" si="30"/>
        <v>0.55422679345200143</v>
      </c>
      <c r="E93" s="168">
        <f t="shared" si="30"/>
        <v>0.88094178663700917</v>
      </c>
      <c r="F93" s="168">
        <f t="shared" si="30"/>
        <v>7.153438110640173</v>
      </c>
      <c r="G93" s="168">
        <f t="shared" si="30"/>
        <v>8.2442430596969913</v>
      </c>
      <c r="H93" s="168">
        <f t="shared" ref="H93:P93" si="39">(H34-G34)/G34*100</f>
        <v>7.8119454402685991</v>
      </c>
      <c r="I93" s="168">
        <f t="shared" si="39"/>
        <v>2.4495846618694839</v>
      </c>
      <c r="J93" s="168">
        <f t="shared" si="39"/>
        <v>3.4685167303858582</v>
      </c>
      <c r="K93" s="168">
        <f t="shared" si="39"/>
        <v>5.4367045880185341</v>
      </c>
      <c r="L93" s="168">
        <f t="shared" si="39"/>
        <v>6.4683772653539018</v>
      </c>
      <c r="M93" s="168">
        <f t="shared" si="39"/>
        <v>6.4021635266201473</v>
      </c>
      <c r="N93" s="168">
        <f t="shared" si="39"/>
        <v>5.592159702286212</v>
      </c>
      <c r="O93" s="168">
        <f t="shared" si="39"/>
        <v>0.91222102411396455</v>
      </c>
      <c r="P93" s="168">
        <f t="shared" si="39"/>
        <v>-2.8794937729288121</v>
      </c>
    </row>
    <row r="94" spans="1:16">
      <c r="A94" s="3" t="s">
        <v>9</v>
      </c>
      <c r="B94" s="168"/>
      <c r="C94" s="168">
        <f t="shared" si="30"/>
        <v>4.4671965229658666</v>
      </c>
      <c r="D94" s="168">
        <f t="shared" si="30"/>
        <v>5.5598837816904023</v>
      </c>
      <c r="E94" s="168">
        <f t="shared" si="30"/>
        <v>4.5286472045194284</v>
      </c>
      <c r="F94" s="168">
        <f t="shared" si="30"/>
        <v>3.5515228165262891</v>
      </c>
      <c r="G94" s="168">
        <f t="shared" si="30"/>
        <v>6.4544516753365295</v>
      </c>
      <c r="H94" s="168">
        <f t="shared" ref="H94:P94" si="40">(H35-G35)/G35*100</f>
        <v>4.3137983896882419</v>
      </c>
      <c r="I94" s="168">
        <f t="shared" si="40"/>
        <v>9.3551417802024215</v>
      </c>
      <c r="J94" s="168">
        <f t="shared" si="40"/>
        <v>6.9910452895023028</v>
      </c>
      <c r="K94" s="168">
        <f t="shared" si="40"/>
        <v>4.4789047295174438</v>
      </c>
      <c r="L94" s="168">
        <f t="shared" si="40"/>
        <v>5.9150981474114728</v>
      </c>
      <c r="M94" s="168">
        <f t="shared" si="40"/>
        <v>5.2007031701428827</v>
      </c>
      <c r="N94" s="168">
        <f t="shared" si="40"/>
        <v>6.7987741694724866</v>
      </c>
      <c r="O94" s="168">
        <f t="shared" si="40"/>
        <v>4.1985761511552813</v>
      </c>
      <c r="P94" s="168">
        <f t="shared" si="40"/>
        <v>0.5317753388353671</v>
      </c>
    </row>
    <row r="95" spans="1:16">
      <c r="A95" s="3" t="s">
        <v>10</v>
      </c>
      <c r="B95" s="168"/>
      <c r="C95" s="168">
        <f t="shared" si="30"/>
        <v>6.8454417881424288</v>
      </c>
      <c r="D95" s="168">
        <f t="shared" si="30"/>
        <v>4.2397690664207577</v>
      </c>
      <c r="E95" s="168">
        <f t="shared" si="30"/>
        <v>2.4268725064224799</v>
      </c>
      <c r="F95" s="168">
        <f t="shared" si="30"/>
        <v>6.0813331708891418</v>
      </c>
      <c r="G95" s="168">
        <f t="shared" si="30"/>
        <v>1.1933287562376913</v>
      </c>
      <c r="H95" s="168">
        <f t="shared" ref="H95:P95" si="41">(H36-G36)/G36*100</f>
        <v>5.7000743655677866</v>
      </c>
      <c r="I95" s="168">
        <f t="shared" si="41"/>
        <v>5.0547872389770401</v>
      </c>
      <c r="J95" s="168">
        <f t="shared" si="41"/>
        <v>5.5892222881982878</v>
      </c>
      <c r="K95" s="168">
        <f t="shared" si="41"/>
        <v>7.2253292354286875</v>
      </c>
      <c r="L95" s="168">
        <f t="shared" si="41"/>
        <v>10.576443377180968</v>
      </c>
      <c r="M95" s="168">
        <f t="shared" si="41"/>
        <v>7.6942579697232771</v>
      </c>
      <c r="N95" s="168">
        <f t="shared" si="41"/>
        <v>7.7742812000081152</v>
      </c>
      <c r="O95" s="168">
        <f t="shared" si="41"/>
        <v>7.7922149005678856</v>
      </c>
      <c r="P95" s="168">
        <f t="shared" si="41"/>
        <v>1.2659201663841331</v>
      </c>
    </row>
    <row r="96" spans="1:16">
      <c r="A96" s="3" t="s">
        <v>11</v>
      </c>
      <c r="B96" s="168"/>
      <c r="C96" s="168">
        <f t="shared" si="30"/>
        <v>2.5993756666897951</v>
      </c>
      <c r="D96" s="168">
        <f t="shared" si="30"/>
        <v>-0.10203571415376578</v>
      </c>
      <c r="E96" s="168">
        <f t="shared" si="30"/>
        <v>6.2204660235137315</v>
      </c>
      <c r="F96" s="168">
        <f t="shared" si="30"/>
        <v>3.6957968062409501</v>
      </c>
      <c r="G96" s="168">
        <f t="shared" si="30"/>
        <v>4.7073160157575709</v>
      </c>
      <c r="H96" s="168">
        <f t="shared" ref="H96:P96" si="42">(H37-G37)/G37*100</f>
        <v>2.3313694955157054</v>
      </c>
      <c r="I96" s="168">
        <f t="shared" si="42"/>
        <v>2.411459265991736</v>
      </c>
      <c r="J96" s="168">
        <f t="shared" si="42"/>
        <v>5.5714173598928376</v>
      </c>
      <c r="K96" s="168">
        <f t="shared" si="42"/>
        <v>1.7682853612014979</v>
      </c>
      <c r="L96" s="168">
        <f t="shared" si="42"/>
        <v>3.3779430972473352</v>
      </c>
      <c r="M96" s="168">
        <f t="shared" si="42"/>
        <v>5.3045956951620603</v>
      </c>
      <c r="N96" s="168">
        <f t="shared" si="42"/>
        <v>5.4967323876356371</v>
      </c>
      <c r="O96" s="168">
        <f t="shared" si="42"/>
        <v>3.335732450161216</v>
      </c>
      <c r="P96" s="168">
        <f t="shared" si="42"/>
        <v>2.6714172158572236</v>
      </c>
    </row>
    <row r="97" spans="1:16">
      <c r="A97" s="119" t="s">
        <v>12</v>
      </c>
      <c r="B97" s="169"/>
      <c r="C97" s="169">
        <f t="shared" si="30"/>
        <v>3.784687181258374</v>
      </c>
      <c r="D97" s="169">
        <f t="shared" si="30"/>
        <v>-2.419891015264688</v>
      </c>
      <c r="E97" s="169">
        <f t="shared" si="30"/>
        <v>1.9185776304905107</v>
      </c>
      <c r="F97" s="169">
        <f t="shared" si="30"/>
        <v>-3.4818138516285417</v>
      </c>
      <c r="G97" s="169">
        <f t="shared" si="30"/>
        <v>-0.29083884431686502</v>
      </c>
      <c r="H97" s="169">
        <f t="shared" ref="H97:P97" si="43">(H38-G38)/G38*100</f>
        <v>0.93167194546765941</v>
      </c>
      <c r="I97" s="169">
        <f t="shared" si="43"/>
        <v>0.41607279782576079</v>
      </c>
      <c r="J97" s="169">
        <f t="shared" si="43"/>
        <v>2.1974951064812722</v>
      </c>
      <c r="K97" s="169">
        <f t="shared" si="43"/>
        <v>1.3494582078885304</v>
      </c>
      <c r="L97" s="169">
        <f t="shared" si="43"/>
        <v>4.5038842802488963</v>
      </c>
      <c r="M97" s="169">
        <f t="shared" si="43"/>
        <v>2.9800977844017367</v>
      </c>
      <c r="N97" s="169">
        <f t="shared" si="43"/>
        <v>4.1999069356885483</v>
      </c>
      <c r="O97" s="169">
        <f t="shared" si="43"/>
        <v>4.3653835162105672</v>
      </c>
      <c r="P97" s="169">
        <f t="shared" si="43"/>
        <v>4.2270204848906365</v>
      </c>
    </row>
    <row r="98" spans="1:16">
      <c r="A98" s="5" t="s">
        <v>13</v>
      </c>
      <c r="B98" s="167"/>
      <c r="C98" s="167">
        <f t="shared" si="30"/>
        <v>5.1652471014777701</v>
      </c>
      <c r="D98" s="167">
        <f t="shared" si="30"/>
        <v>1.8406538219796784</v>
      </c>
      <c r="E98" s="167">
        <f t="shared" si="30"/>
        <v>1.0643415175973707</v>
      </c>
      <c r="F98" s="167">
        <f t="shared" si="30"/>
        <v>1.1269369893373067</v>
      </c>
      <c r="G98" s="167">
        <f t="shared" si="30"/>
        <v>4.802999523829615</v>
      </c>
      <c r="H98" s="167">
        <f t="shared" ref="H98:P98" si="44">(H39-G39)/G39*100</f>
        <v>4.1561585145777107</v>
      </c>
      <c r="I98" s="167">
        <f t="shared" si="44"/>
        <v>2.8181506763396991</v>
      </c>
      <c r="J98" s="167">
        <f t="shared" si="44"/>
        <v>2.8779538583667001</v>
      </c>
      <c r="K98" s="167">
        <f t="shared" si="44"/>
        <v>4.4630634375444576</v>
      </c>
      <c r="L98" s="167">
        <f t="shared" si="44"/>
        <v>5.9113280445307756</v>
      </c>
      <c r="M98" s="167">
        <f t="shared" si="44"/>
        <v>5.4278525455709392</v>
      </c>
      <c r="N98" s="167">
        <f t="shared" si="44"/>
        <v>5.9171289724180074</v>
      </c>
      <c r="O98" s="167">
        <f t="shared" si="44"/>
        <v>4.1460539903177187</v>
      </c>
      <c r="P98" s="167">
        <f t="shared" si="44"/>
        <v>-1.9762544744982946</v>
      </c>
    </row>
    <row r="99" spans="1:16">
      <c r="A99" s="6" t="s">
        <v>14</v>
      </c>
      <c r="B99" s="168"/>
      <c r="C99" s="168">
        <f t="shared" si="30"/>
        <v>9.4243632416004957</v>
      </c>
      <c r="D99" s="168">
        <f t="shared" si="30"/>
        <v>11.498197849652147</v>
      </c>
      <c r="E99" s="168">
        <f t="shared" si="30"/>
        <v>14.749366359693191</v>
      </c>
      <c r="F99" s="168">
        <f t="shared" si="30"/>
        <v>9.0029202592356388</v>
      </c>
      <c r="G99" s="168">
        <f t="shared" si="30"/>
        <v>13.391775337907397</v>
      </c>
      <c r="H99" s="168">
        <f t="shared" ref="H99:P99" si="45">(H40-G40)/G40*100</f>
        <v>10.448460500627467</v>
      </c>
      <c r="I99" s="168">
        <f t="shared" si="45"/>
        <v>14.157650090920987</v>
      </c>
      <c r="J99" s="168">
        <f t="shared" si="45"/>
        <v>12.101015377722174</v>
      </c>
      <c r="K99" s="168">
        <f t="shared" si="45"/>
        <v>23.738358146127851</v>
      </c>
      <c r="L99" s="168">
        <f t="shared" si="45"/>
        <v>15.925892028520483</v>
      </c>
      <c r="M99" s="168">
        <f t="shared" si="45"/>
        <v>14.386071372025608</v>
      </c>
      <c r="N99" s="168">
        <f t="shared" si="45"/>
        <v>14.722686327692017</v>
      </c>
      <c r="O99" s="168">
        <f t="shared" si="45"/>
        <v>2.3880021746816662</v>
      </c>
      <c r="P99" s="168">
        <f t="shared" si="45"/>
        <v>-4.122809725180324</v>
      </c>
    </row>
    <row r="100" spans="1:16" ht="13.5" thickBot="1">
      <c r="A100" s="185" t="s">
        <v>284</v>
      </c>
      <c r="B100" s="170"/>
      <c r="C100" s="170">
        <f t="shared" si="30"/>
        <v>5.3602932241613468</v>
      </c>
      <c r="D100" s="170">
        <f t="shared" si="30"/>
        <v>2.2999804179755818</v>
      </c>
      <c r="E100" s="170">
        <f t="shared" si="30"/>
        <v>1.7737441300200596</v>
      </c>
      <c r="F100" s="170">
        <f t="shared" si="30"/>
        <v>1.58726406740563</v>
      </c>
      <c r="G100" s="170">
        <f t="shared" si="30"/>
        <v>5.3416311791844784</v>
      </c>
      <c r="H100" s="170">
        <f t="shared" ref="H100:N100" si="46">(H41-G41)/G41*100</f>
        <v>4.5809264053410983</v>
      </c>
      <c r="I100" s="170">
        <f t="shared" si="46"/>
        <v>3.6265821025394578</v>
      </c>
      <c r="J100" s="170">
        <f t="shared" si="46"/>
        <v>3.6023201901079016</v>
      </c>
      <c r="K100" s="170">
        <f t="shared" si="46"/>
        <v>6.1011024555540949</v>
      </c>
      <c r="L100" s="170">
        <f t="shared" si="46"/>
        <v>6.9038490659993093</v>
      </c>
      <c r="M100" s="170">
        <f t="shared" si="46"/>
        <v>6.3906090009618053</v>
      </c>
      <c r="N100" s="170">
        <f t="shared" si="46"/>
        <v>6.9345986420431354</v>
      </c>
      <c r="O100" s="170">
        <f>(O41-N41)/N41*100</f>
        <v>3.9281188026324201</v>
      </c>
      <c r="P100" s="170">
        <f>(P41-O41)/O41*100</f>
        <v>-2.238406827371294</v>
      </c>
    </row>
    <row r="132" spans="1:16" hidden="1"/>
    <row r="133" spans="1:16" ht="12.75" hidden="1" customHeight="1"/>
    <row r="134" spans="1:16" ht="12.75" hidden="1" customHeight="1">
      <c r="A134" s="143" t="s">
        <v>0</v>
      </c>
      <c r="B134" s="93">
        <f>B26/B$39*100</f>
        <v>7.7724673308435372</v>
      </c>
      <c r="C134" s="93">
        <f t="shared" ref="C134:P134" si="47">C26/C$39*100</f>
        <v>9.1886717557884108</v>
      </c>
      <c r="D134" s="93">
        <f t="shared" si="47"/>
        <v>9.0417928820174964</v>
      </c>
      <c r="E134" s="93">
        <f t="shared" si="47"/>
        <v>8.9481891870026953</v>
      </c>
      <c r="F134" s="93">
        <f t="shared" si="47"/>
        <v>7.7599864469306858</v>
      </c>
      <c r="G134" s="93">
        <f t="shared" si="47"/>
        <v>7.5319106197010504</v>
      </c>
      <c r="H134" s="93">
        <f t="shared" si="47"/>
        <v>7.1000523390671946</v>
      </c>
      <c r="I134" s="93">
        <f t="shared" si="47"/>
        <v>6.9128089527089527</v>
      </c>
      <c r="J134" s="93">
        <f t="shared" si="47"/>
        <v>7.080005159504033</v>
      </c>
      <c r="K134" s="93">
        <f t="shared" si="47"/>
        <v>6.8287363571546136</v>
      </c>
      <c r="L134" s="93">
        <f t="shared" si="47"/>
        <v>6.0634880439892251</v>
      </c>
      <c r="M134" s="93">
        <f t="shared" si="47"/>
        <v>5.7221930030919994</v>
      </c>
      <c r="N134" s="93">
        <f t="shared" si="47"/>
        <v>5.6249483257274386</v>
      </c>
      <c r="O134" s="93">
        <f t="shared" si="47"/>
        <v>5.7158715049374758</v>
      </c>
      <c r="P134" s="93">
        <f t="shared" si="47"/>
        <v>5.5913536802772708</v>
      </c>
    </row>
    <row r="135" spans="1:16" ht="12.75" hidden="1" customHeight="1">
      <c r="A135" s="144" t="s">
        <v>1</v>
      </c>
      <c r="B135" s="93">
        <f t="shared" ref="B135:P135" si="48">B27/B$39*100</f>
        <v>5.0661266386857733</v>
      </c>
      <c r="C135" s="93">
        <f t="shared" si="48"/>
        <v>5.6041296965954253</v>
      </c>
      <c r="D135" s="93">
        <f t="shared" si="48"/>
        <v>5.4831545638025769</v>
      </c>
      <c r="E135" s="93">
        <f t="shared" si="48"/>
        <v>5.4746071223372841</v>
      </c>
      <c r="F135" s="93">
        <f t="shared" si="48"/>
        <v>5.2712314718513475</v>
      </c>
      <c r="G135" s="93">
        <f t="shared" si="48"/>
        <v>5.2184765241903932</v>
      </c>
      <c r="H135" s="93">
        <f t="shared" si="48"/>
        <v>4.9924523042141722</v>
      </c>
      <c r="I135" s="93">
        <f t="shared" si="48"/>
        <v>5.0815749002509731</v>
      </c>
      <c r="J135" s="93">
        <f t="shared" si="48"/>
        <v>5.1954780008576087</v>
      </c>
      <c r="K135" s="93">
        <f t="shared" si="48"/>
        <v>4.9885897005484559</v>
      </c>
      <c r="L135" s="93">
        <f t="shared" si="48"/>
        <v>4.4347672769180697</v>
      </c>
      <c r="M135" s="93">
        <f t="shared" si="48"/>
        <v>4.2289581076953384</v>
      </c>
      <c r="N135" s="93">
        <f t="shared" si="48"/>
        <v>4.1800360019962364</v>
      </c>
      <c r="O135" s="93">
        <f t="shared" si="48"/>
        <v>4.4149353997258496</v>
      </c>
      <c r="P135" s="93">
        <f t="shared" si="48"/>
        <v>4.3596965185104395</v>
      </c>
    </row>
    <row r="136" spans="1:16" ht="12.75" hidden="1" customHeight="1">
      <c r="A136" s="145" t="s">
        <v>2</v>
      </c>
      <c r="B136" s="93">
        <f t="shared" ref="B136:P136" si="49">B28/B$39*100</f>
        <v>2.7063406921577622</v>
      </c>
      <c r="C136" s="93">
        <f t="shared" si="49"/>
        <v>3.5845420591929855</v>
      </c>
      <c r="D136" s="93">
        <f t="shared" si="49"/>
        <v>3.5586383182149199</v>
      </c>
      <c r="E136" s="93">
        <f t="shared" si="49"/>
        <v>3.4735820646654121</v>
      </c>
      <c r="F136" s="93">
        <f t="shared" si="49"/>
        <v>2.4887549750793387</v>
      </c>
      <c r="G136" s="93">
        <f t="shared" si="49"/>
        <v>2.3134340955106576</v>
      </c>
      <c r="H136" s="93">
        <f t="shared" si="49"/>
        <v>2.1076000348530242</v>
      </c>
      <c r="I136" s="93">
        <f t="shared" si="49"/>
        <v>1.8312340524579802</v>
      </c>
      <c r="J136" s="93">
        <f t="shared" si="49"/>
        <v>1.8845271586464249</v>
      </c>
      <c r="K136" s="93">
        <f t="shared" si="49"/>
        <v>1.8401466566061582</v>
      </c>
      <c r="L136" s="93">
        <f t="shared" si="49"/>
        <v>1.628720767071155</v>
      </c>
      <c r="M136" s="93">
        <f t="shared" si="49"/>
        <v>1.4932348953966605</v>
      </c>
      <c r="N136" s="93">
        <f t="shared" si="49"/>
        <v>1.444912323731202</v>
      </c>
      <c r="O136" s="93">
        <f t="shared" si="49"/>
        <v>1.3009361052116266</v>
      </c>
      <c r="P136" s="93">
        <f t="shared" si="49"/>
        <v>1.2316571617668315</v>
      </c>
    </row>
    <row r="137" spans="1:16" ht="12.75" hidden="1" customHeight="1">
      <c r="A137" s="143" t="s">
        <v>3</v>
      </c>
      <c r="B137" s="93">
        <f t="shared" ref="B137:P137" si="50">B29/B$39*100</f>
        <v>30.912194182801102</v>
      </c>
      <c r="C137" s="93">
        <f t="shared" si="50"/>
        <v>30.059234620984775</v>
      </c>
      <c r="D137" s="93">
        <f t="shared" si="50"/>
        <v>30.400665614143652</v>
      </c>
      <c r="E137" s="93">
        <f t="shared" si="50"/>
        <v>29.486004878766597</v>
      </c>
      <c r="F137" s="93">
        <f t="shared" si="50"/>
        <v>29.409058333740866</v>
      </c>
      <c r="G137" s="93">
        <f t="shared" si="50"/>
        <v>30.301385222311726</v>
      </c>
      <c r="H137" s="93">
        <f t="shared" si="50"/>
        <v>30.54081394505862</v>
      </c>
      <c r="I137" s="93">
        <f t="shared" si="50"/>
        <v>30.008773733732795</v>
      </c>
      <c r="J137" s="93">
        <f t="shared" si="50"/>
        <v>28.733543677462446</v>
      </c>
      <c r="K137" s="93">
        <f t="shared" si="50"/>
        <v>28.960018530291983</v>
      </c>
      <c r="L137" s="93">
        <f t="shared" si="50"/>
        <v>29.202223041806896</v>
      </c>
      <c r="M137" s="93">
        <f t="shared" si="50"/>
        <v>29.343135697906821</v>
      </c>
      <c r="N137" s="93">
        <f t="shared" si="50"/>
        <v>29.271833864139673</v>
      </c>
      <c r="O137" s="93">
        <f t="shared" si="50"/>
        <v>28.986210007768232</v>
      </c>
      <c r="P137" s="93">
        <f t="shared" si="50"/>
        <v>27.194483290216194</v>
      </c>
    </row>
    <row r="138" spans="1:16" ht="12.75" hidden="1" customHeight="1">
      <c r="A138" s="144" t="s">
        <v>4</v>
      </c>
      <c r="B138" s="93">
        <f t="shared" ref="B138:P138" si="51">B30/B$39*100</f>
        <v>25.323475534159044</v>
      </c>
      <c r="C138" s="93">
        <f t="shared" si="51"/>
        <v>24.500609450864573</v>
      </c>
      <c r="D138" s="93">
        <f t="shared" si="51"/>
        <v>24.69555628046291</v>
      </c>
      <c r="E138" s="93">
        <f t="shared" si="51"/>
        <v>24.325479926462059</v>
      </c>
      <c r="F138" s="93">
        <f t="shared" si="51"/>
        <v>24.440046043012849</v>
      </c>
      <c r="G138" s="93">
        <f t="shared" si="51"/>
        <v>25.323162237879661</v>
      </c>
      <c r="H138" s="93">
        <f t="shared" si="51"/>
        <v>25.036264533685426</v>
      </c>
      <c r="I138" s="93">
        <f t="shared" si="51"/>
        <v>24.991814537713594</v>
      </c>
      <c r="J138" s="93">
        <f t="shared" si="51"/>
        <v>24.070148085797278</v>
      </c>
      <c r="K138" s="93">
        <f t="shared" si="51"/>
        <v>24.124783043519553</v>
      </c>
      <c r="L138" s="93">
        <f t="shared" si="51"/>
        <v>24.183398351451398</v>
      </c>
      <c r="M138" s="93">
        <f t="shared" si="51"/>
        <v>24.32292486129365</v>
      </c>
      <c r="N138" s="93">
        <f t="shared" si="51"/>
        <v>24.125823043605966</v>
      </c>
      <c r="O138" s="93">
        <f t="shared" si="51"/>
        <v>23.776938559087725</v>
      </c>
      <c r="P138" s="93">
        <f t="shared" si="51"/>
        <v>21.660096284004084</v>
      </c>
    </row>
    <row r="139" spans="1:16" ht="12.75" hidden="1" customHeight="1">
      <c r="A139" s="144" t="s">
        <v>5</v>
      </c>
      <c r="B139" s="93">
        <f t="shared" ref="B139:P139" si="52">B31/B$39*100</f>
        <v>2.7625737540934971</v>
      </c>
      <c r="C139" s="93">
        <f t="shared" si="52"/>
        <v>2.9177916692382078</v>
      </c>
      <c r="D139" s="93">
        <f t="shared" si="52"/>
        <v>2.9637042839885748</v>
      </c>
      <c r="E139" s="93">
        <f t="shared" si="52"/>
        <v>2.7532715391973124</v>
      </c>
      <c r="F139" s="93">
        <f t="shared" si="52"/>
        <v>2.7241888690288443</v>
      </c>
      <c r="G139" s="93">
        <f t="shared" si="52"/>
        <v>2.7518621783376811</v>
      </c>
      <c r="H139" s="93">
        <f t="shared" si="52"/>
        <v>2.6379468398620811</v>
      </c>
      <c r="I139" s="93">
        <f t="shared" si="52"/>
        <v>2.81460762125</v>
      </c>
      <c r="J139" s="93">
        <f t="shared" si="52"/>
        <v>2.4209738434076278</v>
      </c>
      <c r="K139" s="93">
        <f t="shared" si="52"/>
        <v>2.4871481372838304</v>
      </c>
      <c r="L139" s="93">
        <f t="shared" si="52"/>
        <v>2.5011796106277884</v>
      </c>
      <c r="M139" s="93">
        <f t="shared" si="52"/>
        <v>2.4507909746549892</v>
      </c>
      <c r="N139" s="93">
        <f t="shared" si="52"/>
        <v>2.387640612203962</v>
      </c>
      <c r="O139" s="93">
        <f t="shared" si="52"/>
        <v>2.3121306918775404</v>
      </c>
      <c r="P139" s="93">
        <f t="shared" si="52"/>
        <v>2.3472350967903064</v>
      </c>
    </row>
    <row r="140" spans="1:16" ht="12.75" hidden="1" customHeight="1">
      <c r="A140" s="145" t="s">
        <v>6</v>
      </c>
      <c r="B140" s="93">
        <f t="shared" ref="B140:P140" si="53">B32/B$39*100</f>
        <v>2.8261448945485568</v>
      </c>
      <c r="C140" s="93">
        <f t="shared" si="53"/>
        <v>2.6408335008819956</v>
      </c>
      <c r="D140" s="93">
        <f t="shared" si="53"/>
        <v>2.7414050496921654</v>
      </c>
      <c r="E140" s="93">
        <f t="shared" si="53"/>
        <v>2.4072534131072221</v>
      </c>
      <c r="F140" s="93">
        <f t="shared" si="53"/>
        <v>2.2448234216991763</v>
      </c>
      <c r="G140" s="93">
        <f t="shared" si="53"/>
        <v>2.226360806094386</v>
      </c>
      <c r="H140" s="93">
        <f t="shared" si="53"/>
        <v>2.866602571511113</v>
      </c>
      <c r="I140" s="93">
        <f t="shared" si="53"/>
        <v>2.2023515747692048</v>
      </c>
      <c r="J140" s="93">
        <f t="shared" si="53"/>
        <v>2.2424217482575464</v>
      </c>
      <c r="K140" s="93">
        <f t="shared" si="53"/>
        <v>2.3480873494885968</v>
      </c>
      <c r="L140" s="93">
        <f t="shared" si="53"/>
        <v>2.5176450797277128</v>
      </c>
      <c r="M140" s="93">
        <f t="shared" si="53"/>
        <v>2.5694198619581798</v>
      </c>
      <c r="N140" s="93">
        <f t="shared" si="53"/>
        <v>2.7583702083297466</v>
      </c>
      <c r="O140" s="93">
        <f t="shared" si="53"/>
        <v>2.8971407568029686</v>
      </c>
      <c r="P140" s="93">
        <f t="shared" si="53"/>
        <v>3.187151909421801</v>
      </c>
    </row>
    <row r="141" spans="1:16" ht="12.75" hidden="1" customHeight="1">
      <c r="A141" s="143" t="s">
        <v>7</v>
      </c>
      <c r="B141" s="93">
        <f t="shared" ref="B141:P141" si="54">B33/B$39*100</f>
        <v>61.315338486355351</v>
      </c>
      <c r="C141" s="93">
        <f t="shared" si="54"/>
        <v>60.752093623226813</v>
      </c>
      <c r="D141" s="93">
        <f t="shared" si="54"/>
        <v>60.557541503838863</v>
      </c>
      <c r="E141" s="93">
        <f t="shared" si="54"/>
        <v>61.56580593423071</v>
      </c>
      <c r="F141" s="93">
        <f t="shared" si="54"/>
        <v>62.830955219328445</v>
      </c>
      <c r="G141" s="93">
        <f t="shared" si="54"/>
        <v>62.166704157987219</v>
      </c>
      <c r="H141" s="93">
        <f t="shared" si="54"/>
        <v>62.359133715874194</v>
      </c>
      <c r="I141" s="93">
        <f t="shared" si="54"/>
        <v>63.078417313558241</v>
      </c>
      <c r="J141" s="93">
        <f t="shared" si="54"/>
        <v>64.186451163033524</v>
      </c>
      <c r="K141" s="93">
        <f t="shared" si="54"/>
        <v>64.211245112553399</v>
      </c>
      <c r="L141" s="93">
        <f t="shared" si="54"/>
        <v>64.734288914203873</v>
      </c>
      <c r="M141" s="93">
        <f t="shared" si="54"/>
        <v>64.934671299001195</v>
      </c>
      <c r="N141" s="93">
        <f t="shared" si="54"/>
        <v>65.10321781013289</v>
      </c>
      <c r="O141" s="93">
        <f t="shared" si="54"/>
        <v>65.297918487294311</v>
      </c>
      <c r="P141" s="93">
        <f t="shared" si="54"/>
        <v>67.214163029506523</v>
      </c>
    </row>
    <row r="142" spans="1:16" ht="12.75" hidden="1" customHeight="1">
      <c r="A142" s="144" t="s">
        <v>8</v>
      </c>
      <c r="B142" s="93">
        <f t="shared" ref="B142:P142" si="55">B34/B$39*100</f>
        <v>13.124212080815557</v>
      </c>
      <c r="C142" s="93">
        <f t="shared" si="55"/>
        <v>12.76002880057365</v>
      </c>
      <c r="D142" s="93">
        <f t="shared" si="55"/>
        <v>12.598847137673655</v>
      </c>
      <c r="E142" s="93">
        <f t="shared" si="55"/>
        <v>12.575984225386655</v>
      </c>
      <c r="F142" s="93">
        <f t="shared" si="55"/>
        <v>13.325430271040853</v>
      </c>
      <c r="G142" s="93">
        <f t="shared" si="55"/>
        <v>13.762975484357426</v>
      </c>
      <c r="H142" s="93">
        <f t="shared" si="55"/>
        <v>14.246043471424901</v>
      </c>
      <c r="I142" s="93">
        <f t="shared" si="55"/>
        <v>14.194976539859864</v>
      </c>
      <c r="J142" s="93">
        <f t="shared" si="55"/>
        <v>14.276461695806542</v>
      </c>
      <c r="K142" s="93">
        <f t="shared" si="55"/>
        <v>14.409524523305514</v>
      </c>
      <c r="L142" s="93">
        <f t="shared" si="55"/>
        <v>14.485312586361093</v>
      </c>
      <c r="M142" s="93">
        <f t="shared" si="55"/>
        <v>14.619178531422635</v>
      </c>
      <c r="N142" s="93">
        <f t="shared" si="55"/>
        <v>14.574324749759807</v>
      </c>
      <c r="O142" s="93">
        <f t="shared" si="55"/>
        <v>14.121778253468028</v>
      </c>
      <c r="P142" s="93">
        <f t="shared" si="55"/>
        <v>13.991653200463036</v>
      </c>
    </row>
    <row r="143" spans="1:16" ht="12.75" hidden="1" customHeight="1">
      <c r="A143" s="144" t="s">
        <v>9</v>
      </c>
      <c r="B143" s="93">
        <f t="shared" ref="B143:P143" si="56">B35/B$39*100</f>
        <v>10.734342063989262</v>
      </c>
      <c r="C143" s="93">
        <f t="shared" si="56"/>
        <v>10.663091209793274</v>
      </c>
      <c r="D143" s="93">
        <f t="shared" si="56"/>
        <v>11.052508272648305</v>
      </c>
      <c r="E143" s="93">
        <f t="shared" si="56"/>
        <v>11.431368577764147</v>
      </c>
      <c r="F143" s="93">
        <f t="shared" si="56"/>
        <v>11.705443271057218</v>
      </c>
      <c r="G143" s="93">
        <f t="shared" si="56"/>
        <v>11.889893902834549</v>
      </c>
      <c r="H143" s="93">
        <f t="shared" si="56"/>
        <v>11.907889203512404</v>
      </c>
      <c r="I143" s="93">
        <f t="shared" si="56"/>
        <v>12.66497115136985</v>
      </c>
      <c r="J143" s="93">
        <f t="shared" si="56"/>
        <v>13.171320494106533</v>
      </c>
      <c r="K143" s="93">
        <f t="shared" si="56"/>
        <v>13.173317857832533</v>
      </c>
      <c r="L143" s="93">
        <f t="shared" si="56"/>
        <v>13.173786785609392</v>
      </c>
      <c r="M143" s="93">
        <f t="shared" si="56"/>
        <v>13.145403228815614</v>
      </c>
      <c r="N143" s="93">
        <f t="shared" si="56"/>
        <v>13.254824450222094</v>
      </c>
      <c r="O143" s="93">
        <f t="shared" si="56"/>
        <v>13.261509024384768</v>
      </c>
      <c r="P143" s="93">
        <f t="shared" si="56"/>
        <v>13.600817217768354</v>
      </c>
    </row>
    <row r="144" spans="1:16" ht="12.75" hidden="1" customHeight="1">
      <c r="A144" s="144" t="s">
        <v>10</v>
      </c>
      <c r="B144" s="93">
        <f t="shared" ref="B144:P144" si="57">B36/B$39*100</f>
        <v>14.993351618232998</v>
      </c>
      <c r="C144" s="93">
        <f t="shared" si="57"/>
        <v>15.23289605347729</v>
      </c>
      <c r="D144" s="93">
        <f t="shared" si="57"/>
        <v>15.591745606846874</v>
      </c>
      <c r="E144" s="93">
        <f t="shared" si="57"/>
        <v>15.801950672651488</v>
      </c>
      <c r="F144" s="93">
        <f t="shared" si="57"/>
        <v>16.576117540594002</v>
      </c>
      <c r="G144" s="93">
        <f t="shared" si="57"/>
        <v>16.005195647152917</v>
      </c>
      <c r="H144" s="93">
        <f t="shared" si="57"/>
        <v>16.242442062633746</v>
      </c>
      <c r="I144" s="93">
        <f t="shared" si="57"/>
        <v>16.595769170200221</v>
      </c>
      <c r="J144" s="93">
        <f t="shared" si="57"/>
        <v>17.033137754356574</v>
      </c>
      <c r="K144" s="93">
        <f t="shared" si="57"/>
        <v>17.483536702092199</v>
      </c>
      <c r="L144" s="93">
        <f t="shared" si="57"/>
        <v>18.253640492156933</v>
      </c>
      <c r="M144" s="93">
        <f t="shared" si="57"/>
        <v>18.646042962880401</v>
      </c>
      <c r="N144" s="93">
        <f t="shared" si="57"/>
        <v>18.972982906968873</v>
      </c>
      <c r="O144" s="93">
        <f t="shared" si="57"/>
        <v>19.637228415806547</v>
      </c>
      <c r="P144" s="93">
        <f t="shared" si="57"/>
        <v>20.286737610192315</v>
      </c>
    </row>
    <row r="145" spans="1:16" ht="12.75" hidden="1" customHeight="1">
      <c r="A145" s="144" t="s">
        <v>11</v>
      </c>
      <c r="B145" s="93">
        <f t="shared" ref="B145:P145" si="58">B37/B$39*100</f>
        <v>6.4294336190931975</v>
      </c>
      <c r="C145" s="93">
        <f t="shared" si="58"/>
        <v>6.2725652569699379</v>
      </c>
      <c r="D145" s="93">
        <f t="shared" si="58"/>
        <v>6.1529112049571673</v>
      </c>
      <c r="E145" s="93">
        <f t="shared" si="58"/>
        <v>6.4668218857197086</v>
      </c>
      <c r="F145" s="93">
        <f t="shared" si="58"/>
        <v>6.6310942287755452</v>
      </c>
      <c r="G145" s="93">
        <f t="shared" si="58"/>
        <v>6.6250401429092225</v>
      </c>
      <c r="H145" s="93">
        <f t="shared" si="58"/>
        <v>6.5089711492362863</v>
      </c>
      <c r="I145" s="93">
        <f t="shared" si="58"/>
        <v>6.4832252800567298</v>
      </c>
      <c r="J145" s="93">
        <f t="shared" si="58"/>
        <v>6.6529635962760141</v>
      </c>
      <c r="K145" s="93">
        <f t="shared" si="58"/>
        <v>6.4813406335560737</v>
      </c>
      <c r="L145" s="93">
        <f t="shared" si="58"/>
        <v>6.3263078235400974</v>
      </c>
      <c r="M145" s="93">
        <f t="shared" si="58"/>
        <v>6.3189116681767921</v>
      </c>
      <c r="N145" s="93">
        <f t="shared" si="58"/>
        <v>6.2938312216936296</v>
      </c>
      <c r="O145" s="93">
        <f t="shared" si="58"/>
        <v>6.244861272150251</v>
      </c>
      <c r="P145" s="93">
        <f t="shared" si="58"/>
        <v>6.5409534566426242</v>
      </c>
    </row>
    <row r="146" spans="1:16" ht="12.75" hidden="1" customHeight="1">
      <c r="A146" s="145" t="s">
        <v>12</v>
      </c>
      <c r="B146" s="93">
        <f t="shared" ref="B146:P146" si="59">B38/B$39*100</f>
        <v>16.033999104224346</v>
      </c>
      <c r="C146" s="93">
        <f t="shared" si="59"/>
        <v>15.823512302412659</v>
      </c>
      <c r="D146" s="93">
        <f t="shared" si="59"/>
        <v>15.161529281712857</v>
      </c>
      <c r="E146" s="93">
        <f t="shared" si="59"/>
        <v>15.289680572708711</v>
      </c>
      <c r="F146" s="93">
        <f t="shared" si="59"/>
        <v>14.592869907860823</v>
      </c>
      <c r="G146" s="93">
        <f t="shared" si="59"/>
        <v>13.883598980733112</v>
      </c>
      <c r="H146" s="93">
        <f t="shared" si="59"/>
        <v>13.453787829066854</v>
      </c>
      <c r="I146" s="93">
        <f t="shared" si="59"/>
        <v>13.139475172071574</v>
      </c>
      <c r="J146" s="93">
        <f t="shared" si="59"/>
        <v>13.052567622487857</v>
      </c>
      <c r="K146" s="93">
        <f t="shared" si="59"/>
        <v>12.663525395767081</v>
      </c>
      <c r="L146" s="93">
        <f t="shared" si="59"/>
        <v>12.495241226536349</v>
      </c>
      <c r="M146" s="93">
        <f t="shared" si="59"/>
        <v>12.205134907705736</v>
      </c>
      <c r="N146" s="93">
        <f t="shared" si="59"/>
        <v>12.007254481488498</v>
      </c>
      <c r="O146" s="93">
        <f t="shared" si="59"/>
        <v>12.032541521484699</v>
      </c>
      <c r="P146" s="93">
        <f t="shared" si="59"/>
        <v>12.794001544440208</v>
      </c>
    </row>
    <row r="147" spans="1:16" hidden="1"/>
    <row r="148" spans="1:16" hidden="1">
      <c r="A148" s="143" t="s">
        <v>0</v>
      </c>
      <c r="B148" s="93">
        <f t="shared" ref="B148:B160" si="60">B26/B6*100</f>
        <v>9.9424283672306846</v>
      </c>
      <c r="C148" s="93">
        <f t="shared" ref="C148:P148" si="61">C26/C6*100</f>
        <v>11.846084932040066</v>
      </c>
      <c r="D148" s="93">
        <f t="shared" si="61"/>
        <v>11.695543187640416</v>
      </c>
      <c r="E148" s="93">
        <f t="shared" si="61"/>
        <v>11.86075224054712</v>
      </c>
      <c r="F148" s="93">
        <f t="shared" si="61"/>
        <v>10.36136669605661</v>
      </c>
      <c r="G148" s="93">
        <f t="shared" si="61"/>
        <v>10.503663420698331</v>
      </c>
      <c r="H148" s="93">
        <f t="shared" si="61"/>
        <v>10.409914079734786</v>
      </c>
      <c r="I148" s="93">
        <f t="shared" si="61"/>
        <v>10.177247512535439</v>
      </c>
      <c r="J148" s="93">
        <f t="shared" si="61"/>
        <v>10.443497195207005</v>
      </c>
      <c r="K148" s="93">
        <f t="shared" si="61"/>
        <v>10.383122889776661</v>
      </c>
      <c r="L148" s="93">
        <f t="shared" si="61"/>
        <v>9.6216486459227593</v>
      </c>
      <c r="M148" s="93">
        <f t="shared" si="61"/>
        <v>9.7546037958733649</v>
      </c>
      <c r="N148" s="93">
        <f t="shared" si="61"/>
        <v>10.068778386864681</v>
      </c>
      <c r="O148" s="93">
        <f t="shared" si="61"/>
        <v>10.785468940076608</v>
      </c>
      <c r="P148" s="93">
        <f t="shared" si="61"/>
        <v>11.00686914018603</v>
      </c>
    </row>
    <row r="149" spans="1:16" hidden="1">
      <c r="A149" s="144" t="s">
        <v>1</v>
      </c>
      <c r="B149" s="93">
        <f t="shared" si="60"/>
        <v>31.219885239761684</v>
      </c>
      <c r="C149" s="93">
        <f t="shared" ref="C149:P149" si="62">C27/C7*100</f>
        <v>29.28963769979805</v>
      </c>
      <c r="D149" s="93">
        <f t="shared" si="62"/>
        <v>28.92453081455869</v>
      </c>
      <c r="E149" s="93">
        <f t="shared" si="62"/>
        <v>30.820293094463185</v>
      </c>
      <c r="F149" s="93">
        <f t="shared" si="62"/>
        <v>28.257792407700549</v>
      </c>
      <c r="G149" s="93">
        <f t="shared" si="62"/>
        <v>28.002506571344831</v>
      </c>
      <c r="H149" s="93">
        <f t="shared" si="62"/>
        <v>28.855298944900348</v>
      </c>
      <c r="I149" s="93">
        <f t="shared" si="62"/>
        <v>28.355033534876423</v>
      </c>
      <c r="J149" s="93">
        <f t="shared" si="62"/>
        <v>29.623191182371016</v>
      </c>
      <c r="K149" s="93">
        <f t="shared" si="62"/>
        <v>29.459835816877096</v>
      </c>
      <c r="L149" s="93">
        <f t="shared" si="62"/>
        <v>26.979196343133438</v>
      </c>
      <c r="M149" s="93">
        <f t="shared" si="62"/>
        <v>28.691048151637666</v>
      </c>
      <c r="N149" s="93">
        <f t="shared" si="62"/>
        <v>29.010786231720427</v>
      </c>
      <c r="O149" s="93">
        <f t="shared" si="62"/>
        <v>28.782421376500778</v>
      </c>
      <c r="P149" s="93">
        <f t="shared" si="62"/>
        <v>28.782421376500778</v>
      </c>
    </row>
    <row r="150" spans="1:16" hidden="1">
      <c r="A150" s="145" t="s">
        <v>2</v>
      </c>
      <c r="B150" s="93">
        <f t="shared" si="60"/>
        <v>4.368765339010511</v>
      </c>
      <c r="C150" s="93">
        <f t="shared" ref="C150:P150" si="63">C28/C8*100</f>
        <v>6.1343775999025345</v>
      </c>
      <c r="D150" s="93">
        <f t="shared" si="63"/>
        <v>6.0984701370025842</v>
      </c>
      <c r="E150" s="93">
        <f t="shared" si="63"/>
        <v>6.0220877142669469</v>
      </c>
      <c r="F150" s="93">
        <f t="shared" si="63"/>
        <v>4.4252885359751204</v>
      </c>
      <c r="G150" s="93">
        <f t="shared" si="63"/>
        <v>4.3590716181944229</v>
      </c>
      <c r="H150" s="93">
        <f t="shared" si="63"/>
        <v>4.1404213103185707</v>
      </c>
      <c r="I150" s="93">
        <f t="shared" si="63"/>
        <v>3.6622552322715274</v>
      </c>
      <c r="J150" s="93">
        <f t="shared" si="63"/>
        <v>3.7499384385689067</v>
      </c>
      <c r="K150" s="93">
        <f t="shared" si="63"/>
        <v>3.7681572693470091</v>
      </c>
      <c r="L150" s="93">
        <f t="shared" si="63"/>
        <v>3.496497648058281</v>
      </c>
      <c r="M150" s="93">
        <f t="shared" si="63"/>
        <v>3.3997566632450966</v>
      </c>
      <c r="N150" s="93">
        <f t="shared" si="63"/>
        <v>3.4853535621015528</v>
      </c>
      <c r="O150" s="93">
        <f t="shared" si="63"/>
        <v>3.4546954740792746</v>
      </c>
      <c r="P150" s="93">
        <f t="shared" si="63"/>
        <v>3.4546954740792746</v>
      </c>
    </row>
    <row r="151" spans="1:16" hidden="1">
      <c r="A151" s="143" t="s">
        <v>3</v>
      </c>
      <c r="B151" s="93">
        <f t="shared" si="60"/>
        <v>20.25831072564549</v>
      </c>
      <c r="C151" s="93">
        <f t="shared" ref="C151:P151" si="64">C29/C9*100</f>
        <v>20.2230596611364</v>
      </c>
      <c r="D151" s="93">
        <f t="shared" si="64"/>
        <v>20.240021509214358</v>
      </c>
      <c r="E151" s="93">
        <f t="shared" si="64"/>
        <v>20.137868089513791</v>
      </c>
      <c r="F151" s="93">
        <f t="shared" si="64"/>
        <v>20.253183323654696</v>
      </c>
      <c r="G151" s="93">
        <f t="shared" si="64"/>
        <v>20.376978111918579</v>
      </c>
      <c r="H151" s="93">
        <f t="shared" si="64"/>
        <v>20.838659564389634</v>
      </c>
      <c r="I151" s="93">
        <f t="shared" si="64"/>
        <v>20.407725215820907</v>
      </c>
      <c r="J151" s="93">
        <f t="shared" si="64"/>
        <v>20.134161984705692</v>
      </c>
      <c r="K151" s="93">
        <f t="shared" si="64"/>
        <v>20.086364962642573</v>
      </c>
      <c r="L151" s="93">
        <f t="shared" si="64"/>
        <v>20.094590359269677</v>
      </c>
      <c r="M151" s="93">
        <f t="shared" si="64"/>
        <v>19.968995411389962</v>
      </c>
      <c r="N151" s="93">
        <f t="shared" si="64"/>
        <v>19.910738663213749</v>
      </c>
      <c r="O151" s="93">
        <f t="shared" si="64"/>
        <v>19.8538578496476</v>
      </c>
      <c r="P151" s="93">
        <f t="shared" si="64"/>
        <v>19.676759209665274</v>
      </c>
    </row>
    <row r="152" spans="1:16" hidden="1">
      <c r="A152" s="144" t="s">
        <v>4</v>
      </c>
      <c r="B152" s="93">
        <f t="shared" si="60"/>
        <v>20.924039137211555</v>
      </c>
      <c r="C152" s="93">
        <f t="shared" ref="C152:P152" si="65">C30/C10*100</f>
        <v>20.995846665370575</v>
      </c>
      <c r="D152" s="93">
        <f t="shared" si="65"/>
        <v>20.985825312423927</v>
      </c>
      <c r="E152" s="93">
        <f t="shared" si="65"/>
        <v>20.933221406863463</v>
      </c>
      <c r="F152" s="93">
        <f t="shared" si="65"/>
        <v>21.141974358104061</v>
      </c>
      <c r="G152" s="93">
        <f t="shared" si="65"/>
        <v>21.237797622631735</v>
      </c>
      <c r="H152" s="93">
        <f t="shared" si="65"/>
        <v>21.191725942724304</v>
      </c>
      <c r="I152" s="93">
        <f t="shared" si="65"/>
        <v>21.157836666166858</v>
      </c>
      <c r="J152" s="93">
        <f t="shared" si="65"/>
        <v>21.28418387808674</v>
      </c>
      <c r="K152" s="93">
        <f t="shared" si="65"/>
        <v>21.24472540096157</v>
      </c>
      <c r="L152" s="93">
        <f t="shared" si="65"/>
        <v>21.237597348487142</v>
      </c>
      <c r="M152" s="93">
        <f t="shared" si="65"/>
        <v>21.157398050326908</v>
      </c>
      <c r="N152" s="93">
        <f t="shared" si="65"/>
        <v>21.167681078813771</v>
      </c>
      <c r="O152" s="93">
        <f t="shared" si="65"/>
        <v>21.149695986149641</v>
      </c>
      <c r="P152" s="93">
        <f t="shared" si="65"/>
        <v>21.149695986149641</v>
      </c>
    </row>
    <row r="153" spans="1:16" hidden="1">
      <c r="A153" s="144" t="s">
        <v>5</v>
      </c>
      <c r="B153" s="93">
        <f t="shared" si="60"/>
        <v>17.394424395032733</v>
      </c>
      <c r="C153" s="93">
        <f t="shared" ref="C153:P153" si="66">C31/C11*100</f>
        <v>17.437448848651616</v>
      </c>
      <c r="D153" s="93">
        <f t="shared" si="66"/>
        <v>17.360777291784693</v>
      </c>
      <c r="E153" s="93">
        <f t="shared" si="66"/>
        <v>17.395691743275385</v>
      </c>
      <c r="F153" s="93">
        <f t="shared" si="66"/>
        <v>17.493376540370143</v>
      </c>
      <c r="G153" s="93">
        <f t="shared" si="66"/>
        <v>17.96297050774983</v>
      </c>
      <c r="H153" s="93">
        <f t="shared" si="66"/>
        <v>18.624138114185424</v>
      </c>
      <c r="I153" s="93">
        <f t="shared" si="66"/>
        <v>19.740467884872988</v>
      </c>
      <c r="J153" s="93">
        <f t="shared" si="66"/>
        <v>16.967710933151565</v>
      </c>
      <c r="K153" s="93">
        <f t="shared" si="66"/>
        <v>17.052465721431251</v>
      </c>
      <c r="L153" s="93">
        <f t="shared" si="66"/>
        <v>17.240679122709739</v>
      </c>
      <c r="M153" s="93">
        <f t="shared" si="66"/>
        <v>17.221401107738014</v>
      </c>
      <c r="N153" s="93">
        <f t="shared" si="66"/>
        <v>17.192765238629431</v>
      </c>
      <c r="O153" s="93">
        <f t="shared" si="66"/>
        <v>17.164201368033837</v>
      </c>
      <c r="P153" s="93">
        <f t="shared" si="66"/>
        <v>17.164201368033837</v>
      </c>
    </row>
    <row r="154" spans="1:16" hidden="1">
      <c r="A154" s="145" t="s">
        <v>6</v>
      </c>
      <c r="B154" s="93">
        <f t="shared" si="60"/>
        <v>18.021026255675061</v>
      </c>
      <c r="C154" s="93">
        <f t="shared" ref="C154:P154" si="67">C32/C12*100</f>
        <v>17.359219109142639</v>
      </c>
      <c r="D154" s="93">
        <f t="shared" si="67"/>
        <v>17.741224412127412</v>
      </c>
      <c r="E154" s="93">
        <f t="shared" si="67"/>
        <v>16.730717747867057</v>
      </c>
      <c r="F154" s="93">
        <f t="shared" si="67"/>
        <v>15.994735346660665</v>
      </c>
      <c r="G154" s="93">
        <f t="shared" si="67"/>
        <v>15.736124801588103</v>
      </c>
      <c r="H154" s="93">
        <f t="shared" si="67"/>
        <v>20.112821107717675</v>
      </c>
      <c r="I154" s="93">
        <f t="shared" si="67"/>
        <v>15.015438752176033</v>
      </c>
      <c r="J154" s="93">
        <f t="shared" si="67"/>
        <v>14.605835703544892</v>
      </c>
      <c r="K154" s="93">
        <f t="shared" si="67"/>
        <v>14.642918571793631</v>
      </c>
      <c r="L154" s="93">
        <f t="shared" si="67"/>
        <v>14.857146284747543</v>
      </c>
      <c r="M154" s="93">
        <f t="shared" si="67"/>
        <v>14.475115133338415</v>
      </c>
      <c r="N154" s="93">
        <f t="shared" si="67"/>
        <v>14.401742162628617</v>
      </c>
      <c r="O154" s="93">
        <f t="shared" si="67"/>
        <v>14.409989421345568</v>
      </c>
      <c r="P154" s="93">
        <f t="shared" si="67"/>
        <v>14.409989421345568</v>
      </c>
    </row>
    <row r="155" spans="1:16" hidden="1">
      <c r="A155" s="143" t="s">
        <v>7</v>
      </c>
      <c r="B155" s="93">
        <f t="shared" si="60"/>
        <v>15.682798092939329</v>
      </c>
      <c r="C155" s="93">
        <f t="shared" ref="C155:P155" si="68">C33/C13*100</f>
        <v>15.683483157170313</v>
      </c>
      <c r="D155" s="93">
        <f t="shared" si="68"/>
        <v>15.52551373083076</v>
      </c>
      <c r="E155" s="93">
        <f t="shared" si="68"/>
        <v>15.639443366466315</v>
      </c>
      <c r="F155" s="93">
        <f t="shared" si="68"/>
        <v>15.546700206815434</v>
      </c>
      <c r="G155" s="93">
        <f t="shared" si="68"/>
        <v>15.510123652974084</v>
      </c>
      <c r="H155" s="93">
        <f t="shared" si="68"/>
        <v>15.64527602518114</v>
      </c>
      <c r="I155" s="93">
        <f t="shared" si="68"/>
        <v>15.634785417504638</v>
      </c>
      <c r="J155" s="93">
        <f t="shared" si="68"/>
        <v>15.711259063797081</v>
      </c>
      <c r="K155" s="93">
        <f t="shared" si="68"/>
        <v>15.687997731333111</v>
      </c>
      <c r="L155" s="93">
        <f t="shared" si="68"/>
        <v>15.889525705009641</v>
      </c>
      <c r="M155" s="93">
        <f t="shared" si="68"/>
        <v>15.810172063846984</v>
      </c>
      <c r="N155" s="93">
        <f t="shared" si="68"/>
        <v>15.834494368302336</v>
      </c>
      <c r="O155" s="93">
        <f t="shared" si="68"/>
        <v>15.800759101210419</v>
      </c>
      <c r="P155" s="93">
        <f t="shared" si="68"/>
        <v>15.771835833127643</v>
      </c>
    </row>
    <row r="156" spans="1:16" hidden="1">
      <c r="A156" s="144" t="s">
        <v>8</v>
      </c>
      <c r="B156" s="93">
        <f t="shared" si="60"/>
        <v>16.221638337702217</v>
      </c>
      <c r="C156" s="93">
        <f t="shared" ref="C156:P156" si="69">C34/C14*100</f>
        <v>15.994350895442441</v>
      </c>
      <c r="D156" s="93">
        <f t="shared" si="69"/>
        <v>16.018920192772622</v>
      </c>
      <c r="E156" s="93">
        <f t="shared" si="69"/>
        <v>15.95265306467798</v>
      </c>
      <c r="F156" s="93">
        <f t="shared" si="69"/>
        <v>15.886446309168086</v>
      </c>
      <c r="G156" s="93">
        <f t="shared" si="69"/>
        <v>15.907644363038081</v>
      </c>
      <c r="H156" s="93">
        <f t="shared" si="69"/>
        <v>16.830560217380356</v>
      </c>
      <c r="I156" s="93">
        <f t="shared" si="69"/>
        <v>16.855170126072348</v>
      </c>
      <c r="J156" s="93">
        <f t="shared" si="69"/>
        <v>16.986962752050193</v>
      </c>
      <c r="K156" s="93">
        <f t="shared" si="69"/>
        <v>16.993236568060045</v>
      </c>
      <c r="L156" s="93">
        <f t="shared" si="69"/>
        <v>16.901467038159108</v>
      </c>
      <c r="M156" s="93">
        <f t="shared" si="69"/>
        <v>16.971881425563641</v>
      </c>
      <c r="N156" s="93">
        <f t="shared" si="69"/>
        <v>17.017461871785283</v>
      </c>
      <c r="O156" s="93">
        <f t="shared" si="69"/>
        <v>16.993862826723511</v>
      </c>
      <c r="P156" s="93">
        <f t="shared" si="69"/>
        <v>16.993862826723511</v>
      </c>
    </row>
    <row r="157" spans="1:16" hidden="1">
      <c r="A157" s="144" t="s">
        <v>9</v>
      </c>
      <c r="B157" s="93">
        <f t="shared" si="60"/>
        <v>23.298915716145348</v>
      </c>
      <c r="C157" s="93">
        <f t="shared" ref="C157:P157" si="70">C35/C15*100</f>
        <v>22.940361987658573</v>
      </c>
      <c r="D157" s="93">
        <f t="shared" si="70"/>
        <v>22.505408413821069</v>
      </c>
      <c r="E157" s="93">
        <f t="shared" si="70"/>
        <v>22.298198069022995</v>
      </c>
      <c r="F157" s="93">
        <f t="shared" si="70"/>
        <v>21.94878675011271</v>
      </c>
      <c r="G157" s="93">
        <f t="shared" si="70"/>
        <v>21.574755848773226</v>
      </c>
      <c r="H157" s="93">
        <f t="shared" si="70"/>
        <v>21.251602756521976</v>
      </c>
      <c r="I157" s="93">
        <f t="shared" si="70"/>
        <v>21.320844334825697</v>
      </c>
      <c r="J157" s="93">
        <f t="shared" si="70"/>
        <v>21.449794927729119</v>
      </c>
      <c r="K157" s="93">
        <f t="shared" si="70"/>
        <v>21.366280723176697</v>
      </c>
      <c r="L157" s="93">
        <f t="shared" si="70"/>
        <v>21.492187647311813</v>
      </c>
      <c r="M157" s="93">
        <f t="shared" si="70"/>
        <v>21.509593894127963</v>
      </c>
      <c r="N157" s="93">
        <f t="shared" si="70"/>
        <v>21.620403244330973</v>
      </c>
      <c r="O157" s="93">
        <f t="shared" si="70"/>
        <v>21.674914431445881</v>
      </c>
      <c r="P157" s="93">
        <f t="shared" si="70"/>
        <v>21.674914431445881</v>
      </c>
    </row>
    <row r="158" spans="1:16" hidden="1">
      <c r="A158" s="144" t="s">
        <v>10</v>
      </c>
      <c r="B158" s="93">
        <f t="shared" si="60"/>
        <v>13.96366999336583</v>
      </c>
      <c r="C158" s="93">
        <f t="shared" ref="C158:P158" si="71">C36/C16*100</f>
        <v>13.971525098825246</v>
      </c>
      <c r="D158" s="93">
        <f t="shared" si="71"/>
        <v>13.909301706717011</v>
      </c>
      <c r="E158" s="93">
        <f t="shared" si="71"/>
        <v>13.926272136340042</v>
      </c>
      <c r="F158" s="93">
        <f t="shared" si="71"/>
        <v>14.054891981405232</v>
      </c>
      <c r="G158" s="93">
        <f t="shared" si="71"/>
        <v>13.784242501565606</v>
      </c>
      <c r="H158" s="93">
        <f t="shared" si="71"/>
        <v>13.469803844116612</v>
      </c>
      <c r="I158" s="93">
        <f t="shared" si="71"/>
        <v>13.314979553431696</v>
      </c>
      <c r="J158" s="93">
        <f t="shared" si="71"/>
        <v>13.41534993650925</v>
      </c>
      <c r="K158" s="93">
        <f t="shared" si="71"/>
        <v>13.436753359847534</v>
      </c>
      <c r="L158" s="93">
        <f t="shared" si="71"/>
        <v>14.055437282999881</v>
      </c>
      <c r="M158" s="93">
        <f t="shared" si="71"/>
        <v>13.805495378872623</v>
      </c>
      <c r="N158" s="93">
        <f t="shared" si="71"/>
        <v>13.793756416836175</v>
      </c>
      <c r="O158" s="93">
        <f t="shared" si="71"/>
        <v>13.78504220609498</v>
      </c>
      <c r="P158" s="93">
        <f t="shared" si="71"/>
        <v>13.78504220609498</v>
      </c>
    </row>
    <row r="159" spans="1:16" hidden="1">
      <c r="A159" s="144" t="s">
        <v>11</v>
      </c>
      <c r="B159" s="93">
        <f t="shared" si="60"/>
        <v>16.393127682742588</v>
      </c>
      <c r="C159" s="93">
        <f t="shared" ref="C159:P159" si="72">C37/C17*100</f>
        <v>16.38373416331515</v>
      </c>
      <c r="D159" s="93">
        <f t="shared" si="72"/>
        <v>16.37237357809774</v>
      </c>
      <c r="E159" s="93">
        <f t="shared" si="72"/>
        <v>16.373798743141759</v>
      </c>
      <c r="F159" s="93">
        <f t="shared" si="72"/>
        <v>16.346473787300845</v>
      </c>
      <c r="G159" s="93">
        <f t="shared" si="72"/>
        <v>16.329207295355932</v>
      </c>
      <c r="H159" s="93">
        <f t="shared" si="72"/>
        <v>16.342478909775245</v>
      </c>
      <c r="I159" s="93">
        <f t="shared" si="72"/>
        <v>16.334138374740981</v>
      </c>
      <c r="J159" s="93">
        <f t="shared" si="72"/>
        <v>16.336224473785794</v>
      </c>
      <c r="K159" s="93">
        <f t="shared" si="72"/>
        <v>16.339683662393629</v>
      </c>
      <c r="L159" s="93">
        <f t="shared" si="72"/>
        <v>16.273746322076079</v>
      </c>
      <c r="M159" s="93">
        <f t="shared" si="72"/>
        <v>16.286643012727431</v>
      </c>
      <c r="N159" s="93">
        <f t="shared" si="72"/>
        <v>16.277023858340328</v>
      </c>
      <c r="O159" s="93">
        <f t="shared" si="72"/>
        <v>16.232775261254215</v>
      </c>
      <c r="P159" s="93">
        <f t="shared" si="72"/>
        <v>16.232775261254215</v>
      </c>
    </row>
    <row r="160" spans="1:16" hidden="1">
      <c r="A160" s="145" t="s">
        <v>12</v>
      </c>
      <c r="B160" s="93">
        <f t="shared" si="60"/>
        <v>13.6576084306031</v>
      </c>
      <c r="C160" s="93">
        <f t="shared" ref="C160:P160" si="73">C38/C18*100</f>
        <v>13.905900735212736</v>
      </c>
      <c r="D160" s="93">
        <f t="shared" si="73"/>
        <v>13.46319423514062</v>
      </c>
      <c r="E160" s="93">
        <f t="shared" si="73"/>
        <v>13.824975580609284</v>
      </c>
      <c r="F160" s="93">
        <f t="shared" si="73"/>
        <v>13.458446112020525</v>
      </c>
      <c r="G160" s="93">
        <f t="shared" si="73"/>
        <v>13.544772178828882</v>
      </c>
      <c r="H160" s="93">
        <f t="shared" si="73"/>
        <v>13.799920059798259</v>
      </c>
      <c r="I160" s="93">
        <f t="shared" si="73"/>
        <v>13.758766379982374</v>
      </c>
      <c r="J160" s="93">
        <f t="shared" si="73"/>
        <v>13.682483003389892</v>
      </c>
      <c r="K160" s="93">
        <f t="shared" si="73"/>
        <v>13.606767511955873</v>
      </c>
      <c r="L160" s="93">
        <f t="shared" si="73"/>
        <v>13.632327851784561</v>
      </c>
      <c r="M160" s="93">
        <f t="shared" si="73"/>
        <v>13.621477002832988</v>
      </c>
      <c r="N160" s="93">
        <f t="shared" si="73"/>
        <v>13.647225291788128</v>
      </c>
      <c r="O160" s="93">
        <f t="shared" si="73"/>
        <v>13.66537673564806</v>
      </c>
      <c r="P160" s="93">
        <f t="shared" si="73"/>
        <v>13.665376735648064</v>
      </c>
    </row>
    <row r="161" hidden="1"/>
    <row r="162" hidden="1"/>
  </sheetData>
  <mergeCells count="6">
    <mergeCell ref="A82:P82"/>
    <mergeCell ref="A1:AO1"/>
    <mergeCell ref="A3:P3"/>
    <mergeCell ref="A23:P23"/>
    <mergeCell ref="A43:P43"/>
    <mergeCell ref="A62:P62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121"/>
  <sheetViews>
    <sheetView tabSelected="1" workbookViewId="0">
      <selection sqref="A1:BK1"/>
    </sheetView>
  </sheetViews>
  <sheetFormatPr defaultRowHeight="12.75"/>
  <cols>
    <col min="1" max="1" width="43.125" customWidth="1"/>
    <col min="2" max="26" width="9.125" bestFit="1" customWidth="1"/>
    <col min="30" max="30" width="9.125" bestFit="1" customWidth="1"/>
    <col min="34" max="34" width="9.125" bestFit="1" customWidth="1"/>
    <col min="38" max="38" width="9.125" bestFit="1" customWidth="1"/>
    <col min="46" max="46" width="9.125" bestFit="1" customWidth="1"/>
    <col min="50" max="50" width="9.125" bestFit="1" customWidth="1"/>
    <col min="59" max="60" width="9.125" bestFit="1" customWidth="1"/>
    <col min="61" max="61" width="9" customWidth="1"/>
  </cols>
  <sheetData>
    <row r="1" spans="1:63" ht="42.75" customHeight="1" thickBot="1">
      <c r="A1" s="325" t="s">
        <v>206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8"/>
      <c r="BJ1" s="328"/>
      <c r="BK1" s="329"/>
    </row>
    <row r="3" spans="1:63" ht="18">
      <c r="A3" s="330" t="s">
        <v>212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</row>
    <row r="4" spans="1:63" ht="13.5" thickBot="1">
      <c r="A4" s="1" t="s">
        <v>283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63" ht="13.5" thickBot="1">
      <c r="A5" s="115" t="s">
        <v>167</v>
      </c>
      <c r="B5" s="269" t="s">
        <v>287</v>
      </c>
      <c r="C5" s="268" t="s">
        <v>288</v>
      </c>
      <c r="D5" s="268" t="s">
        <v>289</v>
      </c>
      <c r="E5" s="268" t="s">
        <v>290</v>
      </c>
      <c r="F5" s="268" t="s">
        <v>286</v>
      </c>
      <c r="G5" s="268" t="s">
        <v>291</v>
      </c>
      <c r="H5" s="268" t="s">
        <v>292</v>
      </c>
      <c r="I5" s="268" t="s">
        <v>293</v>
      </c>
      <c r="J5" s="268" t="s">
        <v>294</v>
      </c>
      <c r="K5" s="268" t="s">
        <v>295</v>
      </c>
      <c r="L5" s="268" t="s">
        <v>296</v>
      </c>
      <c r="M5" s="268" t="s">
        <v>297</v>
      </c>
      <c r="N5" s="268" t="s">
        <v>298</v>
      </c>
      <c r="O5" s="268" t="s">
        <v>299</v>
      </c>
      <c r="P5" s="268" t="s">
        <v>300</v>
      </c>
      <c r="Q5" s="268" t="s">
        <v>301</v>
      </c>
      <c r="R5" s="268" t="s">
        <v>302</v>
      </c>
      <c r="S5" s="268" t="s">
        <v>303</v>
      </c>
      <c r="T5" s="268" t="s">
        <v>304</v>
      </c>
      <c r="U5" s="268" t="s">
        <v>305</v>
      </c>
      <c r="V5" s="268" t="s">
        <v>334</v>
      </c>
      <c r="W5" s="268" t="s">
        <v>335</v>
      </c>
      <c r="X5" s="268" t="s">
        <v>336</v>
      </c>
      <c r="Y5" s="268" t="s">
        <v>337</v>
      </c>
      <c r="Z5" s="268" t="s">
        <v>306</v>
      </c>
      <c r="AA5" s="268" t="s">
        <v>307</v>
      </c>
      <c r="AB5" s="268" t="s">
        <v>308</v>
      </c>
      <c r="AC5" s="268" t="s">
        <v>309</v>
      </c>
      <c r="AD5" s="268" t="s">
        <v>310</v>
      </c>
      <c r="AE5" s="268" t="s">
        <v>311</v>
      </c>
      <c r="AF5" s="268" t="s">
        <v>312</v>
      </c>
      <c r="AG5" s="268" t="s">
        <v>313</v>
      </c>
      <c r="AH5" s="268" t="s">
        <v>314</v>
      </c>
      <c r="AI5" s="268" t="s">
        <v>315</v>
      </c>
      <c r="AJ5" s="268" t="s">
        <v>316</v>
      </c>
      <c r="AK5" s="268" t="s">
        <v>317</v>
      </c>
      <c r="AL5" s="268" t="s">
        <v>318</v>
      </c>
      <c r="AM5" s="268" t="s">
        <v>319</v>
      </c>
      <c r="AN5" s="268" t="s">
        <v>320</v>
      </c>
      <c r="AO5" s="268" t="s">
        <v>321</v>
      </c>
      <c r="AP5" s="268" t="s">
        <v>322</v>
      </c>
      <c r="AQ5" s="268" t="s">
        <v>323</v>
      </c>
      <c r="AR5" s="268" t="s">
        <v>324</v>
      </c>
      <c r="AS5" s="268" t="s">
        <v>325</v>
      </c>
      <c r="AT5" s="268" t="s">
        <v>326</v>
      </c>
      <c r="AU5" s="268" t="s">
        <v>327</v>
      </c>
      <c r="AV5" s="268" t="s">
        <v>328</v>
      </c>
      <c r="AW5" s="268" t="s">
        <v>329</v>
      </c>
      <c r="AX5" s="268" t="s">
        <v>330</v>
      </c>
      <c r="AY5" s="268" t="s">
        <v>331</v>
      </c>
      <c r="AZ5" s="268" t="s">
        <v>332</v>
      </c>
      <c r="BA5" s="268" t="s">
        <v>333</v>
      </c>
      <c r="BB5" s="268" t="s">
        <v>228</v>
      </c>
      <c r="BC5" s="268" t="s">
        <v>229</v>
      </c>
      <c r="BD5" s="268" t="s">
        <v>230</v>
      </c>
      <c r="BE5" s="268" t="s">
        <v>231</v>
      </c>
      <c r="BF5" s="268" t="s">
        <v>225</v>
      </c>
      <c r="BG5" s="268" t="s">
        <v>226</v>
      </c>
      <c r="BH5" s="268" t="s">
        <v>227</v>
      </c>
      <c r="BI5" s="268" t="s">
        <v>350</v>
      </c>
      <c r="BJ5" s="268" t="s">
        <v>352</v>
      </c>
      <c r="BK5" s="268" t="s">
        <v>353</v>
      </c>
    </row>
    <row r="6" spans="1:63" ht="13.5" thickTop="1">
      <c r="A6" s="2" t="s">
        <v>0</v>
      </c>
      <c r="B6" s="109">
        <f t="shared" ref="B6:Y6" si="0">SUM(B7:B8)</f>
        <v>30258.800000000003</v>
      </c>
      <c r="C6" s="101">
        <f t="shared" si="0"/>
        <v>32377.82</v>
      </c>
      <c r="D6" s="101">
        <f t="shared" si="0"/>
        <v>33293.89</v>
      </c>
      <c r="E6" s="101">
        <f t="shared" si="0"/>
        <v>31276.16</v>
      </c>
      <c r="F6" s="101">
        <f t="shared" si="0"/>
        <v>30465.08</v>
      </c>
      <c r="G6" s="101">
        <f t="shared" si="0"/>
        <v>37121.120000000003</v>
      </c>
      <c r="H6" s="101">
        <f t="shared" si="0"/>
        <v>34049.1</v>
      </c>
      <c r="I6" s="101">
        <f t="shared" si="0"/>
        <v>31102.19</v>
      </c>
      <c r="J6" s="101">
        <f t="shared" si="0"/>
        <v>30945.93</v>
      </c>
      <c r="K6" s="101">
        <f t="shared" si="0"/>
        <v>37445</v>
      </c>
      <c r="L6" s="101">
        <f t="shared" si="0"/>
        <v>34643</v>
      </c>
      <c r="M6" s="101">
        <f t="shared" si="0"/>
        <v>31698.16</v>
      </c>
      <c r="N6" s="101">
        <f t="shared" si="0"/>
        <v>31331.1</v>
      </c>
      <c r="O6" s="101">
        <f t="shared" si="0"/>
        <v>37114.17</v>
      </c>
      <c r="P6" s="101">
        <f t="shared" si="0"/>
        <v>33970</v>
      </c>
      <c r="Q6" s="101">
        <f t="shared" si="0"/>
        <v>30464.16</v>
      </c>
      <c r="R6" s="101">
        <f t="shared" si="0"/>
        <v>31336.86</v>
      </c>
      <c r="S6" s="101">
        <f t="shared" si="0"/>
        <v>37899.96</v>
      </c>
      <c r="T6" s="101">
        <f t="shared" si="0"/>
        <v>34251.22</v>
      </c>
      <c r="U6" s="101">
        <f t="shared" si="0"/>
        <v>29908.83</v>
      </c>
      <c r="V6" s="101">
        <f t="shared" si="0"/>
        <v>30082.14</v>
      </c>
      <c r="W6" s="101">
        <f t="shared" si="0"/>
        <v>35945.1</v>
      </c>
      <c r="X6" s="101">
        <f t="shared" si="0"/>
        <v>37206.1</v>
      </c>
      <c r="Y6" s="101">
        <f t="shared" si="0"/>
        <v>30623.25</v>
      </c>
      <c r="Z6" s="101">
        <f t="shared" ref="Z6:AZ6" si="1">SUM(Z7:Z8)</f>
        <v>30547.050000000003</v>
      </c>
      <c r="AA6" s="101">
        <f t="shared" si="1"/>
        <v>37781.120000000003</v>
      </c>
      <c r="AB6" s="101">
        <f t="shared" si="1"/>
        <v>34800.120000000003</v>
      </c>
      <c r="AC6" s="101">
        <f t="shared" si="1"/>
        <v>29481.25</v>
      </c>
      <c r="AD6" s="101">
        <f t="shared" si="1"/>
        <v>31002.1</v>
      </c>
      <c r="AE6" s="101">
        <f t="shared" si="1"/>
        <v>39034.199999999997</v>
      </c>
      <c r="AF6" s="101">
        <f t="shared" si="1"/>
        <v>34565.199999999997</v>
      </c>
      <c r="AG6" s="101">
        <f t="shared" si="1"/>
        <v>31184.31</v>
      </c>
      <c r="AH6" s="101">
        <f t="shared" si="1"/>
        <v>31157.66</v>
      </c>
      <c r="AI6" s="101">
        <f t="shared" si="1"/>
        <v>41409</v>
      </c>
      <c r="AJ6" s="101">
        <f t="shared" si="1"/>
        <v>36073</v>
      </c>
      <c r="AK6" s="101">
        <f t="shared" si="1"/>
        <v>30785.16</v>
      </c>
      <c r="AL6" s="101">
        <f t="shared" si="1"/>
        <v>32435.07</v>
      </c>
      <c r="AM6" s="101">
        <f t="shared" si="1"/>
        <v>40293</v>
      </c>
      <c r="AN6" s="101">
        <f t="shared" si="1"/>
        <v>37635</v>
      </c>
      <c r="AO6" s="101">
        <f t="shared" si="1"/>
        <v>30932.19</v>
      </c>
      <c r="AP6" s="101">
        <f t="shared" si="1"/>
        <v>34477.75</v>
      </c>
      <c r="AQ6" s="101">
        <f t="shared" si="1"/>
        <v>39905.599999999999</v>
      </c>
      <c r="AR6" s="101">
        <f t="shared" si="1"/>
        <v>38151.5</v>
      </c>
      <c r="AS6" s="101">
        <f t="shared" si="1"/>
        <v>30858.65</v>
      </c>
      <c r="AT6" s="101">
        <f t="shared" si="1"/>
        <v>32914.550000000003</v>
      </c>
      <c r="AU6" s="101">
        <f t="shared" si="1"/>
        <v>38128.449999999997</v>
      </c>
      <c r="AV6" s="101">
        <f t="shared" si="1"/>
        <v>36929.550000000003</v>
      </c>
      <c r="AW6" s="101">
        <f t="shared" si="1"/>
        <v>32750.71</v>
      </c>
      <c r="AX6" s="101">
        <f t="shared" si="1"/>
        <v>33763.06</v>
      </c>
      <c r="AY6" s="101">
        <f t="shared" si="1"/>
        <v>38707</v>
      </c>
      <c r="AZ6" s="101">
        <f t="shared" si="1"/>
        <v>37361</v>
      </c>
      <c r="BA6" s="101">
        <f t="shared" ref="BA6:BH6" si="2">SUM(BA7:BA8)</f>
        <v>32114.22</v>
      </c>
      <c r="BB6" s="101">
        <f t="shared" si="2"/>
        <v>32507</v>
      </c>
      <c r="BC6" s="101">
        <f t="shared" si="2"/>
        <v>39240.050000000003</v>
      </c>
      <c r="BD6" s="101">
        <f t="shared" si="2"/>
        <v>36892.9</v>
      </c>
      <c r="BE6" s="101">
        <f t="shared" si="2"/>
        <v>31597.97</v>
      </c>
      <c r="BF6" s="101">
        <f t="shared" si="2"/>
        <v>30053.55</v>
      </c>
      <c r="BG6" s="101">
        <f t="shared" si="2"/>
        <v>36698.802153985307</v>
      </c>
      <c r="BH6" s="101">
        <f t="shared" si="2"/>
        <v>34785.72368647535</v>
      </c>
      <c r="BI6" s="101">
        <f>SUM(BI7:BI8)</f>
        <v>30228.869843888246</v>
      </c>
      <c r="BJ6" s="101">
        <f>SUM(BJ7:BJ8)</f>
        <v>31412</v>
      </c>
      <c r="BK6" s="101">
        <f>SUM(BK7:BK8)</f>
        <v>36544</v>
      </c>
    </row>
    <row r="7" spans="1:63">
      <c r="A7" s="3" t="s">
        <v>1</v>
      </c>
      <c r="B7" s="133">
        <v>5062.1000000000004</v>
      </c>
      <c r="C7" s="134">
        <v>7356.02</v>
      </c>
      <c r="D7" s="134">
        <v>7888</v>
      </c>
      <c r="E7" s="134">
        <v>6099</v>
      </c>
      <c r="F7" s="134">
        <v>5558.1</v>
      </c>
      <c r="G7" s="134">
        <v>12384.12</v>
      </c>
      <c r="H7" s="134">
        <v>8868.1</v>
      </c>
      <c r="I7" s="134">
        <v>5932.03</v>
      </c>
      <c r="J7" s="134">
        <v>6137.03</v>
      </c>
      <c r="K7" s="134">
        <v>12139</v>
      </c>
      <c r="L7" s="134">
        <v>8805</v>
      </c>
      <c r="M7" s="134">
        <v>5956</v>
      </c>
      <c r="N7" s="134">
        <v>5940</v>
      </c>
      <c r="O7" s="134">
        <v>11721.07</v>
      </c>
      <c r="P7" s="134">
        <v>8501</v>
      </c>
      <c r="Q7" s="134">
        <v>5124</v>
      </c>
      <c r="R7" s="134">
        <v>6517.96</v>
      </c>
      <c r="S7" s="134">
        <v>12954.96</v>
      </c>
      <c r="T7" s="134">
        <v>9061.2199999999993</v>
      </c>
      <c r="U7" s="134">
        <v>4691.67</v>
      </c>
      <c r="V7" s="134">
        <v>5537.12</v>
      </c>
      <c r="W7" s="134">
        <v>11101.1</v>
      </c>
      <c r="X7" s="134">
        <v>12376.1</v>
      </c>
      <c r="Y7" s="134">
        <v>5773.1</v>
      </c>
      <c r="Z7" s="134">
        <v>6153.1</v>
      </c>
      <c r="AA7" s="134">
        <v>12832.12</v>
      </c>
      <c r="AB7" s="134">
        <v>9836.1200000000008</v>
      </c>
      <c r="AC7" s="134">
        <v>4818.1000000000004</v>
      </c>
      <c r="AD7" s="134">
        <v>6730</v>
      </c>
      <c r="AE7" s="134">
        <v>14095</v>
      </c>
      <c r="AF7" s="134">
        <v>9261</v>
      </c>
      <c r="AG7" s="134">
        <v>5740</v>
      </c>
      <c r="AH7" s="134">
        <v>6181</v>
      </c>
      <c r="AI7" s="134">
        <v>15590</v>
      </c>
      <c r="AJ7" s="134">
        <v>9732</v>
      </c>
      <c r="AK7" s="134">
        <v>4567</v>
      </c>
      <c r="AL7" s="134">
        <v>6217</v>
      </c>
      <c r="AM7" s="134">
        <v>14145</v>
      </c>
      <c r="AN7" s="134">
        <v>10694</v>
      </c>
      <c r="AO7" s="134">
        <v>5324</v>
      </c>
      <c r="AP7" s="134">
        <v>7163.75</v>
      </c>
      <c r="AQ7" s="134">
        <v>13125.75</v>
      </c>
      <c r="AR7" s="134">
        <v>11715.75</v>
      </c>
      <c r="AS7" s="134">
        <v>5396.75</v>
      </c>
      <c r="AT7" s="134">
        <v>7085.25</v>
      </c>
      <c r="AU7" s="134">
        <v>11987.2</v>
      </c>
      <c r="AV7" s="134">
        <v>10591.3</v>
      </c>
      <c r="AW7" s="134">
        <v>5695.25</v>
      </c>
      <c r="AX7" s="134">
        <v>7377</v>
      </c>
      <c r="AY7" s="134">
        <v>12457</v>
      </c>
      <c r="AZ7" s="134">
        <v>10902</v>
      </c>
      <c r="BA7" s="134">
        <v>5874</v>
      </c>
      <c r="BB7" s="134">
        <v>8396.7999999999993</v>
      </c>
      <c r="BC7" s="134">
        <v>13875.8</v>
      </c>
      <c r="BD7" s="134">
        <v>11938.7</v>
      </c>
      <c r="BE7" s="134">
        <v>6378.7</v>
      </c>
      <c r="BF7" s="134">
        <v>8053</v>
      </c>
      <c r="BG7" s="134">
        <v>13216</v>
      </c>
      <c r="BH7" s="134">
        <v>11511</v>
      </c>
      <c r="BI7" s="134">
        <v>6510.02</v>
      </c>
      <c r="BJ7" s="134">
        <v>7980</v>
      </c>
      <c r="BK7" s="134">
        <v>13731</v>
      </c>
    </row>
    <row r="8" spans="1:63">
      <c r="A8" s="182" t="s">
        <v>2</v>
      </c>
      <c r="B8" s="135">
        <v>25196.7</v>
      </c>
      <c r="C8" s="136">
        <v>25021.8</v>
      </c>
      <c r="D8" s="136">
        <v>25405.89</v>
      </c>
      <c r="E8" s="136">
        <v>25177.16</v>
      </c>
      <c r="F8" s="136">
        <v>24906.98</v>
      </c>
      <c r="G8" s="136">
        <v>24737</v>
      </c>
      <c r="H8" s="136">
        <v>25181</v>
      </c>
      <c r="I8" s="136">
        <v>25170.16</v>
      </c>
      <c r="J8" s="136">
        <v>24808.9</v>
      </c>
      <c r="K8" s="136">
        <v>25306</v>
      </c>
      <c r="L8" s="136">
        <v>25838</v>
      </c>
      <c r="M8" s="136">
        <v>25742.16</v>
      </c>
      <c r="N8" s="136">
        <v>25391.1</v>
      </c>
      <c r="O8" s="136">
        <v>25393.1</v>
      </c>
      <c r="P8" s="136">
        <v>25469</v>
      </c>
      <c r="Q8" s="136">
        <v>25340.16</v>
      </c>
      <c r="R8" s="136">
        <v>24818.9</v>
      </c>
      <c r="S8" s="136">
        <v>24945</v>
      </c>
      <c r="T8" s="136">
        <v>25190</v>
      </c>
      <c r="U8" s="136">
        <v>25217.16</v>
      </c>
      <c r="V8" s="136">
        <v>24545.02</v>
      </c>
      <c r="W8" s="136">
        <v>24844</v>
      </c>
      <c r="X8" s="136">
        <v>24830</v>
      </c>
      <c r="Y8" s="136">
        <v>24850.15</v>
      </c>
      <c r="Z8" s="136">
        <v>24393.95</v>
      </c>
      <c r="AA8" s="136">
        <v>24949</v>
      </c>
      <c r="AB8" s="136">
        <v>24964</v>
      </c>
      <c r="AC8" s="136">
        <v>24663.15</v>
      </c>
      <c r="AD8" s="136">
        <v>24272.1</v>
      </c>
      <c r="AE8" s="136">
        <v>24939.200000000001</v>
      </c>
      <c r="AF8" s="136">
        <v>25304.2</v>
      </c>
      <c r="AG8" s="136">
        <v>25444.31</v>
      </c>
      <c r="AH8" s="136">
        <v>24976.66</v>
      </c>
      <c r="AI8" s="136">
        <v>25819</v>
      </c>
      <c r="AJ8" s="136">
        <v>26341</v>
      </c>
      <c r="AK8" s="136">
        <v>26218.16</v>
      </c>
      <c r="AL8" s="136">
        <v>26218.07</v>
      </c>
      <c r="AM8" s="136">
        <v>26148</v>
      </c>
      <c r="AN8" s="136">
        <v>26941</v>
      </c>
      <c r="AO8" s="136">
        <v>25608.19</v>
      </c>
      <c r="AP8" s="136">
        <v>27314</v>
      </c>
      <c r="AQ8" s="136">
        <v>26779.85</v>
      </c>
      <c r="AR8" s="136">
        <v>26435.75</v>
      </c>
      <c r="AS8" s="136">
        <v>25461.9</v>
      </c>
      <c r="AT8" s="136">
        <v>25829.3</v>
      </c>
      <c r="AU8" s="136">
        <v>26141.25</v>
      </c>
      <c r="AV8" s="136">
        <v>26338.25</v>
      </c>
      <c r="AW8" s="136">
        <v>27055.46</v>
      </c>
      <c r="AX8" s="136">
        <v>26386.06</v>
      </c>
      <c r="AY8" s="136">
        <v>26250</v>
      </c>
      <c r="AZ8" s="136">
        <v>26459</v>
      </c>
      <c r="BA8" s="136">
        <v>26240.22</v>
      </c>
      <c r="BB8" s="136">
        <v>24110.2</v>
      </c>
      <c r="BC8" s="136">
        <v>25364.25</v>
      </c>
      <c r="BD8" s="136">
        <v>24954.2</v>
      </c>
      <c r="BE8" s="136">
        <v>25219.27</v>
      </c>
      <c r="BF8" s="134">
        <v>22000.55</v>
      </c>
      <c r="BG8" s="134">
        <v>23482.802153985311</v>
      </c>
      <c r="BH8" s="134">
        <v>23274.72368647535</v>
      </c>
      <c r="BI8" s="134">
        <v>23718.849843888245</v>
      </c>
      <c r="BJ8" s="134">
        <v>23432</v>
      </c>
      <c r="BK8" s="134">
        <v>22813</v>
      </c>
    </row>
    <row r="9" spans="1:63">
      <c r="A9" s="2" t="s">
        <v>3</v>
      </c>
      <c r="B9" s="124">
        <f t="shared" ref="B9:Z9" si="3">SUM(B10:B12)</f>
        <v>59838.294000000002</v>
      </c>
      <c r="C9" s="125">
        <f t="shared" si="3"/>
        <v>60951.914000000004</v>
      </c>
      <c r="D9" s="125">
        <f t="shared" si="3"/>
        <v>64373.853999999999</v>
      </c>
      <c r="E9" s="125">
        <f t="shared" si="3"/>
        <v>63132.141000000003</v>
      </c>
      <c r="F9" s="125">
        <f t="shared" si="3"/>
        <v>61155.881999999998</v>
      </c>
      <c r="G9" s="125">
        <f t="shared" si="3"/>
        <v>62054.544999999998</v>
      </c>
      <c r="H9" s="125">
        <f t="shared" si="3"/>
        <v>65627.743000000002</v>
      </c>
      <c r="I9" s="125">
        <f t="shared" si="3"/>
        <v>65520.632999999994</v>
      </c>
      <c r="J9" s="125">
        <f t="shared" si="3"/>
        <v>62798.915999999997</v>
      </c>
      <c r="K9" s="125">
        <f t="shared" si="3"/>
        <v>64786.43</v>
      </c>
      <c r="L9" s="125">
        <f t="shared" si="3"/>
        <v>67252.09</v>
      </c>
      <c r="M9" s="125">
        <f t="shared" si="3"/>
        <v>66926.021999999997</v>
      </c>
      <c r="N9" s="125">
        <f t="shared" si="3"/>
        <v>63171.845000000001</v>
      </c>
      <c r="O9" s="125">
        <f t="shared" si="3"/>
        <v>64028.756000000001</v>
      </c>
      <c r="P9" s="125">
        <f t="shared" si="3"/>
        <v>65448.487999999998</v>
      </c>
      <c r="Q9" s="125">
        <f t="shared" si="3"/>
        <v>65242.561000000002</v>
      </c>
      <c r="R9" s="125">
        <f t="shared" si="3"/>
        <v>61588.364000000009</v>
      </c>
      <c r="S9" s="125">
        <f t="shared" si="3"/>
        <v>63206.788999999997</v>
      </c>
      <c r="T9" s="125">
        <f t="shared" si="3"/>
        <v>66166.592999999993</v>
      </c>
      <c r="U9" s="125">
        <f t="shared" si="3"/>
        <v>67674.581999999995</v>
      </c>
      <c r="V9" s="125">
        <f t="shared" si="3"/>
        <v>65408.455999999991</v>
      </c>
      <c r="W9" s="125">
        <f t="shared" si="3"/>
        <v>67751.743999999992</v>
      </c>
      <c r="X9" s="125">
        <f t="shared" si="3"/>
        <v>71377.164000000004</v>
      </c>
      <c r="Y9" s="125">
        <f t="shared" si="3"/>
        <v>73048.995999999999</v>
      </c>
      <c r="Z9" s="125">
        <f t="shared" si="3"/>
        <v>69119.534</v>
      </c>
      <c r="AA9" s="125">
        <f t="shared" ref="AA9:AZ9" si="4">SUM(AA10:AA12)</f>
        <v>70475.822</v>
      </c>
      <c r="AB9" s="125">
        <f t="shared" si="4"/>
        <v>72198.953999999998</v>
      </c>
      <c r="AC9" s="125">
        <f t="shared" si="4"/>
        <v>73157.345000000001</v>
      </c>
      <c r="AD9" s="125">
        <f t="shared" si="4"/>
        <v>69786</v>
      </c>
      <c r="AE9" s="125">
        <f t="shared" si="4"/>
        <v>72265.399999999994</v>
      </c>
      <c r="AF9" s="125">
        <f t="shared" si="4"/>
        <v>75740.800000000003</v>
      </c>
      <c r="AG9" s="125">
        <f t="shared" si="4"/>
        <v>76164.800000000003</v>
      </c>
      <c r="AH9" s="125">
        <f t="shared" si="4"/>
        <v>71665</v>
      </c>
      <c r="AI9" s="125">
        <f t="shared" si="4"/>
        <v>72133</v>
      </c>
      <c r="AJ9" s="125">
        <f t="shared" si="4"/>
        <v>75000</v>
      </c>
      <c r="AK9" s="125">
        <f t="shared" si="4"/>
        <v>74702</v>
      </c>
      <c r="AL9" s="125">
        <f t="shared" si="4"/>
        <v>73661.399999999994</v>
      </c>
      <c r="AM9" s="125">
        <f t="shared" si="4"/>
        <v>75788.600000000006</v>
      </c>
      <c r="AN9" s="125">
        <f t="shared" si="4"/>
        <v>80100</v>
      </c>
      <c r="AO9" s="125">
        <f t="shared" si="4"/>
        <v>80201</v>
      </c>
      <c r="AP9" s="125">
        <f t="shared" si="4"/>
        <v>77114.100000000006</v>
      </c>
      <c r="AQ9" s="125">
        <f t="shared" si="4"/>
        <v>81514.100000000006</v>
      </c>
      <c r="AR9" s="125">
        <f t="shared" si="4"/>
        <v>85916.1</v>
      </c>
      <c r="AS9" s="125">
        <f t="shared" si="4"/>
        <v>86125</v>
      </c>
      <c r="AT9" s="125">
        <f t="shared" si="4"/>
        <v>82501.399999999994</v>
      </c>
      <c r="AU9" s="125">
        <f t="shared" si="4"/>
        <v>86253.4</v>
      </c>
      <c r="AV9" s="125">
        <f t="shared" si="4"/>
        <v>91005.2</v>
      </c>
      <c r="AW9" s="125">
        <f t="shared" si="4"/>
        <v>92743</v>
      </c>
      <c r="AX9" s="125">
        <f t="shared" si="4"/>
        <v>88531.7</v>
      </c>
      <c r="AY9" s="125">
        <f t="shared" si="4"/>
        <v>91580.7</v>
      </c>
      <c r="AZ9" s="125">
        <f t="shared" si="4"/>
        <v>95170.6</v>
      </c>
      <c r="BA9" s="125">
        <f t="shared" ref="BA9:BH9" si="5">SUM(BA10:BA12)</f>
        <v>98261</v>
      </c>
      <c r="BB9" s="125">
        <f t="shared" si="5"/>
        <v>91904.4</v>
      </c>
      <c r="BC9" s="125">
        <f t="shared" si="5"/>
        <v>97886.399999999994</v>
      </c>
      <c r="BD9" s="125">
        <f t="shared" si="5"/>
        <v>100095.2</v>
      </c>
      <c r="BE9" s="125">
        <f t="shared" si="5"/>
        <v>96453</v>
      </c>
      <c r="BF9" s="103">
        <f t="shared" si="5"/>
        <v>85418.014350590543</v>
      </c>
      <c r="BG9" s="103">
        <f t="shared" si="5"/>
        <v>87341.608631930503</v>
      </c>
      <c r="BH9" s="103">
        <f t="shared" si="5"/>
        <v>92215.228496061056</v>
      </c>
      <c r="BI9" s="103">
        <f>SUM(BI10:BI12)</f>
        <v>93518.048195814656</v>
      </c>
      <c r="BJ9" s="103">
        <f>SUM(BJ10:BJ12)</f>
        <v>88283</v>
      </c>
      <c r="BK9" s="103">
        <f>SUM(BK10:BK12)</f>
        <v>93105</v>
      </c>
    </row>
    <row r="10" spans="1:63">
      <c r="A10" s="3" t="s">
        <v>4</v>
      </c>
      <c r="B10" s="133">
        <v>47012.75</v>
      </c>
      <c r="C10" s="134">
        <v>47913.75</v>
      </c>
      <c r="D10" s="134">
        <v>51302.75</v>
      </c>
      <c r="E10" s="134">
        <v>50705</v>
      </c>
      <c r="F10" s="134">
        <v>48082.77</v>
      </c>
      <c r="G10" s="134">
        <v>48476.78</v>
      </c>
      <c r="H10" s="134">
        <v>51529</v>
      </c>
      <c r="I10" s="134">
        <v>51602.78</v>
      </c>
      <c r="J10" s="134">
        <v>48886</v>
      </c>
      <c r="K10" s="134">
        <v>50565</v>
      </c>
      <c r="L10" s="134">
        <v>53014</v>
      </c>
      <c r="M10" s="134">
        <v>52618</v>
      </c>
      <c r="N10" s="134">
        <v>49839.83</v>
      </c>
      <c r="O10" s="134">
        <v>50694</v>
      </c>
      <c r="P10" s="134">
        <v>52238</v>
      </c>
      <c r="Q10" s="134">
        <v>51901</v>
      </c>
      <c r="R10" s="134">
        <v>48787.87</v>
      </c>
      <c r="S10" s="134">
        <v>50065</v>
      </c>
      <c r="T10" s="134">
        <v>52918</v>
      </c>
      <c r="U10" s="134">
        <v>54130</v>
      </c>
      <c r="V10" s="134">
        <v>52235.839999999997</v>
      </c>
      <c r="W10" s="134">
        <v>54092</v>
      </c>
      <c r="X10" s="134">
        <v>57401</v>
      </c>
      <c r="Y10" s="134">
        <v>58850</v>
      </c>
      <c r="Z10" s="134">
        <v>55589.68</v>
      </c>
      <c r="AA10" s="134">
        <v>56707.68</v>
      </c>
      <c r="AB10" s="134">
        <v>58319</v>
      </c>
      <c r="AC10" s="134">
        <v>59085</v>
      </c>
      <c r="AD10" s="134">
        <v>55853</v>
      </c>
      <c r="AE10" s="134">
        <v>57999</v>
      </c>
      <c r="AF10" s="134">
        <v>61089.4</v>
      </c>
      <c r="AG10" s="134">
        <v>61191.6</v>
      </c>
      <c r="AH10" s="134">
        <v>56905</v>
      </c>
      <c r="AI10" s="134">
        <v>57095</v>
      </c>
      <c r="AJ10" s="134">
        <v>59577</v>
      </c>
      <c r="AK10" s="134">
        <v>59004</v>
      </c>
      <c r="AL10" s="134">
        <v>57990</v>
      </c>
      <c r="AM10" s="134">
        <v>59585</v>
      </c>
      <c r="AN10" s="134">
        <v>63263</v>
      </c>
      <c r="AO10" s="134">
        <v>63127</v>
      </c>
      <c r="AP10" s="134">
        <v>60083.1</v>
      </c>
      <c r="AQ10" s="134">
        <v>63866.1</v>
      </c>
      <c r="AR10" s="134">
        <v>67716.100000000006</v>
      </c>
      <c r="AS10" s="134">
        <v>67436</v>
      </c>
      <c r="AT10" s="134">
        <v>64270</v>
      </c>
      <c r="AU10" s="134">
        <v>67358</v>
      </c>
      <c r="AV10" s="134">
        <v>71460</v>
      </c>
      <c r="AW10" s="134">
        <v>72694</v>
      </c>
      <c r="AX10" s="134">
        <v>68627.7</v>
      </c>
      <c r="AY10" s="134">
        <v>70980.7</v>
      </c>
      <c r="AZ10" s="134">
        <v>73814.600000000006</v>
      </c>
      <c r="BA10" s="134">
        <v>76170</v>
      </c>
      <c r="BB10" s="134">
        <v>70641</v>
      </c>
      <c r="BC10" s="134">
        <v>75898</v>
      </c>
      <c r="BD10" s="134">
        <v>77437</v>
      </c>
      <c r="BE10" s="134">
        <v>73515</v>
      </c>
      <c r="BF10" s="134">
        <v>63268.083176091604</v>
      </c>
      <c r="BG10" s="134">
        <v>64333.296705148452</v>
      </c>
      <c r="BH10" s="134">
        <v>68506.956974206274</v>
      </c>
      <c r="BI10" s="134">
        <v>69541.511227922994</v>
      </c>
      <c r="BJ10" s="134">
        <v>65198</v>
      </c>
      <c r="BK10" s="134">
        <v>69399</v>
      </c>
    </row>
    <row r="11" spans="1:63">
      <c r="A11" s="3" t="s">
        <v>5</v>
      </c>
      <c r="B11" s="133">
        <v>6403</v>
      </c>
      <c r="C11" s="134">
        <v>6528.26</v>
      </c>
      <c r="D11" s="134">
        <v>6634</v>
      </c>
      <c r="E11" s="134">
        <v>6278</v>
      </c>
      <c r="F11" s="134">
        <v>6526</v>
      </c>
      <c r="G11" s="134">
        <v>6953</v>
      </c>
      <c r="H11" s="134">
        <v>7530.6</v>
      </c>
      <c r="I11" s="134">
        <v>7624.73</v>
      </c>
      <c r="J11" s="134">
        <v>7238</v>
      </c>
      <c r="K11" s="134">
        <v>7506.07</v>
      </c>
      <c r="L11" s="134">
        <v>7602</v>
      </c>
      <c r="M11" s="134">
        <v>7405</v>
      </c>
      <c r="N11" s="134">
        <v>6851.4</v>
      </c>
      <c r="O11" s="134">
        <v>7016.75</v>
      </c>
      <c r="P11" s="134">
        <v>7067.6</v>
      </c>
      <c r="Q11" s="134">
        <v>6941</v>
      </c>
      <c r="R11" s="134">
        <v>6573.8</v>
      </c>
      <c r="S11" s="134">
        <v>6922.6</v>
      </c>
      <c r="T11" s="134">
        <v>7126.97</v>
      </c>
      <c r="U11" s="134">
        <v>7114</v>
      </c>
      <c r="V11" s="134">
        <v>6839.6</v>
      </c>
      <c r="W11" s="134">
        <v>7181.63</v>
      </c>
      <c r="X11" s="134">
        <v>7423</v>
      </c>
      <c r="Y11" s="134">
        <v>7153</v>
      </c>
      <c r="Z11" s="134">
        <v>6694</v>
      </c>
      <c r="AA11" s="134">
        <v>6876</v>
      </c>
      <c r="AB11" s="134">
        <v>7089.13</v>
      </c>
      <c r="AC11" s="134">
        <v>6880</v>
      </c>
      <c r="AD11" s="134">
        <v>6798</v>
      </c>
      <c r="AE11" s="134">
        <v>7124.4</v>
      </c>
      <c r="AF11" s="134">
        <v>7366.4</v>
      </c>
      <c r="AG11" s="134">
        <v>7214.2</v>
      </c>
      <c r="AH11" s="134">
        <v>7042</v>
      </c>
      <c r="AI11" s="134">
        <v>7319</v>
      </c>
      <c r="AJ11" s="134">
        <v>7563</v>
      </c>
      <c r="AK11" s="134">
        <v>7420</v>
      </c>
      <c r="AL11" s="134">
        <v>7468.4</v>
      </c>
      <c r="AM11" s="134">
        <v>7812.6</v>
      </c>
      <c r="AN11" s="134">
        <v>8128</v>
      </c>
      <c r="AO11" s="134">
        <v>7926</v>
      </c>
      <c r="AP11" s="134">
        <v>7862</v>
      </c>
      <c r="AQ11" s="134">
        <v>8221</v>
      </c>
      <c r="AR11" s="134">
        <v>8445</v>
      </c>
      <c r="AS11" s="134">
        <v>8482</v>
      </c>
      <c r="AT11" s="134">
        <v>8082.4</v>
      </c>
      <c r="AU11" s="134">
        <v>8492.4</v>
      </c>
      <c r="AV11" s="134">
        <v>8775.2000000000007</v>
      </c>
      <c r="AW11" s="134">
        <v>8789</v>
      </c>
      <c r="AX11" s="134">
        <v>8374</v>
      </c>
      <c r="AY11" s="134">
        <v>8741</v>
      </c>
      <c r="AZ11" s="134">
        <v>9122</v>
      </c>
      <c r="BA11" s="134">
        <v>9049</v>
      </c>
      <c r="BB11" s="134">
        <v>8488.4</v>
      </c>
      <c r="BC11" s="134">
        <v>8836.4</v>
      </c>
      <c r="BD11" s="134">
        <v>9290.2000000000007</v>
      </c>
      <c r="BE11" s="134">
        <v>9031</v>
      </c>
      <c r="BF11" s="134">
        <v>8390.9311744989409</v>
      </c>
      <c r="BG11" s="134">
        <v>8748.3119267820512</v>
      </c>
      <c r="BH11" s="134">
        <v>9218.2715218547764</v>
      </c>
      <c r="BI11" s="134">
        <v>9114.5369678916686</v>
      </c>
      <c r="BJ11" s="134">
        <v>8638</v>
      </c>
      <c r="BK11" s="134">
        <v>8951</v>
      </c>
    </row>
    <row r="12" spans="1:63">
      <c r="A12" s="182" t="s">
        <v>6</v>
      </c>
      <c r="B12" s="135">
        <v>6422.5439999999999</v>
      </c>
      <c r="C12" s="136">
        <v>6509.9040000000005</v>
      </c>
      <c r="D12" s="136">
        <v>6437.1040000000003</v>
      </c>
      <c r="E12" s="136">
        <v>6149.1409999999996</v>
      </c>
      <c r="F12" s="136">
        <v>6547.1120000000001</v>
      </c>
      <c r="G12" s="136">
        <v>6624.7650000000003</v>
      </c>
      <c r="H12" s="136">
        <v>6568.143</v>
      </c>
      <c r="I12" s="136">
        <v>6293.1229999999996</v>
      </c>
      <c r="J12" s="136">
        <v>6674.9160000000002</v>
      </c>
      <c r="K12" s="136">
        <v>6715.36</v>
      </c>
      <c r="L12" s="136">
        <v>6636.09</v>
      </c>
      <c r="M12" s="136">
        <v>6903.0219999999999</v>
      </c>
      <c r="N12" s="136">
        <v>6480.6149999999998</v>
      </c>
      <c r="O12" s="136">
        <v>6318.0060000000003</v>
      </c>
      <c r="P12" s="136">
        <v>6142.8879999999999</v>
      </c>
      <c r="Q12" s="136">
        <v>6400.5609999999997</v>
      </c>
      <c r="R12" s="136">
        <v>6226.6940000000004</v>
      </c>
      <c r="S12" s="136">
        <v>6219.1890000000003</v>
      </c>
      <c r="T12" s="136">
        <v>6121.6229999999996</v>
      </c>
      <c r="U12" s="136">
        <v>6430.5820000000003</v>
      </c>
      <c r="V12" s="136">
        <v>6333.0159999999996</v>
      </c>
      <c r="W12" s="136">
        <v>6478.1139999999996</v>
      </c>
      <c r="X12" s="136">
        <v>6553.1639999999998</v>
      </c>
      <c r="Y12" s="136">
        <v>7045.9960000000001</v>
      </c>
      <c r="Z12" s="136">
        <v>6835.8540000000003</v>
      </c>
      <c r="AA12" s="136">
        <v>6892.1419999999998</v>
      </c>
      <c r="AB12" s="136">
        <v>6790.8239999999996</v>
      </c>
      <c r="AC12" s="136">
        <v>7192.3450000000003</v>
      </c>
      <c r="AD12" s="136">
        <v>7135</v>
      </c>
      <c r="AE12" s="136">
        <v>7142</v>
      </c>
      <c r="AF12" s="136">
        <v>7285</v>
      </c>
      <c r="AG12" s="136">
        <v>7759</v>
      </c>
      <c r="AH12" s="136">
        <v>7718</v>
      </c>
      <c r="AI12" s="136">
        <v>7719</v>
      </c>
      <c r="AJ12" s="136">
        <v>7860</v>
      </c>
      <c r="AK12" s="136">
        <v>8278</v>
      </c>
      <c r="AL12" s="136">
        <v>8203</v>
      </c>
      <c r="AM12" s="136">
        <v>8391</v>
      </c>
      <c r="AN12" s="136">
        <v>8709</v>
      </c>
      <c r="AO12" s="136">
        <v>9148</v>
      </c>
      <c r="AP12" s="136">
        <v>9169</v>
      </c>
      <c r="AQ12" s="136">
        <v>9427</v>
      </c>
      <c r="AR12" s="136">
        <v>9755</v>
      </c>
      <c r="AS12" s="136">
        <v>10207</v>
      </c>
      <c r="AT12" s="136">
        <v>10149</v>
      </c>
      <c r="AU12" s="136">
        <v>10403</v>
      </c>
      <c r="AV12" s="136">
        <v>10770</v>
      </c>
      <c r="AW12" s="136">
        <v>11260</v>
      </c>
      <c r="AX12" s="136">
        <v>11530</v>
      </c>
      <c r="AY12" s="136">
        <v>11859</v>
      </c>
      <c r="AZ12" s="136">
        <v>12234</v>
      </c>
      <c r="BA12" s="136">
        <v>13042</v>
      </c>
      <c r="BB12" s="136">
        <v>12775</v>
      </c>
      <c r="BC12" s="136">
        <v>13152</v>
      </c>
      <c r="BD12" s="136">
        <v>13368</v>
      </c>
      <c r="BE12" s="136">
        <v>13907</v>
      </c>
      <c r="BF12" s="136">
        <v>13759</v>
      </c>
      <c r="BG12" s="136">
        <v>14260</v>
      </c>
      <c r="BH12" s="136">
        <v>14490</v>
      </c>
      <c r="BI12" s="136">
        <v>14862</v>
      </c>
      <c r="BJ12" s="136">
        <v>14447</v>
      </c>
      <c r="BK12" s="136">
        <v>14755</v>
      </c>
    </row>
    <row r="13" spans="1:63">
      <c r="A13" s="2" t="s">
        <v>7</v>
      </c>
      <c r="B13" s="124">
        <f t="shared" ref="B13:Y13" si="6">SUM(B14:B18)</f>
        <v>153604.76650278727</v>
      </c>
      <c r="C13" s="125">
        <f t="shared" si="6"/>
        <v>155355.69773215224</v>
      </c>
      <c r="D13" s="125">
        <f t="shared" si="6"/>
        <v>160579.76154511998</v>
      </c>
      <c r="E13" s="125">
        <f t="shared" si="6"/>
        <v>166652.98621494416</v>
      </c>
      <c r="F13" s="125">
        <f t="shared" si="6"/>
        <v>160373.10834630486</v>
      </c>
      <c r="G13" s="125">
        <f t="shared" si="6"/>
        <v>162200.91995333263</v>
      </c>
      <c r="H13" s="125">
        <f t="shared" si="6"/>
        <v>167002.94911266986</v>
      </c>
      <c r="I13" s="125">
        <f t="shared" si="6"/>
        <v>173302.30521314434</v>
      </c>
      <c r="J13" s="125">
        <f t="shared" si="6"/>
        <v>166150.45985293773</v>
      </c>
      <c r="K13" s="125">
        <f t="shared" si="6"/>
        <v>167526.24603767553</v>
      </c>
      <c r="L13" s="125">
        <f t="shared" si="6"/>
        <v>170800.90286300899</v>
      </c>
      <c r="M13" s="125">
        <f t="shared" si="6"/>
        <v>175287.94230526686</v>
      </c>
      <c r="N13" s="125">
        <f t="shared" si="6"/>
        <v>168460.10402567091</v>
      </c>
      <c r="O13" s="125">
        <f t="shared" si="6"/>
        <v>171186.6310910944</v>
      </c>
      <c r="P13" s="125">
        <f t="shared" si="6"/>
        <v>174420.31553977082</v>
      </c>
      <c r="Q13" s="125">
        <f t="shared" si="6"/>
        <v>179283.9183222935</v>
      </c>
      <c r="R13" s="125">
        <f t="shared" si="6"/>
        <v>173481.66075077446</v>
      </c>
      <c r="S13" s="125">
        <f t="shared" si="6"/>
        <v>176849.83041923973</v>
      </c>
      <c r="T13" s="125">
        <f t="shared" si="6"/>
        <v>181476.02641001318</v>
      </c>
      <c r="U13" s="125">
        <f t="shared" si="6"/>
        <v>188034.40451514471</v>
      </c>
      <c r="V13" s="125">
        <f t="shared" si="6"/>
        <v>180772.49</v>
      </c>
      <c r="W13" s="125">
        <f t="shared" si="6"/>
        <v>184004.64</v>
      </c>
      <c r="X13" s="125">
        <f t="shared" si="6"/>
        <v>188360.44</v>
      </c>
      <c r="Y13" s="125">
        <f t="shared" si="6"/>
        <v>195062.93692017961</v>
      </c>
      <c r="Z13" s="125">
        <f t="shared" ref="Z13:AZ13" si="7">SUM(Z14:Z18)</f>
        <v>187443.74156036985</v>
      </c>
      <c r="AA13" s="125">
        <f t="shared" si="7"/>
        <v>190629.40731865572</v>
      </c>
      <c r="AB13" s="125">
        <f t="shared" si="7"/>
        <v>194753.0285010293</v>
      </c>
      <c r="AC13" s="125">
        <f t="shared" si="7"/>
        <v>202130.1175487093</v>
      </c>
      <c r="AD13" s="125">
        <f t="shared" si="7"/>
        <v>196235.49043095892</v>
      </c>
      <c r="AE13" s="125">
        <f t="shared" si="7"/>
        <v>198592.72913722796</v>
      </c>
      <c r="AF13" s="125">
        <f t="shared" si="7"/>
        <v>202072.6698929659</v>
      </c>
      <c r="AG13" s="125">
        <f t="shared" si="7"/>
        <v>209626.31053884723</v>
      </c>
      <c r="AH13" s="125">
        <f t="shared" si="7"/>
        <v>203857.1</v>
      </c>
      <c r="AI13" s="125">
        <f t="shared" si="7"/>
        <v>206324.1</v>
      </c>
      <c r="AJ13" s="125">
        <f t="shared" si="7"/>
        <v>211058</v>
      </c>
      <c r="AK13" s="125">
        <f t="shared" si="7"/>
        <v>218965</v>
      </c>
      <c r="AL13" s="125">
        <f t="shared" si="7"/>
        <v>212221.6</v>
      </c>
      <c r="AM13" s="125">
        <f t="shared" si="7"/>
        <v>215391.4</v>
      </c>
      <c r="AN13" s="125">
        <f t="shared" si="7"/>
        <v>220243</v>
      </c>
      <c r="AO13" s="125">
        <f t="shared" si="7"/>
        <v>231488</v>
      </c>
      <c r="AP13" s="125">
        <f t="shared" si="7"/>
        <v>224032.80000000002</v>
      </c>
      <c r="AQ13" s="125">
        <f t="shared" si="7"/>
        <v>227213.80000000002</v>
      </c>
      <c r="AR13" s="125">
        <f t="shared" si="7"/>
        <v>232517.9</v>
      </c>
      <c r="AS13" s="125">
        <f t="shared" si="7"/>
        <v>243238.8</v>
      </c>
      <c r="AT13" s="125">
        <f t="shared" si="7"/>
        <v>237219</v>
      </c>
      <c r="AU13" s="125">
        <f t="shared" si="7"/>
        <v>241177</v>
      </c>
      <c r="AV13" s="125">
        <f t="shared" si="7"/>
        <v>247350</v>
      </c>
      <c r="AW13" s="125">
        <f t="shared" si="7"/>
        <v>259519</v>
      </c>
      <c r="AX13" s="125">
        <f t="shared" si="7"/>
        <v>252926</v>
      </c>
      <c r="AY13" s="125">
        <f t="shared" si="7"/>
        <v>255431</v>
      </c>
      <c r="AZ13" s="125">
        <f t="shared" si="7"/>
        <v>261761</v>
      </c>
      <c r="BA13" s="125">
        <f t="shared" ref="BA13:BH13" si="8">SUM(BA14:BA18)</f>
        <v>274548</v>
      </c>
      <c r="BB13" s="125">
        <f t="shared" si="8"/>
        <v>266595.75</v>
      </c>
      <c r="BC13" s="125">
        <f t="shared" si="8"/>
        <v>268578.75</v>
      </c>
      <c r="BD13" s="125">
        <f t="shared" si="8"/>
        <v>272934.75</v>
      </c>
      <c r="BE13" s="125">
        <f t="shared" si="8"/>
        <v>285452.75</v>
      </c>
      <c r="BF13" s="103">
        <f t="shared" si="8"/>
        <v>273511.92413616565</v>
      </c>
      <c r="BG13" s="103">
        <f t="shared" si="8"/>
        <v>271691.7027775133</v>
      </c>
      <c r="BH13" s="103">
        <f t="shared" si="8"/>
        <v>275208.95625677693</v>
      </c>
      <c r="BI13" s="103">
        <f>SUM(BI14:BI18)</f>
        <v>285018.99139218964</v>
      </c>
      <c r="BJ13" s="103">
        <f>SUM(BJ14:BJ18)</f>
        <v>276506</v>
      </c>
      <c r="BK13" s="103">
        <f>SUM(BK14:BK18)</f>
        <v>278491</v>
      </c>
    </row>
    <row r="14" spans="1:63">
      <c r="A14" s="3" t="s">
        <v>8</v>
      </c>
      <c r="B14" s="133">
        <v>30073.34</v>
      </c>
      <c r="C14" s="134">
        <v>30851</v>
      </c>
      <c r="D14" s="134">
        <v>32904</v>
      </c>
      <c r="E14" s="134">
        <v>37822</v>
      </c>
      <c r="F14" s="134">
        <v>31777.41</v>
      </c>
      <c r="G14" s="134">
        <v>32290</v>
      </c>
      <c r="H14" s="134">
        <v>33855</v>
      </c>
      <c r="I14" s="134">
        <v>38599</v>
      </c>
      <c r="J14" s="134">
        <v>32449.872500000001</v>
      </c>
      <c r="K14" s="134">
        <v>32660.872500000001</v>
      </c>
      <c r="L14" s="134">
        <v>33914.872499999998</v>
      </c>
      <c r="M14" s="134">
        <v>38041.872499999998</v>
      </c>
      <c r="N14" s="134">
        <v>32465.37</v>
      </c>
      <c r="O14" s="134">
        <v>33179</v>
      </c>
      <c r="P14" s="134">
        <v>34404</v>
      </c>
      <c r="Q14" s="134">
        <v>38801</v>
      </c>
      <c r="R14" s="134">
        <v>33899.919999999998</v>
      </c>
      <c r="S14" s="134">
        <v>35209</v>
      </c>
      <c r="T14" s="134">
        <v>37235</v>
      </c>
      <c r="U14" s="134">
        <v>43058</v>
      </c>
      <c r="V14" s="134">
        <v>37121.14</v>
      </c>
      <c r="W14" s="134">
        <v>38512.14</v>
      </c>
      <c r="X14" s="134">
        <v>40140.199999999997</v>
      </c>
      <c r="Y14" s="134">
        <v>45730</v>
      </c>
      <c r="Z14" s="134">
        <v>38628.26</v>
      </c>
      <c r="AA14" s="134">
        <v>39421.26</v>
      </c>
      <c r="AB14" s="134">
        <v>40506.26</v>
      </c>
      <c r="AC14" s="134">
        <v>46016.26</v>
      </c>
      <c r="AD14" s="134">
        <v>39112.800000000003</v>
      </c>
      <c r="AE14" s="134">
        <v>40078.800000000003</v>
      </c>
      <c r="AF14" s="134">
        <v>41609.800000000003</v>
      </c>
      <c r="AG14" s="134">
        <v>47555.8</v>
      </c>
      <c r="AH14" s="134">
        <v>39758.1</v>
      </c>
      <c r="AI14" s="134">
        <v>40820.1</v>
      </c>
      <c r="AJ14" s="134">
        <v>43057</v>
      </c>
      <c r="AK14" s="134">
        <v>49210</v>
      </c>
      <c r="AL14" s="134">
        <v>41559</v>
      </c>
      <c r="AM14" s="134">
        <v>42792</v>
      </c>
      <c r="AN14" s="134">
        <v>44739</v>
      </c>
      <c r="AO14" s="134">
        <v>53085</v>
      </c>
      <c r="AP14" s="134">
        <v>44714</v>
      </c>
      <c r="AQ14" s="134">
        <v>45741</v>
      </c>
      <c r="AR14" s="134">
        <v>47897</v>
      </c>
      <c r="AS14" s="134">
        <v>56661</v>
      </c>
      <c r="AT14" s="134">
        <v>47122</v>
      </c>
      <c r="AU14" s="134">
        <v>48496</v>
      </c>
      <c r="AV14" s="134">
        <v>50913</v>
      </c>
      <c r="AW14" s="134">
        <v>60105</v>
      </c>
      <c r="AX14" s="134">
        <v>50059</v>
      </c>
      <c r="AY14" s="134">
        <v>51313</v>
      </c>
      <c r="AZ14" s="134">
        <v>53701</v>
      </c>
      <c r="BA14" s="134">
        <v>62534</v>
      </c>
      <c r="BB14" s="134">
        <v>52263.75</v>
      </c>
      <c r="BC14" s="134">
        <v>52441.75</v>
      </c>
      <c r="BD14" s="134">
        <v>53137.75</v>
      </c>
      <c r="BE14" s="134">
        <v>62053.75</v>
      </c>
      <c r="BF14" s="134">
        <v>50978.074531591403</v>
      </c>
      <c r="BG14" s="134">
        <v>50433.090547087733</v>
      </c>
      <c r="BH14" s="134">
        <v>52023.152650443211</v>
      </c>
      <c r="BI14" s="134">
        <v>60130.761849020353</v>
      </c>
      <c r="BJ14" s="134">
        <v>50495</v>
      </c>
      <c r="BK14" s="134">
        <v>51302</v>
      </c>
    </row>
    <row r="15" spans="1:63">
      <c r="A15" s="3" t="s">
        <v>9</v>
      </c>
      <c r="B15" s="133">
        <v>17874.599999999999</v>
      </c>
      <c r="C15" s="134">
        <v>17916.650000000001</v>
      </c>
      <c r="D15" s="134">
        <v>19388</v>
      </c>
      <c r="E15" s="134">
        <v>19790</v>
      </c>
      <c r="F15" s="134">
        <v>19268</v>
      </c>
      <c r="G15" s="134">
        <v>19181</v>
      </c>
      <c r="H15" s="134">
        <v>20490.38</v>
      </c>
      <c r="I15" s="134">
        <v>20603</v>
      </c>
      <c r="J15" s="134">
        <v>20408</v>
      </c>
      <c r="K15" s="134">
        <v>20599.599999999999</v>
      </c>
      <c r="L15" s="134">
        <v>22022</v>
      </c>
      <c r="M15" s="134">
        <v>22558</v>
      </c>
      <c r="N15" s="134">
        <v>22050.799999999999</v>
      </c>
      <c r="O15" s="134">
        <v>22140</v>
      </c>
      <c r="P15" s="134">
        <v>22920.12</v>
      </c>
      <c r="Q15" s="134">
        <v>23184</v>
      </c>
      <c r="R15" s="134">
        <v>22545</v>
      </c>
      <c r="S15" s="134">
        <v>23058.6</v>
      </c>
      <c r="T15" s="134">
        <v>24412.65</v>
      </c>
      <c r="U15" s="134">
        <v>24974</v>
      </c>
      <c r="V15" s="134">
        <v>24539</v>
      </c>
      <c r="W15" s="134">
        <v>25166.6</v>
      </c>
      <c r="X15" s="134">
        <v>26411.84</v>
      </c>
      <c r="Y15" s="134">
        <v>26757</v>
      </c>
      <c r="Z15" s="134">
        <v>25921.040000000001</v>
      </c>
      <c r="AA15" s="134">
        <v>26414</v>
      </c>
      <c r="AB15" s="134">
        <v>27868</v>
      </c>
      <c r="AC15" s="134">
        <v>28741</v>
      </c>
      <c r="AD15" s="134">
        <v>28219</v>
      </c>
      <c r="AE15" s="134">
        <v>28976.6</v>
      </c>
      <c r="AF15" s="134">
        <v>30425.599999999999</v>
      </c>
      <c r="AG15" s="134">
        <v>31127.8</v>
      </c>
      <c r="AH15" s="134">
        <v>30280</v>
      </c>
      <c r="AI15" s="134">
        <v>30872</v>
      </c>
      <c r="AJ15" s="134">
        <v>32080</v>
      </c>
      <c r="AK15" s="134">
        <v>33055</v>
      </c>
      <c r="AL15" s="134">
        <v>31536</v>
      </c>
      <c r="AM15" s="134">
        <v>32203</v>
      </c>
      <c r="AN15" s="134">
        <v>33963</v>
      </c>
      <c r="AO15" s="134">
        <v>34757</v>
      </c>
      <c r="AP15" s="134">
        <v>33324.800000000003</v>
      </c>
      <c r="AQ15" s="134">
        <v>34034.800000000003</v>
      </c>
      <c r="AR15" s="134">
        <v>35686.9</v>
      </c>
      <c r="AS15" s="134">
        <v>36425</v>
      </c>
      <c r="AT15" s="134">
        <v>34860</v>
      </c>
      <c r="AU15" s="134">
        <v>35709</v>
      </c>
      <c r="AV15" s="134">
        <v>37790</v>
      </c>
      <c r="AW15" s="134">
        <v>38248</v>
      </c>
      <c r="AX15" s="134">
        <v>37265</v>
      </c>
      <c r="AY15" s="134">
        <v>38112</v>
      </c>
      <c r="AZ15" s="134">
        <v>39856</v>
      </c>
      <c r="BA15" s="134">
        <v>40539</v>
      </c>
      <c r="BB15" s="134">
        <v>38849.599999999999</v>
      </c>
      <c r="BC15" s="134">
        <v>39626.6</v>
      </c>
      <c r="BD15" s="134">
        <v>41389.800000000003</v>
      </c>
      <c r="BE15" s="134">
        <v>42038</v>
      </c>
      <c r="BF15" s="134">
        <v>39532.890649700763</v>
      </c>
      <c r="BG15" s="134">
        <v>39771.041745384231</v>
      </c>
      <c r="BH15" s="134">
        <v>41406.803606333699</v>
      </c>
      <c r="BI15" s="134">
        <v>42054.22954316932</v>
      </c>
      <c r="BJ15" s="134">
        <v>39979</v>
      </c>
      <c r="BK15" s="134">
        <v>40779</v>
      </c>
    </row>
    <row r="16" spans="1:63">
      <c r="A16" s="3" t="s">
        <v>10</v>
      </c>
      <c r="B16" s="133">
        <v>42556.1</v>
      </c>
      <c r="C16" s="134">
        <v>42973</v>
      </c>
      <c r="D16" s="134">
        <v>44240.3</v>
      </c>
      <c r="E16" s="134">
        <v>44950.6</v>
      </c>
      <c r="F16" s="134">
        <v>44425</v>
      </c>
      <c r="G16" s="134">
        <v>45833.1</v>
      </c>
      <c r="H16" s="134">
        <v>47500.3</v>
      </c>
      <c r="I16" s="134">
        <v>48817</v>
      </c>
      <c r="J16" s="134">
        <v>48114.8</v>
      </c>
      <c r="K16" s="134">
        <v>48886.8</v>
      </c>
      <c r="L16" s="134">
        <v>49171.8</v>
      </c>
      <c r="M16" s="134">
        <v>49182.400000000001</v>
      </c>
      <c r="N16" s="134">
        <v>48536.6</v>
      </c>
      <c r="O16" s="134">
        <v>49922.3</v>
      </c>
      <c r="P16" s="134">
        <v>50635.3</v>
      </c>
      <c r="Q16" s="134">
        <v>50758.8</v>
      </c>
      <c r="R16" s="134">
        <v>51054.2</v>
      </c>
      <c r="S16" s="134">
        <v>52293</v>
      </c>
      <c r="T16" s="134">
        <v>53176.6</v>
      </c>
      <c r="U16" s="134">
        <v>53542.8</v>
      </c>
      <c r="V16" s="134">
        <v>52888.1</v>
      </c>
      <c r="W16" s="134">
        <v>53699.6</v>
      </c>
      <c r="X16" s="134">
        <v>54622</v>
      </c>
      <c r="Y16" s="134">
        <v>55537.5</v>
      </c>
      <c r="Z16" s="134">
        <v>56218.6</v>
      </c>
      <c r="AA16" s="134">
        <v>58088.5</v>
      </c>
      <c r="AB16" s="134">
        <v>59463.3</v>
      </c>
      <c r="AC16" s="134">
        <v>60679.7</v>
      </c>
      <c r="AD16" s="134">
        <v>62383</v>
      </c>
      <c r="AE16" s="134">
        <v>62225</v>
      </c>
      <c r="AF16" s="134">
        <v>61925</v>
      </c>
      <c r="AG16" s="134">
        <v>62632</v>
      </c>
      <c r="AH16" s="134">
        <v>65193</v>
      </c>
      <c r="AI16" s="134">
        <v>64824</v>
      </c>
      <c r="AJ16" s="134">
        <v>65121</v>
      </c>
      <c r="AK16" s="134">
        <v>65985</v>
      </c>
      <c r="AL16" s="134">
        <v>69261</v>
      </c>
      <c r="AM16" s="134">
        <v>69354</v>
      </c>
      <c r="AN16" s="134">
        <v>69721</v>
      </c>
      <c r="AO16" s="134">
        <v>71208</v>
      </c>
      <c r="AP16" s="134">
        <v>73168.899999999994</v>
      </c>
      <c r="AQ16" s="134">
        <v>73287.899999999994</v>
      </c>
      <c r="AR16" s="134">
        <v>73955.899999999994</v>
      </c>
      <c r="AS16" s="134">
        <v>75090.899999999994</v>
      </c>
      <c r="AT16" s="134">
        <v>79305</v>
      </c>
      <c r="AU16" s="134">
        <v>80254</v>
      </c>
      <c r="AV16" s="134">
        <v>81374</v>
      </c>
      <c r="AW16" s="134">
        <v>83069</v>
      </c>
      <c r="AX16" s="134">
        <v>86078</v>
      </c>
      <c r="AY16" s="134">
        <v>85702</v>
      </c>
      <c r="AZ16" s="134">
        <v>87198</v>
      </c>
      <c r="BA16" s="134">
        <v>90510</v>
      </c>
      <c r="BB16" s="134">
        <v>92996</v>
      </c>
      <c r="BC16" s="134">
        <v>92841</v>
      </c>
      <c r="BD16" s="134">
        <v>93938</v>
      </c>
      <c r="BE16" s="134">
        <v>97184</v>
      </c>
      <c r="BF16" s="134">
        <v>97672</v>
      </c>
      <c r="BG16" s="134">
        <v>94874</v>
      </c>
      <c r="BH16" s="134">
        <v>94334</v>
      </c>
      <c r="BI16" s="134">
        <v>94851</v>
      </c>
      <c r="BJ16" s="134">
        <v>97480</v>
      </c>
      <c r="BK16" s="134">
        <v>96285</v>
      </c>
    </row>
    <row r="17" spans="1:63">
      <c r="A17" s="305" t="s">
        <v>11</v>
      </c>
      <c r="B17" s="133">
        <v>15489.026502787265</v>
      </c>
      <c r="C17" s="134">
        <v>15927.34773215224</v>
      </c>
      <c r="D17" s="134">
        <v>16210.661545119983</v>
      </c>
      <c r="E17" s="134">
        <v>16192.586214944169</v>
      </c>
      <c r="F17" s="134">
        <v>16382.948346304871</v>
      </c>
      <c r="G17" s="134">
        <v>16318.069953332624</v>
      </c>
      <c r="H17" s="134">
        <v>16403.519112669845</v>
      </c>
      <c r="I17" s="134">
        <v>16411.555213144322</v>
      </c>
      <c r="J17" s="134">
        <v>16232.787352937741</v>
      </c>
      <c r="K17" s="134">
        <v>16416.973537675538</v>
      </c>
      <c r="L17" s="134">
        <v>16551.230363008985</v>
      </c>
      <c r="M17" s="134">
        <v>16293.669805266863</v>
      </c>
      <c r="N17" s="134">
        <v>16752.634025670923</v>
      </c>
      <c r="O17" s="134">
        <v>17240.631091094383</v>
      </c>
      <c r="P17" s="134">
        <v>17763.095539770828</v>
      </c>
      <c r="Q17" s="134">
        <v>17806.3183222935</v>
      </c>
      <c r="R17" s="134">
        <v>17715.540750774471</v>
      </c>
      <c r="S17" s="134">
        <v>17942.230419239728</v>
      </c>
      <c r="T17" s="134">
        <v>18331.776410013172</v>
      </c>
      <c r="U17" s="134">
        <v>18264.604515144689</v>
      </c>
      <c r="V17" s="134">
        <v>18400</v>
      </c>
      <c r="W17" s="134">
        <v>18733</v>
      </c>
      <c r="X17" s="134">
        <v>19313.099999999999</v>
      </c>
      <c r="Y17" s="134">
        <v>19289.286920179624</v>
      </c>
      <c r="Z17" s="134">
        <v>19142.091560369838</v>
      </c>
      <c r="AA17" s="134">
        <v>19234.897318655723</v>
      </c>
      <c r="AB17" s="134">
        <v>19611.718501029285</v>
      </c>
      <c r="AC17" s="134">
        <v>19449.407548709267</v>
      </c>
      <c r="AD17" s="134">
        <v>19376.690430958923</v>
      </c>
      <c r="AE17" s="134">
        <v>19614.329137227956</v>
      </c>
      <c r="AF17" s="134">
        <v>20157.269892965905</v>
      </c>
      <c r="AG17" s="134">
        <v>20197.710538847212</v>
      </c>
      <c r="AH17" s="134">
        <v>20362</v>
      </c>
      <c r="AI17" s="134">
        <v>20836</v>
      </c>
      <c r="AJ17" s="134">
        <v>21469</v>
      </c>
      <c r="AK17" s="134">
        <v>21089</v>
      </c>
      <c r="AL17" s="134">
        <v>20771.599999999999</v>
      </c>
      <c r="AM17" s="134">
        <v>21194.400000000001</v>
      </c>
      <c r="AN17" s="134">
        <v>21649</v>
      </c>
      <c r="AO17" s="134">
        <v>21604</v>
      </c>
      <c r="AP17" s="134">
        <v>21793.200000000001</v>
      </c>
      <c r="AQ17" s="134">
        <v>22005.200000000001</v>
      </c>
      <c r="AR17" s="134">
        <v>22373.200000000001</v>
      </c>
      <c r="AS17" s="134">
        <v>22283</v>
      </c>
      <c r="AT17" s="134">
        <v>23051</v>
      </c>
      <c r="AU17" s="134">
        <v>23178</v>
      </c>
      <c r="AV17" s="134">
        <v>23381</v>
      </c>
      <c r="AW17" s="134">
        <v>23463</v>
      </c>
      <c r="AX17" s="134">
        <v>24555</v>
      </c>
      <c r="AY17" s="134">
        <v>24843</v>
      </c>
      <c r="AZ17" s="134">
        <v>24839</v>
      </c>
      <c r="BA17" s="134">
        <v>24010</v>
      </c>
      <c r="BB17" s="134">
        <v>25514.400000000001</v>
      </c>
      <c r="BC17" s="134">
        <v>25905.4</v>
      </c>
      <c r="BD17" s="134">
        <v>25798.2</v>
      </c>
      <c r="BE17" s="134">
        <v>24583</v>
      </c>
      <c r="BF17" s="134">
        <v>25991.958954873484</v>
      </c>
      <c r="BG17" s="134">
        <v>26309.570485041339</v>
      </c>
      <c r="BH17" s="134">
        <v>26299</v>
      </c>
      <c r="BI17" s="134">
        <v>25920</v>
      </c>
      <c r="BJ17" s="134">
        <v>26776</v>
      </c>
      <c r="BK17" s="134">
        <v>27289</v>
      </c>
    </row>
    <row r="18" spans="1:63">
      <c r="A18" s="182" t="s">
        <v>12</v>
      </c>
      <c r="B18" s="135">
        <v>47611.7</v>
      </c>
      <c r="C18" s="136">
        <v>47687.7</v>
      </c>
      <c r="D18" s="136">
        <v>47836.800000000003</v>
      </c>
      <c r="E18" s="136">
        <v>47897.8</v>
      </c>
      <c r="F18" s="136">
        <v>48519.75</v>
      </c>
      <c r="G18" s="136">
        <v>48578.75</v>
      </c>
      <c r="H18" s="136">
        <v>48753.75</v>
      </c>
      <c r="I18" s="136">
        <v>48871.75</v>
      </c>
      <c r="J18" s="136">
        <v>48945</v>
      </c>
      <c r="K18" s="136">
        <v>48962</v>
      </c>
      <c r="L18" s="136">
        <v>49141</v>
      </c>
      <c r="M18" s="136">
        <v>49212</v>
      </c>
      <c r="N18" s="136">
        <v>48654.7</v>
      </c>
      <c r="O18" s="136">
        <v>48704.7</v>
      </c>
      <c r="P18" s="136">
        <v>48697.8</v>
      </c>
      <c r="Q18" s="136">
        <v>48733.8</v>
      </c>
      <c r="R18" s="136">
        <v>48267</v>
      </c>
      <c r="S18" s="136">
        <v>48347</v>
      </c>
      <c r="T18" s="136">
        <v>48320</v>
      </c>
      <c r="U18" s="136">
        <v>48195</v>
      </c>
      <c r="V18" s="136">
        <v>47824.25</v>
      </c>
      <c r="W18" s="136">
        <v>47893.3</v>
      </c>
      <c r="X18" s="136">
        <v>47873.3</v>
      </c>
      <c r="Y18" s="136">
        <v>47749.15</v>
      </c>
      <c r="Z18" s="136">
        <v>47533.75</v>
      </c>
      <c r="AA18" s="136">
        <v>47470.75</v>
      </c>
      <c r="AB18" s="136">
        <v>47303.75</v>
      </c>
      <c r="AC18" s="136">
        <v>47243.75</v>
      </c>
      <c r="AD18" s="136">
        <v>47144</v>
      </c>
      <c r="AE18" s="136">
        <v>47698</v>
      </c>
      <c r="AF18" s="136">
        <v>47955</v>
      </c>
      <c r="AG18" s="136">
        <v>48113</v>
      </c>
      <c r="AH18" s="136">
        <v>48264</v>
      </c>
      <c r="AI18" s="136">
        <v>48972</v>
      </c>
      <c r="AJ18" s="136">
        <v>49331</v>
      </c>
      <c r="AK18" s="136">
        <v>49626</v>
      </c>
      <c r="AL18" s="136">
        <v>49094</v>
      </c>
      <c r="AM18" s="136">
        <v>49848</v>
      </c>
      <c r="AN18" s="136">
        <v>50171</v>
      </c>
      <c r="AO18" s="136">
        <v>50834</v>
      </c>
      <c r="AP18" s="136">
        <v>51031.9</v>
      </c>
      <c r="AQ18" s="136">
        <v>52144.9</v>
      </c>
      <c r="AR18" s="136">
        <v>52604.9</v>
      </c>
      <c r="AS18" s="136">
        <v>52778.9</v>
      </c>
      <c r="AT18" s="136">
        <v>52881</v>
      </c>
      <c r="AU18" s="136">
        <v>53540</v>
      </c>
      <c r="AV18" s="136">
        <v>53892</v>
      </c>
      <c r="AW18" s="136">
        <v>54634</v>
      </c>
      <c r="AX18" s="136">
        <v>54969</v>
      </c>
      <c r="AY18" s="136">
        <v>55461</v>
      </c>
      <c r="AZ18" s="136">
        <v>56167</v>
      </c>
      <c r="BA18" s="136">
        <v>56955</v>
      </c>
      <c r="BB18" s="136">
        <v>56972</v>
      </c>
      <c r="BC18" s="136">
        <v>57764</v>
      </c>
      <c r="BD18" s="136">
        <v>58671</v>
      </c>
      <c r="BE18" s="136">
        <v>59594</v>
      </c>
      <c r="BF18" s="136">
        <v>59337</v>
      </c>
      <c r="BG18" s="136">
        <v>60304</v>
      </c>
      <c r="BH18" s="136">
        <v>61146</v>
      </c>
      <c r="BI18" s="136">
        <v>62063</v>
      </c>
      <c r="BJ18" s="136">
        <v>61776</v>
      </c>
      <c r="BK18" s="136">
        <v>62836</v>
      </c>
    </row>
    <row r="19" spans="1:63">
      <c r="A19" s="2" t="s">
        <v>13</v>
      </c>
      <c r="B19" s="124">
        <f t="shared" ref="B19:Y19" si="9">B13+B9+B6</f>
        <v>243701.86050278728</v>
      </c>
      <c r="C19" s="125">
        <f t="shared" si="9"/>
        <v>248685.43173215224</v>
      </c>
      <c r="D19" s="125">
        <f t="shared" si="9"/>
        <v>258247.50554511999</v>
      </c>
      <c r="E19" s="125">
        <f t="shared" si="9"/>
        <v>261061.28721494417</v>
      </c>
      <c r="F19" s="125">
        <f t="shared" si="9"/>
        <v>251994.07034630486</v>
      </c>
      <c r="G19" s="125">
        <f t="shared" si="9"/>
        <v>261376.58495333261</v>
      </c>
      <c r="H19" s="125">
        <f t="shared" si="9"/>
        <v>266679.79211266985</v>
      </c>
      <c r="I19" s="125">
        <f t="shared" si="9"/>
        <v>269925.12821314431</v>
      </c>
      <c r="J19" s="125">
        <f t="shared" si="9"/>
        <v>259895.30585293772</v>
      </c>
      <c r="K19" s="125">
        <f t="shared" si="9"/>
        <v>269757.67603767553</v>
      </c>
      <c r="L19" s="125">
        <f t="shared" si="9"/>
        <v>272695.99286300899</v>
      </c>
      <c r="M19" s="125">
        <f t="shared" si="9"/>
        <v>273912.12430526683</v>
      </c>
      <c r="N19" s="125">
        <f t="shared" si="9"/>
        <v>262963.04902567092</v>
      </c>
      <c r="O19" s="125">
        <f t="shared" si="9"/>
        <v>272329.55709109438</v>
      </c>
      <c r="P19" s="125">
        <f t="shared" si="9"/>
        <v>273838.80353977083</v>
      </c>
      <c r="Q19" s="125">
        <f t="shared" si="9"/>
        <v>274990.63932229346</v>
      </c>
      <c r="R19" s="125">
        <f t="shared" si="9"/>
        <v>266406.88475077448</v>
      </c>
      <c r="S19" s="125">
        <f t="shared" si="9"/>
        <v>277956.57941923972</v>
      </c>
      <c r="T19" s="125">
        <f t="shared" si="9"/>
        <v>281893.83941001317</v>
      </c>
      <c r="U19" s="125">
        <f t="shared" si="9"/>
        <v>285617.81651514472</v>
      </c>
      <c r="V19" s="125">
        <f t="shared" si="9"/>
        <v>276263.08600000001</v>
      </c>
      <c r="W19" s="125">
        <f t="shared" si="9"/>
        <v>287701.484</v>
      </c>
      <c r="X19" s="125">
        <f t="shared" si="9"/>
        <v>296943.70399999997</v>
      </c>
      <c r="Y19" s="125">
        <f t="shared" si="9"/>
        <v>298735.18292017962</v>
      </c>
      <c r="Z19" s="125">
        <f t="shared" ref="Z19:AZ19" si="10">Z13+Z9+Z6</f>
        <v>287110.32556036982</v>
      </c>
      <c r="AA19" s="125">
        <f t="shared" si="10"/>
        <v>298886.34931865573</v>
      </c>
      <c r="AB19" s="125">
        <f t="shared" si="10"/>
        <v>301752.10250102927</v>
      </c>
      <c r="AC19" s="125">
        <f t="shared" si="10"/>
        <v>304768.7125487093</v>
      </c>
      <c r="AD19" s="125">
        <f t="shared" si="10"/>
        <v>297023.5904309589</v>
      </c>
      <c r="AE19" s="125">
        <f t="shared" si="10"/>
        <v>309892.32913722796</v>
      </c>
      <c r="AF19" s="125">
        <f t="shared" si="10"/>
        <v>312378.66989296593</v>
      </c>
      <c r="AG19" s="125">
        <f t="shared" si="10"/>
        <v>316975.42053884722</v>
      </c>
      <c r="AH19" s="125">
        <f t="shared" si="10"/>
        <v>306679.75999999995</v>
      </c>
      <c r="AI19" s="125">
        <f t="shared" si="10"/>
        <v>319866.09999999998</v>
      </c>
      <c r="AJ19" s="125">
        <f t="shared" si="10"/>
        <v>322131</v>
      </c>
      <c r="AK19" s="125">
        <f t="shared" si="10"/>
        <v>324452.15999999997</v>
      </c>
      <c r="AL19" s="125">
        <f t="shared" si="10"/>
        <v>318318.07</v>
      </c>
      <c r="AM19" s="125">
        <f t="shared" si="10"/>
        <v>331473</v>
      </c>
      <c r="AN19" s="125">
        <f t="shared" si="10"/>
        <v>337978</v>
      </c>
      <c r="AO19" s="125">
        <f t="shared" si="10"/>
        <v>342621.19</v>
      </c>
      <c r="AP19" s="125">
        <f t="shared" si="10"/>
        <v>335624.65</v>
      </c>
      <c r="AQ19" s="125">
        <f t="shared" si="10"/>
        <v>348633.5</v>
      </c>
      <c r="AR19" s="125">
        <f t="shared" si="10"/>
        <v>356585.5</v>
      </c>
      <c r="AS19" s="125">
        <f t="shared" si="10"/>
        <v>360222.45</v>
      </c>
      <c r="AT19" s="125">
        <f t="shared" si="10"/>
        <v>352634.95</v>
      </c>
      <c r="AU19" s="125">
        <f t="shared" si="10"/>
        <v>365558.85000000003</v>
      </c>
      <c r="AV19" s="125">
        <f t="shared" si="10"/>
        <v>375284.75</v>
      </c>
      <c r="AW19" s="125">
        <f t="shared" si="10"/>
        <v>385012.71</v>
      </c>
      <c r="AX19" s="125">
        <f t="shared" si="10"/>
        <v>375220.76</v>
      </c>
      <c r="AY19" s="125">
        <f t="shared" si="10"/>
        <v>385718.7</v>
      </c>
      <c r="AZ19" s="125">
        <f t="shared" si="10"/>
        <v>394292.6</v>
      </c>
      <c r="BA19" s="125">
        <f t="shared" ref="BA19:BH19" si="11">BA13+BA9+BA6</f>
        <v>404923.22</v>
      </c>
      <c r="BB19" s="125">
        <f t="shared" si="11"/>
        <v>391007.15</v>
      </c>
      <c r="BC19" s="125">
        <f t="shared" si="11"/>
        <v>405705.2</v>
      </c>
      <c r="BD19" s="125">
        <f t="shared" si="11"/>
        <v>409922.85000000003</v>
      </c>
      <c r="BE19" s="125">
        <f t="shared" si="11"/>
        <v>413503.72</v>
      </c>
      <c r="BF19" s="103">
        <f t="shared" si="11"/>
        <v>388983.48848675616</v>
      </c>
      <c r="BG19" s="103">
        <f t="shared" si="11"/>
        <v>395732.1135634291</v>
      </c>
      <c r="BH19" s="103">
        <f t="shared" si="11"/>
        <v>402209.90843931335</v>
      </c>
      <c r="BI19" s="103">
        <f>BI13+BI9+BI6</f>
        <v>408765.90943189256</v>
      </c>
      <c r="BJ19" s="103">
        <f>BJ13+BJ9+BJ6</f>
        <v>396201</v>
      </c>
      <c r="BK19" s="103">
        <f>BK13+BK9+BK6</f>
        <v>408140</v>
      </c>
    </row>
    <row r="20" spans="1:63">
      <c r="A20" s="3" t="s">
        <v>14</v>
      </c>
      <c r="B20" s="133">
        <v>33235.870699999999</v>
      </c>
      <c r="C20" s="134">
        <v>33241.522300000004</v>
      </c>
      <c r="D20" s="134">
        <v>33531.924299999999</v>
      </c>
      <c r="E20" s="134">
        <v>33667.398200000003</v>
      </c>
      <c r="F20" s="134">
        <v>34509.038</v>
      </c>
      <c r="G20" s="134">
        <v>34878.721599999997</v>
      </c>
      <c r="H20" s="134">
        <v>35196.078800000003</v>
      </c>
      <c r="I20" s="134">
        <v>35625.0141</v>
      </c>
      <c r="J20" s="134">
        <v>35904.119899999998</v>
      </c>
      <c r="K20" s="134">
        <v>36008.798699999999</v>
      </c>
      <c r="L20" s="134">
        <v>36166.786200000002</v>
      </c>
      <c r="M20" s="134">
        <v>36225.119200000001</v>
      </c>
      <c r="N20" s="134">
        <v>35451.6299</v>
      </c>
      <c r="O20" s="134">
        <v>35103.333200000001</v>
      </c>
      <c r="P20" s="134">
        <v>35807.524599999997</v>
      </c>
      <c r="Q20" s="134">
        <v>36298.649400000002</v>
      </c>
      <c r="R20" s="134">
        <v>34779.414899999996</v>
      </c>
      <c r="S20" s="134">
        <v>34720.163</v>
      </c>
      <c r="T20" s="134">
        <v>35829.061600000001</v>
      </c>
      <c r="U20" s="134">
        <v>36561.294600000001</v>
      </c>
      <c r="V20" s="134">
        <v>35228.342799999999</v>
      </c>
      <c r="W20" s="134">
        <v>35286.009899999997</v>
      </c>
      <c r="X20" s="134">
        <v>36444.758800000003</v>
      </c>
      <c r="Y20" s="134">
        <v>37170.049300000006</v>
      </c>
      <c r="Z20" s="134">
        <v>35800.584500000004</v>
      </c>
      <c r="AA20" s="134">
        <v>35833.763500000001</v>
      </c>
      <c r="AB20" s="134">
        <v>36888.875999999997</v>
      </c>
      <c r="AC20" s="134">
        <v>37677.955800000003</v>
      </c>
      <c r="AD20" s="134">
        <v>36282</v>
      </c>
      <c r="AE20" s="134">
        <v>37312</v>
      </c>
      <c r="AF20" s="134">
        <v>38018</v>
      </c>
      <c r="AG20" s="134">
        <v>38553</v>
      </c>
      <c r="AH20" s="134">
        <v>37315</v>
      </c>
      <c r="AI20" s="134">
        <v>38479</v>
      </c>
      <c r="AJ20" s="134">
        <v>38792</v>
      </c>
      <c r="AK20" s="134">
        <v>39607</v>
      </c>
      <c r="AL20" s="134">
        <v>38569</v>
      </c>
      <c r="AM20" s="134">
        <v>40241</v>
      </c>
      <c r="AN20" s="134">
        <v>41066</v>
      </c>
      <c r="AO20" s="134">
        <v>42064</v>
      </c>
      <c r="AP20" s="134">
        <v>40702</v>
      </c>
      <c r="AQ20" s="134">
        <v>42368</v>
      </c>
      <c r="AR20" s="134">
        <v>43136</v>
      </c>
      <c r="AS20" s="134">
        <v>43809</v>
      </c>
      <c r="AT20" s="134">
        <v>42815</v>
      </c>
      <c r="AU20" s="134">
        <v>44740</v>
      </c>
      <c r="AV20" s="134">
        <v>45411</v>
      </c>
      <c r="AW20" s="134">
        <v>47664</v>
      </c>
      <c r="AX20" s="134">
        <v>46028</v>
      </c>
      <c r="AY20" s="134">
        <v>47005</v>
      </c>
      <c r="AZ20" s="134">
        <v>47811</v>
      </c>
      <c r="BA20" s="134">
        <v>49140</v>
      </c>
      <c r="BB20" s="134">
        <v>47546</v>
      </c>
      <c r="BC20" s="134">
        <v>48936</v>
      </c>
      <c r="BD20" s="134">
        <v>48834</v>
      </c>
      <c r="BE20" s="134">
        <v>49066</v>
      </c>
      <c r="BF20" s="134">
        <v>46405</v>
      </c>
      <c r="BG20" s="134">
        <v>46437</v>
      </c>
      <c r="BH20" s="134">
        <v>46396</v>
      </c>
      <c r="BI20" s="134">
        <v>47130</v>
      </c>
      <c r="BJ20" s="134">
        <v>45998</v>
      </c>
      <c r="BK20" s="134">
        <v>47544</v>
      </c>
    </row>
    <row r="21" spans="1:63" ht="13.5" thickBot="1">
      <c r="A21" s="176" t="s">
        <v>285</v>
      </c>
      <c r="B21" s="112">
        <f t="shared" ref="B21:U21" si="12">B19+B20</f>
        <v>276937.73120278725</v>
      </c>
      <c r="C21" s="113">
        <f t="shared" si="12"/>
        <v>281926.95403215225</v>
      </c>
      <c r="D21" s="113">
        <f t="shared" si="12"/>
        <v>291779.42984512</v>
      </c>
      <c r="E21" s="113">
        <f t="shared" si="12"/>
        <v>294728.68541494419</v>
      </c>
      <c r="F21" s="113">
        <f t="shared" si="12"/>
        <v>286503.10834630486</v>
      </c>
      <c r="G21" s="113">
        <f t="shared" si="12"/>
        <v>296255.3065533326</v>
      </c>
      <c r="H21" s="113">
        <f t="shared" si="12"/>
        <v>301875.87091266987</v>
      </c>
      <c r="I21" s="113">
        <f t="shared" si="12"/>
        <v>305550.14231314429</v>
      </c>
      <c r="J21" s="113">
        <f t="shared" si="12"/>
        <v>295799.42575293774</v>
      </c>
      <c r="K21" s="113">
        <f t="shared" si="12"/>
        <v>305766.47473767551</v>
      </c>
      <c r="L21" s="113">
        <f t="shared" si="12"/>
        <v>308862.77906300896</v>
      </c>
      <c r="M21" s="113">
        <f t="shared" si="12"/>
        <v>310137.24350526684</v>
      </c>
      <c r="N21" s="113">
        <f t="shared" si="12"/>
        <v>298414.67892567092</v>
      </c>
      <c r="O21" s="113">
        <f t="shared" si="12"/>
        <v>307432.89029109437</v>
      </c>
      <c r="P21" s="113">
        <f t="shared" si="12"/>
        <v>309646.32813977083</v>
      </c>
      <c r="Q21" s="113">
        <f t="shared" si="12"/>
        <v>311289.28872229345</v>
      </c>
      <c r="R21" s="113">
        <f t="shared" si="12"/>
        <v>301186.29965077445</v>
      </c>
      <c r="S21" s="113">
        <f t="shared" si="12"/>
        <v>312676.74241923972</v>
      </c>
      <c r="T21" s="113">
        <f t="shared" si="12"/>
        <v>317722.90101001319</v>
      </c>
      <c r="U21" s="113">
        <f t="shared" si="12"/>
        <v>322179.11111514474</v>
      </c>
      <c r="V21" s="113">
        <f t="shared" ref="V21:AA21" si="13">V19+V20</f>
        <v>311491.42879999999</v>
      </c>
      <c r="W21" s="113">
        <f t="shared" si="13"/>
        <v>322987.4939</v>
      </c>
      <c r="X21" s="113">
        <f t="shared" si="13"/>
        <v>333388.46279999998</v>
      </c>
      <c r="Y21" s="113">
        <f t="shared" si="13"/>
        <v>335905.23222017963</v>
      </c>
      <c r="Z21" s="113">
        <f t="shared" si="13"/>
        <v>322910.91006036982</v>
      </c>
      <c r="AA21" s="113">
        <f t="shared" si="13"/>
        <v>334720.11281865573</v>
      </c>
      <c r="AB21" s="113">
        <f t="shared" ref="AB21:BH21" si="14">AB19+AB20</f>
        <v>338640.97850102925</v>
      </c>
      <c r="AC21" s="113">
        <f t="shared" si="14"/>
        <v>342446.6683487093</v>
      </c>
      <c r="AD21" s="113">
        <f t="shared" si="14"/>
        <v>333305.5904309589</v>
      </c>
      <c r="AE21" s="113">
        <f t="shared" si="14"/>
        <v>347204.32913722796</v>
      </c>
      <c r="AF21" s="113">
        <f t="shared" si="14"/>
        <v>350396.66989296593</v>
      </c>
      <c r="AG21" s="113">
        <f t="shared" si="14"/>
        <v>355528.42053884722</v>
      </c>
      <c r="AH21" s="113">
        <f t="shared" si="14"/>
        <v>343994.75999999995</v>
      </c>
      <c r="AI21" s="113">
        <f t="shared" si="14"/>
        <v>358345.1</v>
      </c>
      <c r="AJ21" s="113">
        <f t="shared" si="14"/>
        <v>360923</v>
      </c>
      <c r="AK21" s="113">
        <f t="shared" si="14"/>
        <v>364059.16</v>
      </c>
      <c r="AL21" s="113">
        <f t="shared" si="14"/>
        <v>356887.07</v>
      </c>
      <c r="AM21" s="113">
        <f t="shared" si="14"/>
        <v>371714</v>
      </c>
      <c r="AN21" s="113">
        <f t="shared" si="14"/>
        <v>379044</v>
      </c>
      <c r="AO21" s="113">
        <f t="shared" si="14"/>
        <v>384685.19</v>
      </c>
      <c r="AP21" s="113">
        <f t="shared" si="14"/>
        <v>376326.65</v>
      </c>
      <c r="AQ21" s="113">
        <f t="shared" si="14"/>
        <v>391001.5</v>
      </c>
      <c r="AR21" s="113">
        <f t="shared" si="14"/>
        <v>399721.5</v>
      </c>
      <c r="AS21" s="113">
        <f t="shared" si="14"/>
        <v>404031.45</v>
      </c>
      <c r="AT21" s="113">
        <f t="shared" si="14"/>
        <v>395449.95</v>
      </c>
      <c r="AU21" s="113">
        <f t="shared" si="14"/>
        <v>410298.85000000003</v>
      </c>
      <c r="AV21" s="113">
        <f t="shared" si="14"/>
        <v>420695.75</v>
      </c>
      <c r="AW21" s="113">
        <f t="shared" si="14"/>
        <v>432676.71</v>
      </c>
      <c r="AX21" s="113">
        <f t="shared" si="14"/>
        <v>421248.76</v>
      </c>
      <c r="AY21" s="113">
        <f t="shared" si="14"/>
        <v>432723.7</v>
      </c>
      <c r="AZ21" s="113">
        <f t="shared" si="14"/>
        <v>442103.6</v>
      </c>
      <c r="BA21" s="113">
        <f t="shared" si="14"/>
        <v>454063.22</v>
      </c>
      <c r="BB21" s="113">
        <f t="shared" si="14"/>
        <v>438553.15</v>
      </c>
      <c r="BC21" s="113">
        <f t="shared" si="14"/>
        <v>454641.2</v>
      </c>
      <c r="BD21" s="113">
        <f t="shared" si="14"/>
        <v>458756.85000000003</v>
      </c>
      <c r="BE21" s="113">
        <f t="shared" si="14"/>
        <v>462569.72</v>
      </c>
      <c r="BF21" s="113">
        <f t="shared" si="14"/>
        <v>435388.48848675616</v>
      </c>
      <c r="BG21" s="113">
        <f t="shared" si="14"/>
        <v>442169.1135634291</v>
      </c>
      <c r="BH21" s="113">
        <f t="shared" si="14"/>
        <v>448605.90843931335</v>
      </c>
      <c r="BI21" s="113">
        <f>BI19+BI20</f>
        <v>455895.90943189256</v>
      </c>
      <c r="BJ21" s="113">
        <f>BJ19+BJ20</f>
        <v>442199</v>
      </c>
      <c r="BK21" s="113">
        <f>BK19+BK20</f>
        <v>455684</v>
      </c>
    </row>
    <row r="23" spans="1:63" ht="18">
      <c r="A23" s="330" t="s">
        <v>169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</row>
    <row r="24" spans="1:63" ht="13.5" thickBot="1">
      <c r="A24" s="1" t="s">
        <v>283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63" ht="13.5" thickBot="1">
      <c r="A25" s="156" t="s">
        <v>168</v>
      </c>
      <c r="B25" s="269" t="str">
        <f>B5</f>
        <v>1995q1</v>
      </c>
      <c r="C25" s="268" t="str">
        <f t="shared" ref="C25:BH25" si="15">C5</f>
        <v>1995q2</v>
      </c>
      <c r="D25" s="268" t="str">
        <f t="shared" si="15"/>
        <v>1995q3</v>
      </c>
      <c r="E25" s="268" t="str">
        <f t="shared" si="15"/>
        <v>1995q4</v>
      </c>
      <c r="F25" s="268" t="str">
        <f t="shared" si="15"/>
        <v>1996q1</v>
      </c>
      <c r="G25" s="268" t="str">
        <f t="shared" si="15"/>
        <v>1996q2</v>
      </c>
      <c r="H25" s="268" t="str">
        <f t="shared" si="15"/>
        <v>1996q3</v>
      </c>
      <c r="I25" s="268" t="str">
        <f t="shared" si="15"/>
        <v>1996q4</v>
      </c>
      <c r="J25" s="268" t="str">
        <f t="shared" si="15"/>
        <v>1997q1</v>
      </c>
      <c r="K25" s="268" t="str">
        <f t="shared" si="15"/>
        <v>1997q2</v>
      </c>
      <c r="L25" s="268" t="str">
        <f t="shared" si="15"/>
        <v>1997q3</v>
      </c>
      <c r="M25" s="268" t="str">
        <f t="shared" si="15"/>
        <v>1997q4</v>
      </c>
      <c r="N25" s="268" t="str">
        <f t="shared" si="15"/>
        <v>1998q1</v>
      </c>
      <c r="O25" s="268" t="str">
        <f t="shared" si="15"/>
        <v>1998q2</v>
      </c>
      <c r="P25" s="268" t="str">
        <f t="shared" si="15"/>
        <v>1998q3</v>
      </c>
      <c r="Q25" s="268" t="str">
        <f t="shared" si="15"/>
        <v>1998q4</v>
      </c>
      <c r="R25" s="268" t="str">
        <f t="shared" si="15"/>
        <v>1999q1</v>
      </c>
      <c r="S25" s="268" t="str">
        <f t="shared" si="15"/>
        <v>1999q2</v>
      </c>
      <c r="T25" s="268" t="str">
        <f t="shared" si="15"/>
        <v>1999q3</v>
      </c>
      <c r="U25" s="268" t="str">
        <f t="shared" si="15"/>
        <v>1999q4</v>
      </c>
      <c r="V25" s="268" t="str">
        <f>V5</f>
        <v>2000q1</v>
      </c>
      <c r="W25" s="268" t="str">
        <f>W5</f>
        <v>2000q2</v>
      </c>
      <c r="X25" s="268" t="str">
        <f>X5</f>
        <v>2000q3</v>
      </c>
      <c r="Y25" s="268" t="str">
        <f>Y5</f>
        <v>2000q4</v>
      </c>
      <c r="Z25" s="268" t="str">
        <f t="shared" si="15"/>
        <v>2001q1</v>
      </c>
      <c r="AA25" s="268" t="str">
        <f t="shared" si="15"/>
        <v>2001q2</v>
      </c>
      <c r="AB25" s="268" t="str">
        <f t="shared" si="15"/>
        <v>2001q3</v>
      </c>
      <c r="AC25" s="268" t="str">
        <f t="shared" si="15"/>
        <v>2001q4</v>
      </c>
      <c r="AD25" s="268" t="str">
        <f t="shared" si="15"/>
        <v>2002q1</v>
      </c>
      <c r="AE25" s="268" t="str">
        <f t="shared" si="15"/>
        <v>2002q2</v>
      </c>
      <c r="AF25" s="268" t="str">
        <f t="shared" si="15"/>
        <v>2002q3</v>
      </c>
      <c r="AG25" s="268" t="str">
        <f t="shared" si="15"/>
        <v>2002q4</v>
      </c>
      <c r="AH25" s="268" t="str">
        <f t="shared" si="15"/>
        <v>2003q1</v>
      </c>
      <c r="AI25" s="268" t="str">
        <f t="shared" si="15"/>
        <v>2003q2</v>
      </c>
      <c r="AJ25" s="268" t="str">
        <f t="shared" si="15"/>
        <v>2003q3</v>
      </c>
      <c r="AK25" s="268" t="str">
        <f t="shared" si="15"/>
        <v>2003q4</v>
      </c>
      <c r="AL25" s="268" t="str">
        <f t="shared" si="15"/>
        <v>2004q1</v>
      </c>
      <c r="AM25" s="268" t="str">
        <f t="shared" si="15"/>
        <v>2004q2</v>
      </c>
      <c r="AN25" s="268" t="str">
        <f t="shared" si="15"/>
        <v>2004q3</v>
      </c>
      <c r="AO25" s="268" t="str">
        <f t="shared" si="15"/>
        <v>2004q4</v>
      </c>
      <c r="AP25" s="268" t="str">
        <f t="shared" si="15"/>
        <v>2005q1</v>
      </c>
      <c r="AQ25" s="268" t="str">
        <f t="shared" si="15"/>
        <v>2005q2</v>
      </c>
      <c r="AR25" s="268" t="str">
        <f t="shared" si="15"/>
        <v>2005q3</v>
      </c>
      <c r="AS25" s="268" t="str">
        <f t="shared" si="15"/>
        <v>2005q4</v>
      </c>
      <c r="AT25" s="268" t="str">
        <f t="shared" si="15"/>
        <v>2006q1</v>
      </c>
      <c r="AU25" s="268" t="str">
        <f t="shared" si="15"/>
        <v>2006q2</v>
      </c>
      <c r="AV25" s="268" t="str">
        <f t="shared" si="15"/>
        <v>2006q3</v>
      </c>
      <c r="AW25" s="268" t="str">
        <f t="shared" si="15"/>
        <v>2006q4</v>
      </c>
      <c r="AX25" s="268" t="str">
        <f t="shared" si="15"/>
        <v>2007q1</v>
      </c>
      <c r="AY25" s="268" t="str">
        <f t="shared" si="15"/>
        <v>2007q2</v>
      </c>
      <c r="AZ25" s="268" t="str">
        <f t="shared" si="15"/>
        <v>2007q3</v>
      </c>
      <c r="BA25" s="268" t="str">
        <f t="shared" si="15"/>
        <v>2007q4</v>
      </c>
      <c r="BB25" s="268" t="str">
        <f t="shared" si="15"/>
        <v>2008q1</v>
      </c>
      <c r="BC25" s="268" t="str">
        <f t="shared" si="15"/>
        <v>2008q2</v>
      </c>
      <c r="BD25" s="268" t="str">
        <f t="shared" si="15"/>
        <v>2008q3</v>
      </c>
      <c r="BE25" s="268" t="str">
        <f t="shared" si="15"/>
        <v>2008q4</v>
      </c>
      <c r="BF25" s="268" t="str">
        <f t="shared" si="15"/>
        <v>2009q1</v>
      </c>
      <c r="BG25" s="268" t="str">
        <f t="shared" si="15"/>
        <v>2009q2</v>
      </c>
      <c r="BH25" s="268" t="str">
        <f t="shared" si="15"/>
        <v>2009q3</v>
      </c>
      <c r="BI25" s="268" t="str">
        <f>BI5</f>
        <v>2009q4</v>
      </c>
      <c r="BJ25" s="268" t="str">
        <f>BJ5</f>
        <v>2010q1</v>
      </c>
      <c r="BK25" s="268" t="str">
        <f>BK5</f>
        <v>2010q2</v>
      </c>
    </row>
    <row r="26" spans="1:63" ht="13.5" thickTop="1">
      <c r="A26" s="157" t="s">
        <v>0</v>
      </c>
      <c r="B26" s="109">
        <f t="shared" ref="B26:U26" si="16">SUM(B27:B28)</f>
        <v>2681.1665068964376</v>
      </c>
      <c r="C26" s="101">
        <f t="shared" si="16"/>
        <v>3389.6847278104497</v>
      </c>
      <c r="D26" s="101">
        <f t="shared" si="16"/>
        <v>3572.5482640995392</v>
      </c>
      <c r="E26" s="101">
        <f t="shared" si="16"/>
        <v>3004.031840200284</v>
      </c>
      <c r="F26" s="101">
        <f t="shared" si="16"/>
        <v>3155.8355549246799</v>
      </c>
      <c r="G26" s="101">
        <f t="shared" si="16"/>
        <v>5144.7248671961206</v>
      </c>
      <c r="H26" s="101">
        <f t="shared" si="16"/>
        <v>4142.1319842872481</v>
      </c>
      <c r="I26" s="101">
        <f t="shared" si="16"/>
        <v>3281.5027521429579</v>
      </c>
      <c r="J26" s="101">
        <f t="shared" si="16"/>
        <v>3288.0704912675451</v>
      </c>
      <c r="K26" s="101">
        <f t="shared" si="16"/>
        <v>5054.4276484491538</v>
      </c>
      <c r="L26" s="101">
        <f t="shared" si="16"/>
        <v>4122.5276522206204</v>
      </c>
      <c r="M26" s="101">
        <f t="shared" si="16"/>
        <v>3292.6229955345402</v>
      </c>
      <c r="N26" s="101">
        <f t="shared" si="16"/>
        <v>3359.7997234283475</v>
      </c>
      <c r="O26" s="101">
        <f t="shared" si="16"/>
        <v>5141.6628831787166</v>
      </c>
      <c r="P26" s="101">
        <f t="shared" si="16"/>
        <v>4153.7986359069637</v>
      </c>
      <c r="Q26" s="101">
        <f t="shared" si="16"/>
        <v>3105.2384802958809</v>
      </c>
      <c r="R26" s="101">
        <f t="shared" si="16"/>
        <v>2940.1395424720881</v>
      </c>
      <c r="S26" s="101">
        <f t="shared" si="16"/>
        <v>4764.6739285996364</v>
      </c>
      <c r="T26" s="101">
        <f t="shared" si="16"/>
        <v>3675.2309194171767</v>
      </c>
      <c r="U26" s="101">
        <f t="shared" si="16"/>
        <v>2441.6944596328681</v>
      </c>
      <c r="V26" s="101">
        <f t="shared" ref="V26:BH26" si="17">SUM(V27:V28)</f>
        <v>2620.4673923633936</v>
      </c>
      <c r="W26" s="101">
        <f t="shared" si="17"/>
        <v>4191.5540098157835</v>
      </c>
      <c r="X26" s="101">
        <f t="shared" si="17"/>
        <v>4547.9756985738823</v>
      </c>
      <c r="Y26" s="101">
        <f t="shared" si="17"/>
        <v>2699.8485425990502</v>
      </c>
      <c r="Z26" s="101">
        <f t="shared" si="17"/>
        <v>2785.5077036071202</v>
      </c>
      <c r="AA26" s="138">
        <f t="shared" si="17"/>
        <v>4735.7402996797273</v>
      </c>
      <c r="AB26" s="138">
        <f t="shared" si="17"/>
        <v>3871.8566064870602</v>
      </c>
      <c r="AC26" s="138">
        <f t="shared" si="17"/>
        <v>2411.4354768600783</v>
      </c>
      <c r="AD26" s="138">
        <f t="shared" si="17"/>
        <v>2797.2000091293603</v>
      </c>
      <c r="AE26" s="138">
        <f t="shared" si="17"/>
        <v>4909.979133627492</v>
      </c>
      <c r="AF26" s="138">
        <f t="shared" si="17"/>
        <v>3552.6640441493573</v>
      </c>
      <c r="AG26" s="138">
        <f t="shared" si="17"/>
        <v>2559.414499192294</v>
      </c>
      <c r="AH26" s="138">
        <f t="shared" si="17"/>
        <v>2767.6188209930174</v>
      </c>
      <c r="AI26" s="138">
        <f t="shared" si="17"/>
        <v>5586.4521107857472</v>
      </c>
      <c r="AJ26" s="138">
        <f t="shared" si="17"/>
        <v>3870.7002499717833</v>
      </c>
      <c r="AK26" s="101">
        <f t="shared" si="17"/>
        <v>2336.0560010243817</v>
      </c>
      <c r="AL26" s="101">
        <f t="shared" si="17"/>
        <v>2819.4561033227365</v>
      </c>
      <c r="AM26" s="101">
        <f t="shared" si="17"/>
        <v>5152.3915390861212</v>
      </c>
      <c r="AN26" s="101">
        <f t="shared" si="17"/>
        <v>4165.6140921916149</v>
      </c>
      <c r="AO26" s="101">
        <f t="shared" si="17"/>
        <v>2533.3985319237304</v>
      </c>
      <c r="AP26" s="101">
        <f t="shared" si="17"/>
        <v>2887.7555456218606</v>
      </c>
      <c r="AQ26" s="101">
        <f t="shared" si="17"/>
        <v>4477.578689412373</v>
      </c>
      <c r="AR26" s="101">
        <f t="shared" si="17"/>
        <v>4085.140572567223</v>
      </c>
      <c r="AS26" s="101">
        <f t="shared" si="17"/>
        <v>2346.2745132990053</v>
      </c>
      <c r="AT26" s="101">
        <f t="shared" si="17"/>
        <v>2910.9658369834733</v>
      </c>
      <c r="AU26" s="101">
        <f t="shared" si="17"/>
        <v>4327.9922127636692</v>
      </c>
      <c r="AV26" s="101">
        <f t="shared" si="17"/>
        <v>3934.1913922415515</v>
      </c>
      <c r="AW26" s="101">
        <f t="shared" si="17"/>
        <v>2553.846723977756</v>
      </c>
      <c r="AX26" s="101">
        <f t="shared" si="17"/>
        <v>3059.7731824222687</v>
      </c>
      <c r="AY26" s="101">
        <f t="shared" si="17"/>
        <v>4528.7789509370714</v>
      </c>
      <c r="AZ26" s="101">
        <f t="shared" si="17"/>
        <v>4084.9456139786107</v>
      </c>
      <c r="BA26" s="101">
        <f t="shared" si="17"/>
        <v>2618.6580257245423</v>
      </c>
      <c r="BB26" s="138">
        <f t="shared" si="17"/>
        <v>3249.7363463334782</v>
      </c>
      <c r="BC26" s="138">
        <f t="shared" si="17"/>
        <v>4870.0488221446467</v>
      </c>
      <c r="BD26" s="138">
        <f t="shared" si="17"/>
        <v>4298.3385588689889</v>
      </c>
      <c r="BE26" s="138">
        <f t="shared" si="17"/>
        <v>2707.1932916286873</v>
      </c>
      <c r="BF26" s="101">
        <f t="shared" si="17"/>
        <v>3077.9003985721556</v>
      </c>
      <c r="BG26" s="101">
        <f t="shared" si="17"/>
        <v>4615.1441123190634</v>
      </c>
      <c r="BH26" s="101">
        <f t="shared" si="17"/>
        <v>4117.2153504501248</v>
      </c>
      <c r="BI26" s="101">
        <f>SUM(BI27:BI28)</f>
        <v>2693.1554201549425</v>
      </c>
      <c r="BJ26" s="101">
        <f>SUM(BJ27:BJ28)</f>
        <v>3106.3414693310178</v>
      </c>
      <c r="BK26" s="101">
        <f>SUM(BK27:BK28)</f>
        <v>4701.8831498182944</v>
      </c>
    </row>
    <row r="27" spans="1:63">
      <c r="A27" s="158" t="s">
        <v>1</v>
      </c>
      <c r="B27" s="159">
        <f>B7*Annual!$B46/100</f>
        <v>1580.3818107219763</v>
      </c>
      <c r="C27" s="160">
        <f>C7*Annual!$B46/100</f>
        <v>2296.5410022139176</v>
      </c>
      <c r="D27" s="160">
        <f>D7*Annual!$B46/100</f>
        <v>2462.6245477124016</v>
      </c>
      <c r="E27" s="160">
        <f>E7*Annual!$B46/100</f>
        <v>1904.1008007730652</v>
      </c>
      <c r="F27" s="160">
        <f>F7*Annual!$C46/100</f>
        <v>1627.9473529924755</v>
      </c>
      <c r="G27" s="160">
        <f>G7*Annual!$C46/100</f>
        <v>3627.2638803082305</v>
      </c>
      <c r="H27" s="160">
        <f>H7*Annual!$C46/100</f>
        <v>2597.4343608557911</v>
      </c>
      <c r="I27" s="160">
        <f>I7*Annual!$C46/100</f>
        <v>1737.4700952433302</v>
      </c>
      <c r="J27" s="160">
        <f>J7*Annual!$D46/100</f>
        <v>1775.107133448711</v>
      </c>
      <c r="K27" s="160">
        <f>K7*Annual!$D46/100</f>
        <v>3511.1487955792795</v>
      </c>
      <c r="L27" s="160">
        <f>L7*Annual!$D46/100</f>
        <v>2546.8049382218924</v>
      </c>
      <c r="M27" s="160">
        <f>M7*Annual!$D46/100</f>
        <v>1722.7450553151157</v>
      </c>
      <c r="N27" s="160">
        <f>N7*Annual!$E46/100</f>
        <v>1830.7254098111132</v>
      </c>
      <c r="O27" s="160">
        <f>O7*Annual!$E46/100</f>
        <v>3612.4681278071962</v>
      </c>
      <c r="P27" s="160">
        <f>P7*Annual!$E46/100</f>
        <v>2620.0331159603152</v>
      </c>
      <c r="Q27" s="160">
        <f>Q7*Annual!$E46/100</f>
        <v>1579.2318181602936</v>
      </c>
      <c r="R27" s="160">
        <f>R7*Annual!$F46/100</f>
        <v>1841.8316060169589</v>
      </c>
      <c r="S27" s="160">
        <f>S7*Annual!$F46/100</f>
        <v>3660.7857033006426</v>
      </c>
      <c r="T27" s="160">
        <f>T7*Annual!$F46/100</f>
        <v>2560.5007372050436</v>
      </c>
      <c r="U27" s="160">
        <f>U7*Annual!$F46/100</f>
        <v>1325.7623690543644</v>
      </c>
      <c r="V27" s="160">
        <f>V7*Annual!$G46/100</f>
        <v>1550.5323918632487</v>
      </c>
      <c r="W27" s="160">
        <f>W7*Annual!$G46/100</f>
        <v>3108.5862569915612</v>
      </c>
      <c r="X27" s="160">
        <f>X7*Annual!$G46/100</f>
        <v>3465.6182157762073</v>
      </c>
      <c r="Y27" s="160">
        <f>Y7*Annual!$G46/100</f>
        <v>1616.6127068703086</v>
      </c>
      <c r="Z27" s="160">
        <f>Z7*Annual!H46/100</f>
        <v>1775.4953993786633</v>
      </c>
      <c r="AA27" s="160">
        <f>AA7*Annual!H46/100</f>
        <v>3702.7465869683469</v>
      </c>
      <c r="AB27" s="160">
        <f>AB7*Annual!H46/100</f>
        <v>2838.2418305791321</v>
      </c>
      <c r="AC27" s="160">
        <f>AC7*Annual!H46/100</f>
        <v>1390.2771584642437</v>
      </c>
      <c r="AD27" s="160">
        <f>AD7*Annual!$I46/100</f>
        <v>1908.2937568971831</v>
      </c>
      <c r="AE27" s="160">
        <f>AE7*Annual!$I46/100</f>
        <v>3996.6419767408315</v>
      </c>
      <c r="AF27" s="160">
        <f>AF7*Annual!$I46/100</f>
        <v>2625.9596556649053</v>
      </c>
      <c r="AG27" s="160">
        <f>AG7*Annual!$I46/100</f>
        <v>1627.5789249019065</v>
      </c>
      <c r="AH27" s="160">
        <f>AH7*Annual!$J46/100</f>
        <v>1831.0094469823525</v>
      </c>
      <c r="AI27" s="160">
        <f>AI7*Annual!$J46/100</f>
        <v>4618.255505331641</v>
      </c>
      <c r="AJ27" s="160">
        <f>AJ7*Annual!$J46/100</f>
        <v>2882.9289658683474</v>
      </c>
      <c r="AK27" s="160">
        <f>AK7*Annual!$J46/100</f>
        <v>1352.8911412988841</v>
      </c>
      <c r="AL27" s="160">
        <f>AL7*Annual!$K46/100</f>
        <v>1831.517992735249</v>
      </c>
      <c r="AM27" s="160">
        <f>AM7*Annual!$K46/100</f>
        <v>4167.0937762972653</v>
      </c>
      <c r="AN27" s="160">
        <f>AN7*Annual!$K46/100</f>
        <v>3150.4348422568369</v>
      </c>
      <c r="AO27" s="160">
        <f>AO7*Annual!$K46/100</f>
        <v>1568.4416588905367</v>
      </c>
      <c r="AP27" s="160">
        <f>AP7*Annual!$L46/100</f>
        <v>1932.7221780312216</v>
      </c>
      <c r="AQ27" s="160">
        <f>AQ7*Annual!$L46/100</f>
        <v>3541.2218640088372</v>
      </c>
      <c r="AR27" s="160">
        <f>AR7*Annual!$L46/100</f>
        <v>3160.8151955706558</v>
      </c>
      <c r="AS27" s="160">
        <f>AS7*Annual!$L46/100</f>
        <v>1455.9997786480537</v>
      </c>
      <c r="AT27" s="160">
        <f>AT7*Annual!$M46/100</f>
        <v>2032.8324891639079</v>
      </c>
      <c r="AU27" s="160">
        <f>AU7*Annual!$M46/100</f>
        <v>3439.2533240331104</v>
      </c>
      <c r="AV27" s="160">
        <f>AV7*Annual!$M46/100</f>
        <v>3038.7549828843999</v>
      </c>
      <c r="AW27" s="160">
        <f>AW7*Annual!$M46/100</f>
        <v>1634.0269198561443</v>
      </c>
      <c r="AX27" s="160">
        <f>AX7*Annual!$N46/100</f>
        <v>2140.1257003140158</v>
      </c>
      <c r="AY27" s="160">
        <f>AY7*Annual!$N46/100</f>
        <v>3613.8736408854138</v>
      </c>
      <c r="AZ27" s="160">
        <f>AZ7*Annual!$N46/100</f>
        <v>3162.7559149821609</v>
      </c>
      <c r="BA27" s="160">
        <f>BA7*Annual!$N46/100</f>
        <v>1704.093583251258</v>
      </c>
      <c r="BB27" s="160">
        <f>BB7*Annual!$O46/100</f>
        <v>2416.8023581420171</v>
      </c>
      <c r="BC27" s="160">
        <f>BC7*Annual!$O46/100</f>
        <v>3993.7912253604945</v>
      </c>
      <c r="BD27" s="160">
        <f>BD7*Annual!$O46/100</f>
        <v>3436.2469408762986</v>
      </c>
      <c r="BE27" s="160">
        <f>BE7*Annual!$O46/100</f>
        <v>1835.944312342855</v>
      </c>
      <c r="BF27" s="160">
        <f>BF7*Annual!O46/100</f>
        <v>2317.8483934496076</v>
      </c>
      <c r="BG27" s="160">
        <f>BG7*Annual!P46/100</f>
        <v>3803.8848091183427</v>
      </c>
      <c r="BH27" s="160">
        <f>BH7*Annual!P46/100</f>
        <v>3313.1445246490043</v>
      </c>
      <c r="BI27" s="160">
        <f>BI7*Annual!P46/100</f>
        <v>1873.7413880944762</v>
      </c>
      <c r="BJ27" s="160">
        <f>BJ7*Annual!P46/100</f>
        <v>2296.8372258447621</v>
      </c>
      <c r="BK27" s="160">
        <f>BK7*Annual!Q46/100</f>
        <v>3920.7575009371121</v>
      </c>
    </row>
    <row r="28" spans="1:63">
      <c r="A28" s="161" t="s">
        <v>2</v>
      </c>
      <c r="B28" s="162">
        <f>B8*Annual!$B47/100</f>
        <v>1100.7846961744615</v>
      </c>
      <c r="C28" s="163">
        <f>C8*Annual!$B47/100</f>
        <v>1093.143725596532</v>
      </c>
      <c r="D28" s="163">
        <f>D8*Annual!$B47/100</f>
        <v>1109.9237163871376</v>
      </c>
      <c r="E28" s="163">
        <f>E8*Annual!$B47/100</f>
        <v>1099.9310394272188</v>
      </c>
      <c r="F28" s="163">
        <f>F8*Annual!$C47/100</f>
        <v>1527.8882019322043</v>
      </c>
      <c r="G28" s="163">
        <f>G8*Annual!$C47/100</f>
        <v>1517.4609868878899</v>
      </c>
      <c r="H28" s="163">
        <f>H8*Annual!$C47/100</f>
        <v>1544.6976234314573</v>
      </c>
      <c r="I28" s="163">
        <f>I8*Annual!$C47/100</f>
        <v>1544.0326568996277</v>
      </c>
      <c r="J28" s="163">
        <f>J8*Annual!$D47/100</f>
        <v>1512.9633578188341</v>
      </c>
      <c r="K28" s="163">
        <f>K8*Annual!$D47/100</f>
        <v>1543.2788528698741</v>
      </c>
      <c r="L28" s="163">
        <f>L8*Annual!$D47/100</f>
        <v>1575.7227139987278</v>
      </c>
      <c r="M28" s="163">
        <f>M8*Annual!$D47/100</f>
        <v>1569.8779402194245</v>
      </c>
      <c r="N28" s="163">
        <f>N8*Annual!$E47/100</f>
        <v>1529.0743136172346</v>
      </c>
      <c r="O28" s="163">
        <f>O8*Annual!$E47/100</f>
        <v>1529.1947553715199</v>
      </c>
      <c r="P28" s="163">
        <f>P8*Annual!$E47/100</f>
        <v>1533.7655199466485</v>
      </c>
      <c r="Q28" s="163">
        <f>Q8*Annual!$E47/100</f>
        <v>1526.0066621355872</v>
      </c>
      <c r="R28" s="163">
        <f>R8*Annual!$F47/100</f>
        <v>1098.3079364551293</v>
      </c>
      <c r="S28" s="163">
        <f>S8*Annual!$F47/100</f>
        <v>1103.8882252989938</v>
      </c>
      <c r="T28" s="163">
        <f>T8*Annual!$F47/100</f>
        <v>1114.7301822121328</v>
      </c>
      <c r="U28" s="163">
        <f>U8*Annual!$F47/100</f>
        <v>1115.9320905785037</v>
      </c>
      <c r="V28" s="163">
        <f>V8*Annual!$G47/100</f>
        <v>1069.9350005001447</v>
      </c>
      <c r="W28" s="163">
        <f>W8*Annual!$G47/100</f>
        <v>1082.9677528242223</v>
      </c>
      <c r="X28" s="163">
        <f>X8*Annual!$G47/100</f>
        <v>1082.3574827976752</v>
      </c>
      <c r="Y28" s="163">
        <f>Y8*Annual!$G47/100</f>
        <v>1083.2358357287414</v>
      </c>
      <c r="Z28" s="163">
        <f>Z8*Annual!H47/100</f>
        <v>1010.0123042284571</v>
      </c>
      <c r="AA28" s="163">
        <f>AA8*Annual!H47/100</f>
        <v>1032.9937127113801</v>
      </c>
      <c r="AB28" s="163">
        <f>AB8*Annual!H47/100</f>
        <v>1033.6147759079279</v>
      </c>
      <c r="AC28" s="163">
        <f>AC8*Annual!H47/100</f>
        <v>1021.1583183958346</v>
      </c>
      <c r="AD28" s="163">
        <f>AD8*Annual!$I47/100</f>
        <v>888.90625223217739</v>
      </c>
      <c r="AE28" s="163">
        <f>AE8*Annual!$I47/100</f>
        <v>913.33715688666086</v>
      </c>
      <c r="AF28" s="163">
        <f>AF8*Annual!$I47/100</f>
        <v>926.7043884844519</v>
      </c>
      <c r="AG28" s="163">
        <f>AG8*Annual!$I47/100</f>
        <v>931.8355742903874</v>
      </c>
      <c r="AH28" s="163">
        <f>AH8*Annual!$J47/100</f>
        <v>936.60937401066474</v>
      </c>
      <c r="AI28" s="163">
        <f>AI8*Annual!$J47/100</f>
        <v>968.19660545410602</v>
      </c>
      <c r="AJ28" s="163">
        <f>AJ8*Annual!$J47/100</f>
        <v>987.77128410343573</v>
      </c>
      <c r="AK28" s="163">
        <f>AK8*Annual!$J47/100</f>
        <v>983.16485972549765</v>
      </c>
      <c r="AL28" s="163">
        <f>AL8*Annual!$K47/100</f>
        <v>987.93811058748736</v>
      </c>
      <c r="AM28" s="163">
        <f>AM8*Annual!$K47/100</f>
        <v>985.29776278885595</v>
      </c>
      <c r="AN28" s="163">
        <f>AN8*Annual!$K47/100</f>
        <v>1015.1792499347778</v>
      </c>
      <c r="AO28" s="163">
        <f>AO8*Annual!$K47/100</f>
        <v>964.9568730331938</v>
      </c>
      <c r="AP28" s="163">
        <f>AP8*Annual!$L47/100</f>
        <v>955.03336759063882</v>
      </c>
      <c r="AQ28" s="163">
        <f>AQ8*Annual!$L47/100</f>
        <v>936.35682540353548</v>
      </c>
      <c r="AR28" s="163">
        <f>AR8*Annual!$L47/100</f>
        <v>924.32537699656712</v>
      </c>
      <c r="AS28" s="163">
        <f>AS8*Annual!$L47/100</f>
        <v>890.27473465095147</v>
      </c>
      <c r="AT28" s="163">
        <f>AT8*Annual!$M47/100</f>
        <v>878.13334781956564</v>
      </c>
      <c r="AU28" s="163">
        <f>AU8*Annual!$M47/100</f>
        <v>888.73888873055887</v>
      </c>
      <c r="AV28" s="163">
        <f>AV8*Annual!$M47/100</f>
        <v>895.43640935715166</v>
      </c>
      <c r="AW28" s="163">
        <f>AW8*Annual!$M47/100</f>
        <v>919.81980412161181</v>
      </c>
      <c r="AX28" s="163">
        <f>AX8*Annual!$N47/100</f>
        <v>919.64748210825303</v>
      </c>
      <c r="AY28" s="163">
        <f>AY8*Annual!$N47/100</f>
        <v>914.90531005165758</v>
      </c>
      <c r="AZ28" s="163">
        <f>AZ8*Annual!$N47/100</f>
        <v>922.18969899644992</v>
      </c>
      <c r="BA28" s="163">
        <f>BA8*Annual!$N47/100</f>
        <v>914.56444247328409</v>
      </c>
      <c r="BB28" s="163">
        <f>BB8*Annual!$O47/100</f>
        <v>832.93398819146125</v>
      </c>
      <c r="BC28" s="163">
        <f>BC8*Annual!$O47/100</f>
        <v>876.25759678415238</v>
      </c>
      <c r="BD28" s="163">
        <f>BD8*Annual!$O47/100</f>
        <v>862.09161799269032</v>
      </c>
      <c r="BE28" s="163">
        <f>BE8*Annual!$O47/100</f>
        <v>871.24897928583232</v>
      </c>
      <c r="BF28" s="163">
        <f>BF8*Annual!O47/100</f>
        <v>760.05200512254783</v>
      </c>
      <c r="BG28" s="163">
        <f>BG8*Annual!P47/100</f>
        <v>811.25930320072086</v>
      </c>
      <c r="BH28" s="163">
        <f>BH8*Annual!P47/100</f>
        <v>804.0708258011208</v>
      </c>
      <c r="BI28" s="163">
        <f>BI8*Annual!P47/100</f>
        <v>819.4140320604663</v>
      </c>
      <c r="BJ28" s="163">
        <f>BJ8*Annual!P47/100</f>
        <v>809.50424348625563</v>
      </c>
      <c r="BK28" s="163">
        <f>BK8*Annual!Q47/100</f>
        <v>781.12564888118254</v>
      </c>
    </row>
    <row r="29" spans="1:63">
      <c r="A29" s="157" t="s">
        <v>3</v>
      </c>
      <c r="B29" s="137">
        <f t="shared" ref="B29:U29" si="18">SUM(B30:B32)</f>
        <v>12108.139544015654</v>
      </c>
      <c r="C29" s="138">
        <f t="shared" si="18"/>
        <v>12334.196561176108</v>
      </c>
      <c r="D29" s="138">
        <f t="shared" si="18"/>
        <v>13048.585804777384</v>
      </c>
      <c r="E29" s="138">
        <f t="shared" si="18"/>
        <v>12809.694322151754</v>
      </c>
      <c r="F29" s="138">
        <f t="shared" si="18"/>
        <v>12369.880090926777</v>
      </c>
      <c r="G29" s="138">
        <f t="shared" si="18"/>
        <v>12540.54368737157</v>
      </c>
      <c r="H29" s="138">
        <f t="shared" si="18"/>
        <v>13272.272685967178</v>
      </c>
      <c r="I29" s="138">
        <f t="shared" si="18"/>
        <v>13256.43596784416</v>
      </c>
      <c r="J29" s="138">
        <f t="shared" si="18"/>
        <v>12699.915449491937</v>
      </c>
      <c r="K29" s="138">
        <f t="shared" si="18"/>
        <v>13105.981752974862</v>
      </c>
      <c r="L29" s="138">
        <f t="shared" si="18"/>
        <v>13622.515339940641</v>
      </c>
      <c r="M29" s="138">
        <f t="shared" si="18"/>
        <v>13552.567745586404</v>
      </c>
      <c r="N29" s="138">
        <f t="shared" si="18"/>
        <v>12709.183790779063</v>
      </c>
      <c r="O29" s="138">
        <f t="shared" si="18"/>
        <v>12889.547211544947</v>
      </c>
      <c r="P29" s="138">
        <f t="shared" si="18"/>
        <v>13192.303361012664</v>
      </c>
      <c r="Q29" s="138">
        <f t="shared" si="18"/>
        <v>13142.846001467007</v>
      </c>
      <c r="R29" s="138">
        <f t="shared" si="18"/>
        <v>12460.641778422396</v>
      </c>
      <c r="S29" s="138">
        <f t="shared" si="18"/>
        <v>12790.468768027094</v>
      </c>
      <c r="T29" s="138">
        <f t="shared" si="18"/>
        <v>13413.795086611035</v>
      </c>
      <c r="U29" s="138">
        <f t="shared" si="18"/>
        <v>13717.18409927366</v>
      </c>
      <c r="V29" s="138">
        <f t="shared" ref="V29:BH29" si="19">SUM(V30:V32)</f>
        <v>13318.908617994317</v>
      </c>
      <c r="W29" s="138">
        <f t="shared" si="19"/>
        <v>13797.387672738823</v>
      </c>
      <c r="X29" s="138">
        <f t="shared" si="19"/>
        <v>14555.313579649855</v>
      </c>
      <c r="Y29" s="138">
        <f t="shared" si="19"/>
        <v>14892.101905413028</v>
      </c>
      <c r="Z29" s="138">
        <f t="shared" si="19"/>
        <v>14401.99552960576</v>
      </c>
      <c r="AA29" s="138">
        <f t="shared" si="19"/>
        <v>14684.136061758347</v>
      </c>
      <c r="AB29" s="138">
        <f t="shared" si="19"/>
        <v>15044.9182976915</v>
      </c>
      <c r="AC29" s="138">
        <f t="shared" si="19"/>
        <v>15249.055458814488</v>
      </c>
      <c r="AD29" s="138">
        <f t="shared" si="19"/>
        <v>14230.595074935602</v>
      </c>
      <c r="AE29" s="138">
        <f t="shared" si="19"/>
        <v>14750.126217680423</v>
      </c>
      <c r="AF29" s="138">
        <f t="shared" si="19"/>
        <v>15473.232011708644</v>
      </c>
      <c r="AG29" s="138">
        <f t="shared" si="19"/>
        <v>15535.983508346006</v>
      </c>
      <c r="AH29" s="138">
        <f t="shared" si="19"/>
        <v>14433.909439337387</v>
      </c>
      <c r="AI29" s="138">
        <f t="shared" si="19"/>
        <v>14521.496006347617</v>
      </c>
      <c r="AJ29" s="138">
        <f t="shared" si="19"/>
        <v>15111.764893220619</v>
      </c>
      <c r="AK29" s="138">
        <f t="shared" si="19"/>
        <v>15026.595086205592</v>
      </c>
      <c r="AL29" s="138">
        <f t="shared" si="19"/>
        <v>14794.521220401219</v>
      </c>
      <c r="AM29" s="138">
        <f t="shared" si="19"/>
        <v>15219.597864474692</v>
      </c>
      <c r="AN29" s="138">
        <f t="shared" si="19"/>
        <v>16101.326822665756</v>
      </c>
      <c r="AO29" s="138">
        <f t="shared" si="19"/>
        <v>16102.270427893331</v>
      </c>
      <c r="AP29" s="138">
        <f t="shared" si="19"/>
        <v>15477.92078796482</v>
      </c>
      <c r="AQ29" s="138">
        <f t="shared" si="19"/>
        <v>16381.564571123265</v>
      </c>
      <c r="AR29" s="138">
        <f t="shared" si="19"/>
        <v>17286.562630088865</v>
      </c>
      <c r="AS29" s="138">
        <f t="shared" si="19"/>
        <v>17300.60947239821</v>
      </c>
      <c r="AT29" s="138">
        <f t="shared" si="19"/>
        <v>16458.841684959436</v>
      </c>
      <c r="AU29" s="138">
        <f t="shared" si="19"/>
        <v>17219.556673733936</v>
      </c>
      <c r="AV29" s="138">
        <f t="shared" si="19"/>
        <v>18189.25893663038</v>
      </c>
      <c r="AW29" s="138">
        <f t="shared" si="19"/>
        <v>18523.645846077641</v>
      </c>
      <c r="AX29" s="138">
        <f t="shared" si="19"/>
        <v>17627.135700158986</v>
      </c>
      <c r="AY29" s="138">
        <f t="shared" si="19"/>
        <v>18235.69041608429</v>
      </c>
      <c r="AZ29" s="138">
        <f t="shared" si="19"/>
        <v>18955.072298845833</v>
      </c>
      <c r="BA29" s="138">
        <f t="shared" si="19"/>
        <v>19557.47121702605</v>
      </c>
      <c r="BB29" s="138">
        <f t="shared" si="19"/>
        <v>18238.198959077046</v>
      </c>
      <c r="BC29" s="138">
        <f t="shared" si="19"/>
        <v>19464.095557948163</v>
      </c>
      <c r="BD29" s="138">
        <f t="shared" si="19"/>
        <v>19898.60610213325</v>
      </c>
      <c r="BE29" s="138">
        <f t="shared" si="19"/>
        <v>19102.29525859157</v>
      </c>
      <c r="BF29" s="138">
        <f t="shared" si="19"/>
        <v>16803.914015934723</v>
      </c>
      <c r="BG29" s="138">
        <f t="shared" si="19"/>
        <v>17162.739037906991</v>
      </c>
      <c r="BH29" s="138">
        <f t="shared" si="19"/>
        <v>18159.263283223212</v>
      </c>
      <c r="BI29" s="138">
        <f>SUM(BI30:BI32)</f>
        <v>18413.868315613021</v>
      </c>
      <c r="BJ29" s="138">
        <f>SUM(BJ30:BJ32)</f>
        <v>17353.633674922399</v>
      </c>
      <c r="BK29" s="138">
        <f>SUM(BK30:BK32)</f>
        <v>18326.41777750893</v>
      </c>
    </row>
    <row r="30" spans="1:63">
      <c r="A30" s="158" t="s">
        <v>4</v>
      </c>
      <c r="B30" s="159">
        <f>B10*Annual!$B49/100</f>
        <v>9836.9662094794257</v>
      </c>
      <c r="C30" s="160">
        <f>C10*Annual!$B49/100</f>
        <v>10025.491802105702</v>
      </c>
      <c r="D30" s="160">
        <f>D10*Annual!$B49/100</f>
        <v>10734.607488465801</v>
      </c>
      <c r="E30" s="160">
        <f>E10*Annual!$B49/100</f>
        <v>10609.534044523118</v>
      </c>
      <c r="F30" s="160">
        <f>F10*Annual!$C49/100</f>
        <v>10095.384661662802</v>
      </c>
      <c r="G30" s="160">
        <f>G10*Annual!$C49/100</f>
        <v>10178.110397109029</v>
      </c>
      <c r="H30" s="160">
        <f>H10*Annual!$C49/100</f>
        <v>10818.949828198804</v>
      </c>
      <c r="I30" s="160">
        <f>I10*Annual!$C49/100</f>
        <v>10834.440563868515</v>
      </c>
      <c r="J30" s="160">
        <f>J10*Annual!$D49/100</f>
        <v>10259.130562231561</v>
      </c>
      <c r="K30" s="160">
        <f>K10*Annual!$D49/100</f>
        <v>10611.482569227159</v>
      </c>
      <c r="L30" s="160">
        <f>L10*Annual!$D49/100</f>
        <v>11125.425431128422</v>
      </c>
      <c r="M30" s="160">
        <f>M10*Annual!$D49/100</f>
        <v>11042.321562891222</v>
      </c>
      <c r="N30" s="160">
        <f>N10*Annual!$E49/100</f>
        <v>10433.08196270436</v>
      </c>
      <c r="O30" s="160">
        <f>O10*Annual!$E49/100</f>
        <v>10611.887259995365</v>
      </c>
      <c r="P30" s="160">
        <f>P10*Annual!$E49/100</f>
        <v>10935.096198517336</v>
      </c>
      <c r="Q30" s="160">
        <f>Q10*Annual!$E49/100</f>
        <v>10864.551242376205</v>
      </c>
      <c r="R30" s="160">
        <f>R10*Annual!$F49/100</f>
        <v>10314.718965265145</v>
      </c>
      <c r="S30" s="160">
        <f>S10*Annual!$F49/100</f>
        <v>10584.729462384797</v>
      </c>
      <c r="T30" s="160">
        <f>T10*Annual!$F49/100</f>
        <v>11187.909990821507</v>
      </c>
      <c r="U30" s="160">
        <f>U10*Annual!$F49/100</f>
        <v>11444.150720041729</v>
      </c>
      <c r="V30" s="160">
        <f>V10*Annual!$G49/100</f>
        <v>11093.741985681716</v>
      </c>
      <c r="W30" s="160">
        <f>W10*Annual!$G49/100</f>
        <v>11487.949490033958</v>
      </c>
      <c r="X30" s="160">
        <f>X10*Annual!$G49/100</f>
        <v>12190.708213366843</v>
      </c>
      <c r="Y30" s="160">
        <f>Y10*Annual!$G49/100</f>
        <v>12498.443900918777</v>
      </c>
      <c r="Z30" s="160">
        <f>Z10*Annual!H49/100</f>
        <v>11780.412638037424</v>
      </c>
      <c r="AA30" s="160">
        <f>AA10*Annual!H49/100</f>
        <v>12017.336134077083</v>
      </c>
      <c r="AB30" s="160">
        <f>AB10*Annual!H49/100</f>
        <v>12358.802652537388</v>
      </c>
      <c r="AC30" s="160">
        <f>AC10*Annual!H49/100</f>
        <v>12521.131273258654</v>
      </c>
      <c r="AD30" s="160">
        <f>AD10*Annual!$I49/100</f>
        <v>11817.286513154177</v>
      </c>
      <c r="AE30" s="160">
        <f>AE10*Annual!$I49/100</f>
        <v>12271.333688010118</v>
      </c>
      <c r="AF30" s="160">
        <f>AF10*Annual!$I49/100</f>
        <v>12925.195472341336</v>
      </c>
      <c r="AG30" s="160">
        <f>AG10*Annual!$I49/100</f>
        <v>12946.81878141416</v>
      </c>
      <c r="AH30" s="160">
        <f>AH10*Annual!$J49/100</f>
        <v>12111.764835825259</v>
      </c>
      <c r="AI30" s="160">
        <f>AI10*Annual!$J49/100</f>
        <v>12152.204785193624</v>
      </c>
      <c r="AJ30" s="160">
        <f>AJ10*Annual!$J49/100</f>
        <v>12680.478229047738</v>
      </c>
      <c r="AK30" s="160">
        <f>AK10*Annual!$J49/100</f>
        <v>12558.519855426301</v>
      </c>
      <c r="AL30" s="160">
        <f>AL10*Annual!$K49/100</f>
        <v>12319.816260017615</v>
      </c>
      <c r="AM30" s="160">
        <f>AM10*Annual!$K49/100</f>
        <v>12658.669630162951</v>
      </c>
      <c r="AN30" s="160">
        <f>AN10*Annual!$K49/100</f>
        <v>13440.050630410318</v>
      </c>
      <c r="AO30" s="160">
        <f>AO10*Annual!$K49/100</f>
        <v>13411.15780386501</v>
      </c>
      <c r="AP30" s="160">
        <f>AP10*Annual!$L49/100</f>
        <v>12760.206852488878</v>
      </c>
      <c r="AQ30" s="160">
        <f>AQ10*Annual!$L49/100</f>
        <v>13563.625160182146</v>
      </c>
      <c r="AR30" s="160">
        <f>AR10*Annual!$L49/100</f>
        <v>14381.272658098904</v>
      </c>
      <c r="AS30" s="160">
        <f>AS10*Annual!$L49/100</f>
        <v>14321.786147925788</v>
      </c>
      <c r="AT30" s="160">
        <f>AT10*Annual!$M49/100</f>
        <v>13597.859726945104</v>
      </c>
      <c r="AU30" s="160">
        <f>AU10*Annual!$M49/100</f>
        <v>14251.200178739198</v>
      </c>
      <c r="AV30" s="160">
        <f>AV10*Annual!$M49/100</f>
        <v>15119.076646763608</v>
      </c>
      <c r="AW30" s="160">
        <f>AW10*Annual!$M49/100</f>
        <v>15380.158938704642</v>
      </c>
      <c r="AX30" s="160">
        <f>AX10*Annual!$N49/100</f>
        <v>14526.892667725077</v>
      </c>
      <c r="AY30" s="160">
        <f>AY10*Annual!$N49/100</f>
        <v>15024.968203509567</v>
      </c>
      <c r="AZ30" s="160">
        <f>AZ10*Annual!$N49/100</f>
        <v>15624.83911760207</v>
      </c>
      <c r="BA30" s="160">
        <f>BA10*Annual!$N49/100</f>
        <v>16123.422677732449</v>
      </c>
      <c r="BB30" s="160">
        <f>BB10*Annual!$O49/100</f>
        <v>14940.356741575968</v>
      </c>
      <c r="BC30" s="160">
        <f>BC10*Annual!$O49/100</f>
        <v>16052.196259567854</v>
      </c>
      <c r="BD30" s="160">
        <f>BD10*Annual!$O49/100</f>
        <v>16377.690080794697</v>
      </c>
      <c r="BE30" s="160">
        <f>BE10*Annual!$O49/100</f>
        <v>15548.199004217908</v>
      </c>
      <c r="BF30" s="160">
        <f>BF10*Annual!O49/100</f>
        <v>13381.007248007661</v>
      </c>
      <c r="BG30" s="160">
        <f>BG10*Annual!P49/100</f>
        <v>13606.296671006521</v>
      </c>
      <c r="BH30" s="160">
        <f>BH10*Annual!P49/100</f>
        <v>14489.013129406967</v>
      </c>
      <c r="BI30" s="160">
        <f>BI10*Annual!P49/100</f>
        <v>14707.818208879831</v>
      </c>
      <c r="BJ30" s="160">
        <f>BJ10*Annual!P49/100</f>
        <v>13789.178789049844</v>
      </c>
      <c r="BK30" s="160">
        <f>BK10*Annual!Q49/100</f>
        <v>14665.196042970008</v>
      </c>
    </row>
    <row r="31" spans="1:63">
      <c r="A31" s="158" t="s">
        <v>5</v>
      </c>
      <c r="B31" s="159">
        <f>B11*Annual!$B50/100</f>
        <v>1113.7649940139459</v>
      </c>
      <c r="C31" s="160">
        <f>C11*Annual!$B50/100</f>
        <v>1135.553250011164</v>
      </c>
      <c r="D31" s="160">
        <f>D11*Annual!$B50/100</f>
        <v>1153.9461143664714</v>
      </c>
      <c r="E31" s="160">
        <f>E11*Annual!$B50/100</f>
        <v>1092.0219635201549</v>
      </c>
      <c r="F31" s="160">
        <f>F11*Annual!$C50/100</f>
        <v>1137.9679118630045</v>
      </c>
      <c r="G31" s="160">
        <f>G11*Annual!$C50/100</f>
        <v>1212.4258184467469</v>
      </c>
      <c r="H31" s="160">
        <f>H11*Annual!$C50/100</f>
        <v>1313.1445229965589</v>
      </c>
      <c r="I31" s="160">
        <f>I11*Annual!$C50/100</f>
        <v>1329.5583935977943</v>
      </c>
      <c r="J31" s="160">
        <f>J11*Annual!$D50/100</f>
        <v>1256.5730603793761</v>
      </c>
      <c r="K31" s="160">
        <f>K11*Annual!$D50/100</f>
        <v>1303.1120960654632</v>
      </c>
      <c r="L31" s="160">
        <f>L11*Annual!$D50/100</f>
        <v>1319.7662897214725</v>
      </c>
      <c r="M31" s="160">
        <f>M11*Annual!$D50/100</f>
        <v>1285.5655584566566</v>
      </c>
      <c r="N31" s="160">
        <f>N11*Annual!$E50/100</f>
        <v>1191.8484240987698</v>
      </c>
      <c r="O31" s="160">
        <f>O11*Annual!$E50/100</f>
        <v>1220.6122003962755</v>
      </c>
      <c r="P31" s="160">
        <f>P11*Annual!$E50/100</f>
        <v>1229.4579096477312</v>
      </c>
      <c r="Q31" s="160">
        <f>Q11*Annual!$E50/100</f>
        <v>1207.4349639007444</v>
      </c>
      <c r="R31" s="160">
        <f>R11*Annual!$F50/100</f>
        <v>1149.9795870108526</v>
      </c>
      <c r="S31" s="160">
        <f>S11*Annual!$F50/100</f>
        <v>1210.9964843836635</v>
      </c>
      <c r="T31" s="160">
        <f>T11*Annual!$F50/100</f>
        <v>1246.747698019218</v>
      </c>
      <c r="U31" s="160">
        <f>U11*Annual!$F50/100</f>
        <v>1244.478807081932</v>
      </c>
      <c r="V31" s="160">
        <f>V11*Annual!$G50/100</f>
        <v>1228.5953308480575</v>
      </c>
      <c r="W31" s="160">
        <f>W11*Annual!$G50/100</f>
        <v>1290.0340788757142</v>
      </c>
      <c r="X31" s="160">
        <f>X11*Annual!$G50/100</f>
        <v>1333.3913007902697</v>
      </c>
      <c r="Y31" s="160">
        <f>Y11*Annual!$G50/100</f>
        <v>1284.8912804193453</v>
      </c>
      <c r="Z31" s="160">
        <f>Z11*Annual!H50/100</f>
        <v>1246.6998053635723</v>
      </c>
      <c r="AA31" s="160">
        <f>AA11*Annual!H50/100</f>
        <v>1280.5957367313897</v>
      </c>
      <c r="AB31" s="160">
        <f>AB11*Annual!H50/100</f>
        <v>1320.2893622941533</v>
      </c>
      <c r="AC31" s="160">
        <f>AC11*Annual!H50/100</f>
        <v>1281.3407022559572</v>
      </c>
      <c r="AD31" s="160">
        <f>AD11*Annual!$I50/100</f>
        <v>1341.9570068136659</v>
      </c>
      <c r="AE31" s="160">
        <f>AE11*Annual!$I50/100</f>
        <v>1406.3898939898909</v>
      </c>
      <c r="AF31" s="160">
        <f>AF11*Annual!$I50/100</f>
        <v>1454.1618262712839</v>
      </c>
      <c r="AG31" s="160">
        <f>AG11*Annual!$I50/100</f>
        <v>1424.116834150507</v>
      </c>
      <c r="AH31" s="160">
        <f>AH11*Annual!$J50/100</f>
        <v>1194.8662039125331</v>
      </c>
      <c r="AI31" s="160">
        <f>AI11*Annual!$J50/100</f>
        <v>1241.8667631973631</v>
      </c>
      <c r="AJ31" s="160">
        <f>AJ11*Annual!$J50/100</f>
        <v>1283.2679778742529</v>
      </c>
      <c r="AK31" s="160">
        <f>AK11*Annual!$J50/100</f>
        <v>1259.0041512398461</v>
      </c>
      <c r="AL31" s="160">
        <f>AL11*Annual!$K50/100</f>
        <v>1273.5463499393713</v>
      </c>
      <c r="AM31" s="160">
        <f>AM11*Annual!$K50/100</f>
        <v>1332.240936952538</v>
      </c>
      <c r="AN31" s="160">
        <f>AN11*Annual!$K50/100</f>
        <v>1386.0244138379319</v>
      </c>
      <c r="AO31" s="160">
        <f>AO11*Annual!$K50/100</f>
        <v>1351.5784330806409</v>
      </c>
      <c r="AP31" s="160">
        <f>AP11*Annual!$L50/100</f>
        <v>1355.4621926274399</v>
      </c>
      <c r="AQ31" s="160">
        <f>AQ11*Annual!$L50/100</f>
        <v>1417.3562306779675</v>
      </c>
      <c r="AR31" s="160">
        <f>AR11*Annual!$L50/100</f>
        <v>1455.9753519128374</v>
      </c>
      <c r="AS31" s="160">
        <f>AS11*Annual!$L50/100</f>
        <v>1462.35440318824</v>
      </c>
      <c r="AT31" s="160">
        <f>AT11*Annual!$M50/100</f>
        <v>1391.9025231318174</v>
      </c>
      <c r="AU31" s="160">
        <f>AU11*Annual!$M50/100</f>
        <v>1462.5102676735432</v>
      </c>
      <c r="AV31" s="160">
        <f>AV11*Annual!$M50/100</f>
        <v>1511.2123900062265</v>
      </c>
      <c r="AW31" s="160">
        <f>AW11*Annual!$M50/100</f>
        <v>1513.5889433590939</v>
      </c>
      <c r="AX31" s="160">
        <f>AX11*Annual!$N50/100</f>
        <v>1439.7221610828285</v>
      </c>
      <c r="AY31" s="160">
        <f>AY11*Annual!$N50/100</f>
        <v>1502.8196095085984</v>
      </c>
      <c r="AZ31" s="160">
        <f>AZ11*Annual!$N50/100</f>
        <v>1568.3240450677768</v>
      </c>
      <c r="BA31" s="160">
        <f>BA11*Annual!$N50/100</f>
        <v>1555.7733264435772</v>
      </c>
      <c r="BB31" s="160">
        <f>BB11*Annual!$O50/100</f>
        <v>1456.9660689241841</v>
      </c>
      <c r="BC31" s="160">
        <f>BC11*Annual!$O50/100</f>
        <v>1516.6974896849417</v>
      </c>
      <c r="BD31" s="160">
        <f>BD11*Annual!$O50/100</f>
        <v>1594.5886354930794</v>
      </c>
      <c r="BE31" s="160">
        <f>BE11*Annual!$O50/100</f>
        <v>1550.0990255471356</v>
      </c>
      <c r="BF31" s="160">
        <f>BF11*Annual!O50/100</f>
        <v>1440.236323444125</v>
      </c>
      <c r="BG31" s="160">
        <f>BG11*Annual!P50/100</f>
        <v>1501.577875416592</v>
      </c>
      <c r="BH31" s="160">
        <f>BH11*Annual!P50/100</f>
        <v>1582.2426866632711</v>
      </c>
      <c r="BI31" s="160">
        <f>BI11*Annual!P50/100</f>
        <v>1564.4374789328117</v>
      </c>
      <c r="BJ31" s="160">
        <f>BJ11*Annual!P50/100</f>
        <v>1482.6437141707627</v>
      </c>
      <c r="BK31" s="160">
        <f>BK11*Annual!Q50/100</f>
        <v>1533.8109123956972</v>
      </c>
    </row>
    <row r="32" spans="1:63">
      <c r="A32" s="161" t="s">
        <v>6</v>
      </c>
      <c r="B32" s="162">
        <f>B12*Annual!$B51/100</f>
        <v>1157.4083405222832</v>
      </c>
      <c r="C32" s="163">
        <f>C12*Annual!$B51/100</f>
        <v>1173.1515090592411</v>
      </c>
      <c r="D32" s="163">
        <f>D12*Annual!$B51/100</f>
        <v>1160.0322019451096</v>
      </c>
      <c r="E32" s="163">
        <f>E12*Annual!$B51/100</f>
        <v>1108.13831410848</v>
      </c>
      <c r="F32" s="163">
        <f>F12*Annual!$C51/100</f>
        <v>1136.5275174009707</v>
      </c>
      <c r="G32" s="163">
        <f>G12*Annual!$C51/100</f>
        <v>1150.0074718157935</v>
      </c>
      <c r="H32" s="163">
        <f>H12*Annual!$C51/100</f>
        <v>1140.1783347718147</v>
      </c>
      <c r="I32" s="163">
        <f>I12*Annual!$C51/100</f>
        <v>1092.4370103778506</v>
      </c>
      <c r="J32" s="163">
        <f>J12*Annual!$D51/100</f>
        <v>1184.2118268809986</v>
      </c>
      <c r="K32" s="163">
        <f>K12*Annual!$D51/100</f>
        <v>1191.3870876822393</v>
      </c>
      <c r="L32" s="163">
        <f>L12*Annual!$D51/100</f>
        <v>1177.323619090746</v>
      </c>
      <c r="M32" s="163">
        <f>M12*Annual!$D51/100</f>
        <v>1224.680624238526</v>
      </c>
      <c r="N32" s="163">
        <f>N12*Annual!$E51/100</f>
        <v>1084.2534039759346</v>
      </c>
      <c r="O32" s="163">
        <f>O12*Annual!$E51/100</f>
        <v>1057.0477511533056</v>
      </c>
      <c r="P32" s="163">
        <f>P12*Annual!$E51/100</f>
        <v>1027.7492528475957</v>
      </c>
      <c r="Q32" s="163">
        <f>Q12*Annual!$E51/100</f>
        <v>1070.8597951900572</v>
      </c>
      <c r="R32" s="163">
        <f>R12*Annual!$F51/100</f>
        <v>995.94322614639896</v>
      </c>
      <c r="S32" s="163">
        <f>S12*Annual!$F51/100</f>
        <v>994.74282125863203</v>
      </c>
      <c r="T32" s="163">
        <f>T12*Annual!$F51/100</f>
        <v>979.13739777030889</v>
      </c>
      <c r="U32" s="163">
        <f>U12*Annual!$F51/100</f>
        <v>1028.5545721499984</v>
      </c>
      <c r="V32" s="163">
        <f>V12*Annual!$G51/100</f>
        <v>996.57130146454278</v>
      </c>
      <c r="W32" s="163">
        <f>W12*Annual!$G51/100</f>
        <v>1019.404103829151</v>
      </c>
      <c r="X32" s="163">
        <f>X12*Annual!$G51/100</f>
        <v>1031.214065492743</v>
      </c>
      <c r="Y32" s="163">
        <f>Y12*Annual!$G51/100</f>
        <v>1108.7667240749056</v>
      </c>
      <c r="Z32" s="163">
        <f>Z12*Annual!H51/100</f>
        <v>1374.883086204763</v>
      </c>
      <c r="AA32" s="163">
        <f>AA12*Annual!H51/100</f>
        <v>1386.2041909498751</v>
      </c>
      <c r="AB32" s="163">
        <f>AB12*Annual!H51/100</f>
        <v>1365.8262828599577</v>
      </c>
      <c r="AC32" s="163">
        <f>AC12*Annual!H51/100</f>
        <v>1446.5834832998769</v>
      </c>
      <c r="AD32" s="163">
        <f>AD12*Annual!$I51/100</f>
        <v>1071.35155496776</v>
      </c>
      <c r="AE32" s="163">
        <f>AE12*Annual!$I51/100</f>
        <v>1072.4026356804125</v>
      </c>
      <c r="AF32" s="163">
        <f>AF12*Annual!$I51/100</f>
        <v>1093.8747130960242</v>
      </c>
      <c r="AG32" s="163">
        <f>AG12*Annual!$I51/100</f>
        <v>1165.0478927813385</v>
      </c>
      <c r="AH32" s="163">
        <f>AH12*Annual!$J51/100</f>
        <v>1127.2783995995949</v>
      </c>
      <c r="AI32" s="163">
        <f>AI12*Annual!$J51/100</f>
        <v>1127.4244579566302</v>
      </c>
      <c r="AJ32" s="163">
        <f>AJ12*Annual!$J51/100</f>
        <v>1148.0186862986286</v>
      </c>
      <c r="AK32" s="163">
        <f>AK12*Annual!$J51/100</f>
        <v>1209.0710795394461</v>
      </c>
      <c r="AL32" s="163">
        <f>AL12*Annual!$K51/100</f>
        <v>1201.1586104442315</v>
      </c>
      <c r="AM32" s="163">
        <f>AM12*Annual!$K51/100</f>
        <v>1228.6872973592035</v>
      </c>
      <c r="AN32" s="163">
        <f>AN12*Annual!$K51/100</f>
        <v>1275.2517784175072</v>
      </c>
      <c r="AO32" s="163">
        <f>AO12*Annual!$K51/100</f>
        <v>1339.5341909476815</v>
      </c>
      <c r="AP32" s="163">
        <f>AP12*Annual!$L51/100</f>
        <v>1362.2517428485021</v>
      </c>
      <c r="AQ32" s="163">
        <f>AQ12*Annual!$L51/100</f>
        <v>1400.583180263151</v>
      </c>
      <c r="AR32" s="163">
        <f>AR12*Annual!$L51/100</f>
        <v>1449.3146200771228</v>
      </c>
      <c r="AS32" s="163">
        <f>AS12*Annual!$L51/100</f>
        <v>1516.4689212841818</v>
      </c>
      <c r="AT32" s="163">
        <f>AT12*Annual!$M51/100</f>
        <v>1469.0794348825157</v>
      </c>
      <c r="AU32" s="163">
        <f>AU12*Annual!$M51/100</f>
        <v>1505.8462273211951</v>
      </c>
      <c r="AV32" s="163">
        <f>AV12*Annual!$M51/100</f>
        <v>1558.9698998605472</v>
      </c>
      <c r="AW32" s="163">
        <f>AW12*Annual!$M51/100</f>
        <v>1629.8979640139055</v>
      </c>
      <c r="AX32" s="163">
        <f>AX12*Annual!$N51/100</f>
        <v>1660.5208713510794</v>
      </c>
      <c r="AY32" s="163">
        <f>AY12*Annual!$N51/100</f>
        <v>1707.9026030661275</v>
      </c>
      <c r="AZ32" s="163">
        <f>AZ12*Annual!$N51/100</f>
        <v>1761.9091361759849</v>
      </c>
      <c r="BA32" s="163">
        <f>BA12*Annual!$N51/100</f>
        <v>1878.2752128500242</v>
      </c>
      <c r="BB32" s="163">
        <f>BB12*Annual!$O51/100</f>
        <v>1840.8761485768962</v>
      </c>
      <c r="BC32" s="163">
        <f>BC12*Annual!$O51/100</f>
        <v>1895.2018086953692</v>
      </c>
      <c r="BD32" s="163">
        <f>BD12*Annual!$O51/100</f>
        <v>1926.3273858454754</v>
      </c>
      <c r="BE32" s="163">
        <f>BE12*Annual!$O51/100</f>
        <v>2003.997228826528</v>
      </c>
      <c r="BF32" s="163">
        <f>BF12*Annual!O51/100</f>
        <v>1982.6704444829365</v>
      </c>
      <c r="BG32" s="163">
        <f>BG12*Annual!P51/100</f>
        <v>2054.8644914838778</v>
      </c>
      <c r="BH32" s="163">
        <f>BH12*Annual!P51/100</f>
        <v>2088.0074671529728</v>
      </c>
      <c r="BI32" s="163">
        <f>BI12*Annual!P51/100</f>
        <v>2141.612627800378</v>
      </c>
      <c r="BJ32" s="163">
        <f>BJ12*Annual!P51/100</f>
        <v>2081.8111717017941</v>
      </c>
      <c r="BK32" s="163">
        <f>BK12*Annual!Q51/100</f>
        <v>2127.4108221432248</v>
      </c>
    </row>
    <row r="33" spans="1:64">
      <c r="A33" s="157" t="s">
        <v>7</v>
      </c>
      <c r="B33" s="137">
        <f t="shared" ref="B33:U33" si="20">SUM(B34:B38)</f>
        <v>24027.125250081619</v>
      </c>
      <c r="C33" s="138">
        <f t="shared" si="20"/>
        <v>24303.520518237201</v>
      </c>
      <c r="D33" s="138">
        <f t="shared" si="20"/>
        <v>25223.128428798336</v>
      </c>
      <c r="E33" s="138">
        <f t="shared" si="20"/>
        <v>26219.122220576181</v>
      </c>
      <c r="F33" s="138">
        <f t="shared" si="20"/>
        <v>25140.836410963795</v>
      </c>
      <c r="G33" s="138">
        <f t="shared" si="20"/>
        <v>25397.171762205806</v>
      </c>
      <c r="H33" s="138">
        <f t="shared" si="20"/>
        <v>26219.128221358322</v>
      </c>
      <c r="I33" s="138">
        <f t="shared" si="20"/>
        <v>27205.424310691229</v>
      </c>
      <c r="J33" s="138">
        <f t="shared" si="20"/>
        <v>25730.708631058296</v>
      </c>
      <c r="K33" s="138">
        <f t="shared" si="20"/>
        <v>25947.453117626275</v>
      </c>
      <c r="L33" s="138">
        <f t="shared" si="20"/>
        <v>26554.168962664568</v>
      </c>
      <c r="M33" s="138">
        <f t="shared" si="20"/>
        <v>27304.763265302863</v>
      </c>
      <c r="N33" s="138">
        <f t="shared" si="20"/>
        <v>26324.900877152137</v>
      </c>
      <c r="O33" s="138">
        <f t="shared" si="20"/>
        <v>26738.426286043614</v>
      </c>
      <c r="P33" s="138">
        <f t="shared" si="20"/>
        <v>27291.686663209766</v>
      </c>
      <c r="Q33" s="138">
        <f t="shared" si="20"/>
        <v>28081.218452247049</v>
      </c>
      <c r="R33" s="138">
        <f t="shared" si="20"/>
        <v>26901.31363442733</v>
      </c>
      <c r="S33" s="138">
        <f t="shared" si="20"/>
        <v>27443.943420509422</v>
      </c>
      <c r="T33" s="138">
        <f t="shared" si="20"/>
        <v>28247.232648091784</v>
      </c>
      <c r="U33" s="138">
        <f t="shared" si="20"/>
        <v>29319.175651705169</v>
      </c>
      <c r="V33" s="138">
        <f t="shared" ref="V33:BH33" si="21">SUM(V34:V38)</f>
        <v>27971.812081985518</v>
      </c>
      <c r="W33" s="138">
        <f t="shared" si="21"/>
        <v>28504.078636165501</v>
      </c>
      <c r="X33" s="138">
        <f t="shared" si="21"/>
        <v>29250.884750632678</v>
      </c>
      <c r="Y33" s="138">
        <f t="shared" si="21"/>
        <v>30320.048100799948</v>
      </c>
      <c r="Z33" s="138">
        <f t="shared" si="21"/>
        <v>29270.435932861619</v>
      </c>
      <c r="AA33" s="138">
        <f t="shared" si="21"/>
        <v>29767.008850252387</v>
      </c>
      <c r="AB33" s="138">
        <f t="shared" si="21"/>
        <v>30482.337651696809</v>
      </c>
      <c r="AC33" s="138">
        <f t="shared" si="21"/>
        <v>31724.269120511704</v>
      </c>
      <c r="AD33" s="138">
        <f t="shared" si="21"/>
        <v>30566.789988349105</v>
      </c>
      <c r="AE33" s="138">
        <f t="shared" si="21"/>
        <v>30985.139781612212</v>
      </c>
      <c r="AF33" s="138">
        <f t="shared" si="21"/>
        <v>31636.231255925362</v>
      </c>
      <c r="AG33" s="138">
        <f t="shared" si="21"/>
        <v>32910.636027921792</v>
      </c>
      <c r="AH33" s="138">
        <f t="shared" si="21"/>
        <v>31924.656250256085</v>
      </c>
      <c r="AI33" s="138">
        <f t="shared" si="21"/>
        <v>32356.843623059038</v>
      </c>
      <c r="AJ33" s="138">
        <f t="shared" si="21"/>
        <v>33188.310519799285</v>
      </c>
      <c r="AK33" s="138">
        <f t="shared" si="21"/>
        <v>34536.848133789346</v>
      </c>
      <c r="AL33" s="138">
        <f t="shared" si="21"/>
        <v>33180.83939268245</v>
      </c>
      <c r="AM33" s="138">
        <f t="shared" si="21"/>
        <v>33717.054482179628</v>
      </c>
      <c r="AN33" s="138">
        <f t="shared" si="21"/>
        <v>34591.502284711161</v>
      </c>
      <c r="AO33" s="138">
        <f t="shared" si="21"/>
        <v>36462.070611040603</v>
      </c>
      <c r="AP33" s="138">
        <f t="shared" si="21"/>
        <v>35507.165371152259</v>
      </c>
      <c r="AQ33" s="138">
        <f t="shared" si="21"/>
        <v>36036.292091490002</v>
      </c>
      <c r="AR33" s="138">
        <f t="shared" si="21"/>
        <v>36972.246568587834</v>
      </c>
      <c r="AS33" s="138">
        <f t="shared" si="21"/>
        <v>38780.695521278554</v>
      </c>
      <c r="AT33" s="138">
        <f t="shared" si="21"/>
        <v>37401.589841793953</v>
      </c>
      <c r="AU33" s="138">
        <f t="shared" si="21"/>
        <v>38058.863665962679</v>
      </c>
      <c r="AV33" s="138">
        <f t="shared" si="21"/>
        <v>39152.319721564541</v>
      </c>
      <c r="AW33" s="138">
        <f t="shared" si="21"/>
        <v>41159.318555540805</v>
      </c>
      <c r="AX33" s="138">
        <f t="shared" si="21"/>
        <v>39947.57063493965</v>
      </c>
      <c r="AY33" s="138">
        <f t="shared" si="21"/>
        <v>40406.252075311641</v>
      </c>
      <c r="AZ33" s="138">
        <f t="shared" si="21"/>
        <v>41491.741822992568</v>
      </c>
      <c r="BA33" s="138">
        <f t="shared" si="21"/>
        <v>43572.014404325404</v>
      </c>
      <c r="BB33" s="138">
        <f t="shared" si="21"/>
        <v>42048.91903513165</v>
      </c>
      <c r="BC33" s="138">
        <f t="shared" si="21"/>
        <v>42397.915315693943</v>
      </c>
      <c r="BD33" s="138">
        <f t="shared" si="21"/>
        <v>43156.130037136325</v>
      </c>
      <c r="BE33" s="138">
        <f t="shared" si="21"/>
        <v>45188.132854416734</v>
      </c>
      <c r="BF33" s="138">
        <f t="shared" si="21"/>
        <v>43023.831578513855</v>
      </c>
      <c r="BG33" s="138">
        <f t="shared" si="21"/>
        <v>42780.832671969787</v>
      </c>
      <c r="BH33" s="138">
        <f t="shared" si="21"/>
        <v>43444.502989457222</v>
      </c>
      <c r="BI33" s="138">
        <f>SUM(BI34:BI38)</f>
        <v>45097.68594763759</v>
      </c>
      <c r="BJ33" s="138">
        <f>SUM(BJ34:BJ38)</f>
        <v>43472.535253570546</v>
      </c>
      <c r="BK33" s="138">
        <f>SUM(BK34:BK38)</f>
        <v>43847.533416847873</v>
      </c>
    </row>
    <row r="34" spans="1:64">
      <c r="A34" s="164" t="s">
        <v>8</v>
      </c>
      <c r="B34" s="159">
        <f>B14*Annual!$B53/100</f>
        <v>4878.3884508675364</v>
      </c>
      <c r="C34" s="160">
        <f>C14*Annual!$B53/100</f>
        <v>5004.5376435645112</v>
      </c>
      <c r="D34" s="160">
        <f>D14*Annual!$B53/100</f>
        <v>5337.5678786375374</v>
      </c>
      <c r="E34" s="160">
        <f>E14*Annual!$B53/100</f>
        <v>6135.348052085732</v>
      </c>
      <c r="F34" s="160">
        <f>F14*Annual!$C53/100</f>
        <v>5082.5904608834153</v>
      </c>
      <c r="G34" s="160">
        <f>G14*Annual!$C53/100</f>
        <v>5164.5759041383644</v>
      </c>
      <c r="H34" s="160">
        <f>H14*Annual!$C53/100</f>
        <v>5414.8874956520376</v>
      </c>
      <c r="I34" s="160">
        <f>I14*Annual!$C53/100</f>
        <v>6173.659502131828</v>
      </c>
      <c r="J34" s="160">
        <f>J14*Annual!$D53/100</f>
        <v>5198.1191784314706</v>
      </c>
      <c r="K34" s="160">
        <f>K14*Annual!$D53/100</f>
        <v>5231.9191000382207</v>
      </c>
      <c r="L34" s="160">
        <f>L14*Annual!$D53/100</f>
        <v>5432.7963592555889</v>
      </c>
      <c r="M34" s="160">
        <f>M14*Annual!$D53/100</f>
        <v>6093.8971956113146</v>
      </c>
      <c r="N34" s="160">
        <f>N14*Annual!$E53/100</f>
        <v>5179.0878422640453</v>
      </c>
      <c r="O34" s="160">
        <f>O14*Annual!$E53/100</f>
        <v>5292.9307603295065</v>
      </c>
      <c r="P34" s="160">
        <f>P14*Annual!$E53/100</f>
        <v>5488.3507603718117</v>
      </c>
      <c r="Q34" s="160">
        <f>Q14*Annual!$E53/100</f>
        <v>6189.7889156257033</v>
      </c>
      <c r="R34" s="160">
        <f>R14*Annual!$F53/100</f>
        <v>5385.492589650934</v>
      </c>
      <c r="S34" s="160">
        <f>S14*Annual!$F53/100</f>
        <v>5593.4588809949919</v>
      </c>
      <c r="T34" s="160">
        <f>T14*Annual!$F53/100</f>
        <v>5915.3182832187367</v>
      </c>
      <c r="U34" s="160">
        <f>U14*Annual!$F53/100</f>
        <v>6840.3860518015945</v>
      </c>
      <c r="V34" s="160">
        <f>V14*Annual!$G53/100</f>
        <v>5905.0989347054738</v>
      </c>
      <c r="W34" s="160">
        <f>W14*Annual!$G53/100</f>
        <v>6126.3742677953342</v>
      </c>
      <c r="X34" s="160">
        <f>X14*Annual!$G53/100</f>
        <v>6385.360262612212</v>
      </c>
      <c r="Y34" s="160">
        <f>Y14*Annual!$G53/100</f>
        <v>7274.5657672173147</v>
      </c>
      <c r="Z34" s="160">
        <f>Z14*Annual!H53/100</f>
        <v>6501.3525602262489</v>
      </c>
      <c r="AA34" s="160">
        <f>AA14*Annual!H53/100</f>
        <v>6634.8189027500757</v>
      </c>
      <c r="AB34" s="160">
        <f>AB14*Annual!H53/100</f>
        <v>6817.4304811086531</v>
      </c>
      <c r="AC34" s="160">
        <f>AC14*Annual!H53/100</f>
        <v>7744.7943490863099</v>
      </c>
      <c r="AD34" s="160">
        <f>AD14*Annual!$I53/100</f>
        <v>6592.5289810704262</v>
      </c>
      <c r="AE34" s="160">
        <f>AE14*Annual!$I53/100</f>
        <v>6755.3499244882851</v>
      </c>
      <c r="AF34" s="160">
        <f>AF14*Annual!$I53/100</f>
        <v>7013.4025791184522</v>
      </c>
      <c r="AG34" s="160">
        <f>AG14*Annual!$I53/100</f>
        <v>8015.610994814715</v>
      </c>
      <c r="AH34" s="160">
        <f>AH14*Annual!$J53/100</f>
        <v>6753.6936379228673</v>
      </c>
      <c r="AI34" s="160">
        <f>AI14*Annual!$J53/100</f>
        <v>6934.0951823496407</v>
      </c>
      <c r="AJ34" s="160">
        <f>AJ14*Annual!$J53/100</f>
        <v>7314.0765521502517</v>
      </c>
      <c r="AK34" s="160">
        <f>AK14*Annual!$J53/100</f>
        <v>8359.2843702839</v>
      </c>
      <c r="AL34" s="160">
        <f>AL14*Annual!$K53/100</f>
        <v>7062.2191853200738</v>
      </c>
      <c r="AM34" s="160">
        <f>AM14*Annual!$K53/100</f>
        <v>7271.7457922042549</v>
      </c>
      <c r="AN34" s="160">
        <f>AN14*Annual!$K53/100</f>
        <v>7602.6041081843841</v>
      </c>
      <c r="AO34" s="160">
        <f>AO14*Annual!$K53/100</f>
        <v>9020.8596321546756</v>
      </c>
      <c r="AP34" s="160">
        <f>AP14*Annual!$L53/100</f>
        <v>7557.3219714424631</v>
      </c>
      <c r="AQ34" s="160">
        <f>AQ14*Annual!$L53/100</f>
        <v>7730.9000379243571</v>
      </c>
      <c r="AR34" s="160">
        <f>AR14*Annual!$L53/100</f>
        <v>8095.295667267068</v>
      </c>
      <c r="AS34" s="160">
        <f>AS14*Annual!$L53/100</f>
        <v>9576.5402384913323</v>
      </c>
      <c r="AT34" s="160">
        <f>AT14*Annual!$M53/100</f>
        <v>7997.4899653540997</v>
      </c>
      <c r="AU34" s="160">
        <f>AU14*Annual!$M53/100</f>
        <v>8230.683616141343</v>
      </c>
      <c r="AV34" s="160">
        <f>AV14*Annual!$M53/100</f>
        <v>8640.8939901972171</v>
      </c>
      <c r="AW34" s="160">
        <f>AW14*Annual!$M53/100</f>
        <v>10200.949330835027</v>
      </c>
      <c r="AX34" s="160">
        <f>AX14*Annual!$N53/100</f>
        <v>8518.7712383969938</v>
      </c>
      <c r="AY34" s="160">
        <f>AY14*Annual!$N53/100</f>
        <v>8732.1702102691816</v>
      </c>
      <c r="AZ34" s="160">
        <f>AZ14*Annual!$N53/100</f>
        <v>9138.547199767414</v>
      </c>
      <c r="BA34" s="160">
        <f>BA14*Annual!$N53/100</f>
        <v>10641.699606902208</v>
      </c>
      <c r="BB34" s="160">
        <f>BB14*Annual!$O53/100</f>
        <v>8881.6299831017095</v>
      </c>
      <c r="BC34" s="160">
        <f>BC14*Annual!$O53/100</f>
        <v>8911.8790589332766</v>
      </c>
      <c r="BD34" s="160">
        <f>BD14*Annual!$O53/100</f>
        <v>9030.1563442072729</v>
      </c>
      <c r="BE34" s="160">
        <f>BE14*Annual!$O53/100</f>
        <v>10545.329153837942</v>
      </c>
      <c r="BF34" s="160">
        <f>BF14*Annual!O53/100</f>
        <v>8663.1440576035166</v>
      </c>
      <c r="BG34" s="160">
        <f>BG14*Annual!P53/100</f>
        <v>8570.5302268493506</v>
      </c>
      <c r="BH34" s="160">
        <f>BH14*Annual!P53/100</f>
        <v>8840.7431995532952</v>
      </c>
      <c r="BI34" s="160">
        <f>BI14*Annual!P53/100</f>
        <v>10218.539185286312</v>
      </c>
      <c r="BJ34" s="160">
        <f>BJ14*Annual!P53/100</f>
        <v>8581.0510343540373</v>
      </c>
      <c r="BK34" s="160">
        <f>BK14*Annual!Q53/100</f>
        <v>8706.0847252681051</v>
      </c>
    </row>
    <row r="35" spans="1:64">
      <c r="A35" s="164" t="s">
        <v>9</v>
      </c>
      <c r="B35" s="159">
        <f>B15*Annual!$B54/100</f>
        <v>4164.5879885981158</v>
      </c>
      <c r="C35" s="160">
        <f>C15*Annual!$B54/100</f>
        <v>4174.3851826567561</v>
      </c>
      <c r="D35" s="160">
        <f>D15*Annual!$B54/100</f>
        <v>4517.1937790462598</v>
      </c>
      <c r="E35" s="160">
        <f>E15*Annual!$B54/100</f>
        <v>4610.8554202251644</v>
      </c>
      <c r="F35" s="160">
        <f>F15*Annual!$C54/100</f>
        <v>4420.1489477820542</v>
      </c>
      <c r="G35" s="160">
        <f>G15*Annual!$C54/100</f>
        <v>4400.1908328527907</v>
      </c>
      <c r="H35" s="160">
        <f>H15*Annual!$C54/100</f>
        <v>4700.5673446467954</v>
      </c>
      <c r="I35" s="160">
        <f>I15*Annual!$C54/100</f>
        <v>4726.4027803172958</v>
      </c>
      <c r="J35" s="160">
        <f>J15*Annual!$D54/100</f>
        <v>4592.9037490926039</v>
      </c>
      <c r="K35" s="160">
        <f>K15*Annual!$D54/100</f>
        <v>4636.0241116134848</v>
      </c>
      <c r="L35" s="160">
        <f>L15*Annual!$D54/100</f>
        <v>4956.1410408916763</v>
      </c>
      <c r="M35" s="160">
        <f>M15*Annual!$D54/100</f>
        <v>5076.7700299897569</v>
      </c>
      <c r="N35" s="160">
        <f>N15*Annual!$E54/100</f>
        <v>4916.931059804122</v>
      </c>
      <c r="O35" s="160">
        <f>O15*Annual!$E54/100</f>
        <v>4936.8210524816914</v>
      </c>
      <c r="P35" s="160">
        <f>P15*Annual!$E54/100</f>
        <v>5110.7737552577528</v>
      </c>
      <c r="Q35" s="160">
        <f>Q15*Annual!$E54/100</f>
        <v>5169.6142403222912</v>
      </c>
      <c r="R35" s="160">
        <f>R15*Annual!$F54/100</f>
        <v>4948.3539728129099</v>
      </c>
      <c r="S35" s="160">
        <f>S15*Annual!$F54/100</f>
        <v>5061.082941561489</v>
      </c>
      <c r="T35" s="160">
        <f>T15*Annual!$F54/100</f>
        <v>5358.2804885513906</v>
      </c>
      <c r="U35" s="160">
        <f>U15*Annual!$F54/100</f>
        <v>5481.490002973148</v>
      </c>
      <c r="V35" s="160">
        <f>V15*Annual!$G54/100</f>
        <v>5294.2293377304613</v>
      </c>
      <c r="W35" s="160">
        <f>W15*Annual!$G54/100</f>
        <v>5429.6325054373629</v>
      </c>
      <c r="X35" s="160">
        <f>X15*Annual!$G54/100</f>
        <v>5698.2899951686268</v>
      </c>
      <c r="Y35" s="160">
        <f>Y15*Annual!$G54/100</f>
        <v>5772.7574224562522</v>
      </c>
      <c r="Z35" s="160">
        <f>Z15*Annual!H54/100</f>
        <v>5508.6364511591637</v>
      </c>
      <c r="AA35" s="160">
        <f>AA15*Annual!H54/100</f>
        <v>5613.3983521077143</v>
      </c>
      <c r="AB35" s="160">
        <f>AB15*Annual!H54/100</f>
        <v>5922.396656187545</v>
      </c>
      <c r="AC35" s="160">
        <f>AC15*Annual!H54/100</f>
        <v>6107.9231482519817</v>
      </c>
      <c r="AD35" s="160">
        <f>AD15*Annual!$I54/100</f>
        <v>6016.5290628444636</v>
      </c>
      <c r="AE35" s="160">
        <f>AE15*Annual!$I54/100</f>
        <v>6178.0557795251025</v>
      </c>
      <c r="AF35" s="160">
        <f>AF15*Annual!$I54/100</f>
        <v>6486.9948139367261</v>
      </c>
      <c r="AG35" s="160">
        <f>AG15*Annual!$I54/100</f>
        <v>6636.7097828558726</v>
      </c>
      <c r="AH35" s="160">
        <f>AH15*Annual!$J54/100</f>
        <v>6494.9979041163779</v>
      </c>
      <c r="AI35" s="160">
        <f>AI15*Annual!$J54/100</f>
        <v>6621.9806900885342</v>
      </c>
      <c r="AJ35" s="160">
        <f>AJ15*Annual!$J54/100</f>
        <v>6881.094212815502</v>
      </c>
      <c r="AK35" s="160">
        <f>AK15*Annual!$J54/100</f>
        <v>7090.2297133608608</v>
      </c>
      <c r="AL35" s="160">
        <f>AL15*Annual!$K54/100</f>
        <v>6738.0702888610031</v>
      </c>
      <c r="AM35" s="160">
        <f>AM15*Annual!$K54/100</f>
        <v>6880.5833812845922</v>
      </c>
      <c r="AN35" s="160">
        <f>AN15*Annual!$K54/100</f>
        <v>7256.629922012502</v>
      </c>
      <c r="AO35" s="160">
        <f>AO15*Annual!$K54/100</f>
        <v>7426.2781909545247</v>
      </c>
      <c r="AP35" s="160">
        <f>AP15*Annual!$L54/100</f>
        <v>7162.2285490913673</v>
      </c>
      <c r="AQ35" s="160">
        <f>AQ15*Annual!$L54/100</f>
        <v>7314.8230813872815</v>
      </c>
      <c r="AR35" s="160">
        <f>AR15*Annual!$L54/100</f>
        <v>7669.8955135085198</v>
      </c>
      <c r="AS35" s="160">
        <f>AS15*Annual!$L54/100</f>
        <v>7828.5293505333284</v>
      </c>
      <c r="AT35" s="160">
        <f>AT15*Annual!$M54/100</f>
        <v>7498.2444314930071</v>
      </c>
      <c r="AU35" s="160">
        <f>AU15*Annual!$M54/100</f>
        <v>7680.8608836541543</v>
      </c>
      <c r="AV35" s="160">
        <f>AV15*Annual!$M54/100</f>
        <v>8128.4755325909573</v>
      </c>
      <c r="AW35" s="160">
        <f>AW15*Annual!$M54/100</f>
        <v>8226.9894726260627</v>
      </c>
      <c r="AX35" s="160">
        <f>AX15*Annual!$N54/100</f>
        <v>8056.8432689999372</v>
      </c>
      <c r="AY35" s="160">
        <f>AY15*Annual!$N54/100</f>
        <v>8239.9680844794202</v>
      </c>
      <c r="AZ35" s="160">
        <f>AZ15*Annual!$N54/100</f>
        <v>8617.0279170605536</v>
      </c>
      <c r="BA35" s="160">
        <f>BA15*Annual!$N54/100</f>
        <v>8764.6952712193324</v>
      </c>
      <c r="BB35" s="160">
        <f>BB15*Annual!$O54/100</f>
        <v>8420.6175569589977</v>
      </c>
      <c r="BC35" s="160">
        <f>BC15*Annual!$O54/100</f>
        <v>8589.0316420913332</v>
      </c>
      <c r="BD35" s="160">
        <f>BD15*Annual!$O54/100</f>
        <v>8971.2037333465887</v>
      </c>
      <c r="BE35" s="160">
        <f>BE15*Annual!$O54/100</f>
        <v>9111.700528691219</v>
      </c>
      <c r="BF35" s="160">
        <f>BF15*Annual!O54/100</f>
        <v>8568.7202205997091</v>
      </c>
      <c r="BG35" s="160">
        <f>BG15*Annual!P54/100</f>
        <v>8620.3392668066517</v>
      </c>
      <c r="BH35" s="160">
        <f>BH15*Annual!P54/100</f>
        <v>8974.8892504696778</v>
      </c>
      <c r="BI35" s="160">
        <f>BI15*Annual!P54/100</f>
        <v>9115.2182682857838</v>
      </c>
      <c r="BJ35" s="160">
        <f>BJ15*Annual!P54/100</f>
        <v>8665.4140405477483</v>
      </c>
      <c r="BK35" s="160">
        <f>BK15*Annual!Q54/100</f>
        <v>8861.0424729929036</v>
      </c>
    </row>
    <row r="36" spans="1:64">
      <c r="A36" s="164" t="s">
        <v>10</v>
      </c>
      <c r="B36" s="159">
        <f>B16*Annual!$B55/100</f>
        <v>5942.3933660467565</v>
      </c>
      <c r="C36" s="160">
        <f>C16*Annual!$B55/100</f>
        <v>6000.6079062490981</v>
      </c>
      <c r="D36" s="160">
        <f>D16*Annual!$B55/100</f>
        <v>6177.5694960750234</v>
      </c>
      <c r="E36" s="160">
        <f>E16*Annual!$B55/100</f>
        <v>6276.7534440379004</v>
      </c>
      <c r="F36" s="160">
        <f>F16*Annual!$C55/100</f>
        <v>6206.8500251531159</v>
      </c>
      <c r="G36" s="160">
        <f>G16*Annual!$C55/100</f>
        <v>6403.5830700696733</v>
      </c>
      <c r="H36" s="160">
        <f>H16*Annual!$C55/100</f>
        <v>6636.5163365172884</v>
      </c>
      <c r="I36" s="160">
        <f>I16*Annual!$C55/100</f>
        <v>6820.4794074935207</v>
      </c>
      <c r="J36" s="160">
        <f>J16*Annual!$D55/100</f>
        <v>6692.4326975834765</v>
      </c>
      <c r="K36" s="160">
        <f>K16*Annual!$D55/100</f>
        <v>6799.8125067593319</v>
      </c>
      <c r="L36" s="160">
        <f>L16*Annual!$D55/100</f>
        <v>6839.4540166234765</v>
      </c>
      <c r="M36" s="160">
        <f>M16*Annual!$D55/100</f>
        <v>6840.928402604387</v>
      </c>
      <c r="N36" s="160">
        <f>N16*Annual!$E55/100</f>
        <v>6759.3390017268212</v>
      </c>
      <c r="O36" s="160">
        <f>O16*Annual!$E55/100</f>
        <v>6952.3153547200855</v>
      </c>
      <c r="P36" s="160">
        <f>P16*Annual!$E55/100</f>
        <v>7051.6096750521901</v>
      </c>
      <c r="Q36" s="160">
        <f>Q16*Annual!$E55/100</f>
        <v>7068.8086211405698</v>
      </c>
      <c r="R36" s="160">
        <f>R16*Annual!$F55/100</f>
        <v>7175.6126619705892</v>
      </c>
      <c r="S36" s="160">
        <f>S16*Annual!$F55/100</f>
        <v>7349.7246638362376</v>
      </c>
      <c r="T36" s="160">
        <f>T16*Annual!$F55/100</f>
        <v>7473.9136893839341</v>
      </c>
      <c r="U36" s="160">
        <f>U16*Annual!$F55/100</f>
        <v>7525.3827038198406</v>
      </c>
      <c r="V36" s="160">
        <f>V16*Annual!$G55/100</f>
        <v>7290.2239584705185</v>
      </c>
      <c r="W36" s="160">
        <f>W16*Annual!$G55/100</f>
        <v>7402.0830863707233</v>
      </c>
      <c r="X36" s="160">
        <f>X16*Annual!$G55/100</f>
        <v>7529.2289392051644</v>
      </c>
      <c r="Y36" s="160">
        <f>Y16*Annual!$G55/100</f>
        <v>7655.4236793069986</v>
      </c>
      <c r="Z36" s="160">
        <f>Z16*Annual!H55/100</f>
        <v>7572.5351439085416</v>
      </c>
      <c r="AA36" s="160">
        <f>AA16*Annual!H55/100</f>
        <v>7824.4070059896785</v>
      </c>
      <c r="AB36" s="160">
        <f>AB16*Annual!H55/100</f>
        <v>8009.5898692385936</v>
      </c>
      <c r="AC36" s="160">
        <f>AC16*Annual!H55/100</f>
        <v>8173.4365631984283</v>
      </c>
      <c r="AD36" s="160">
        <f>AD16*Annual!$I55/100</f>
        <v>8306.2836948172953</v>
      </c>
      <c r="AE36" s="160">
        <f>AE16*Annual!$I55/100</f>
        <v>8285.2460271228738</v>
      </c>
      <c r="AF36" s="160">
        <f>AF16*Annual!$I55/100</f>
        <v>8245.3010884625783</v>
      </c>
      <c r="AG36" s="160">
        <f>AG16*Annual!$I55/100</f>
        <v>8339.4379939053397</v>
      </c>
      <c r="AH36" s="160">
        <f>AH16*Annual!$J55/100</f>
        <v>8745.8690841084754</v>
      </c>
      <c r="AI36" s="160">
        <f>AI16*Annual!$J55/100</f>
        <v>8696.3664428427564</v>
      </c>
      <c r="AJ36" s="160">
        <f>AJ16*Annual!$J55/100</f>
        <v>8736.2100321541893</v>
      </c>
      <c r="AK36" s="160">
        <f>AK16*Annual!$J55/100</f>
        <v>8852.1186556056273</v>
      </c>
      <c r="AL36" s="160">
        <f>AL16*Annual!$K55/100</f>
        <v>9306.4297445640004</v>
      </c>
      <c r="AM36" s="160">
        <f>AM16*Annual!$K55/100</f>
        <v>9318.9259251886597</v>
      </c>
      <c r="AN36" s="160">
        <f>AN16*Annual!$K55/100</f>
        <v>9368.2388100193002</v>
      </c>
      <c r="AO36" s="160">
        <f>AO16*Annual!$K55/100</f>
        <v>9568.0433324802325</v>
      </c>
      <c r="AP36" s="160">
        <f>AP16*Annual!$L55/100</f>
        <v>10284.2088501609</v>
      </c>
      <c r="AQ36" s="160">
        <f>AQ16*Annual!$L55/100</f>
        <v>10300.934820527669</v>
      </c>
      <c r="AR36" s="160">
        <f>AR16*Annual!$L55/100</f>
        <v>10394.825141578109</v>
      </c>
      <c r="AS36" s="160">
        <f>AS16*Annual!$L55/100</f>
        <v>10554.354354740157</v>
      </c>
      <c r="AT36" s="160">
        <f>AT16*Annual!$M55/100</f>
        <v>10948.448110214933</v>
      </c>
      <c r="AU36" s="160">
        <f>AU16*Annual!$M55/100</f>
        <v>11079.462261360435</v>
      </c>
      <c r="AV36" s="160">
        <f>AV16*Annual!$M55/100</f>
        <v>11234.08380960381</v>
      </c>
      <c r="AW36" s="160">
        <f>AW16*Annual!$M55/100</f>
        <v>11468.0869562757</v>
      </c>
      <c r="AX36" s="160">
        <f>AX16*Annual!$N55/100</f>
        <v>11873.389648484243</v>
      </c>
      <c r="AY36" s="160">
        <f>AY16*Annual!$N55/100</f>
        <v>11821.525124356938</v>
      </c>
      <c r="AZ36" s="160">
        <f>AZ16*Annual!$N55/100</f>
        <v>12027.879720352807</v>
      </c>
      <c r="BA36" s="160">
        <f>BA16*Annual!$N55/100</f>
        <v>12484.728932878421</v>
      </c>
      <c r="BB36" s="160">
        <f>BB16*Annual!$O55/100</f>
        <v>12819.537849980088</v>
      </c>
      <c r="BC36" s="160">
        <f>BC16*Annual!$O55/100</f>
        <v>12798.171034560641</v>
      </c>
      <c r="BD36" s="160">
        <f>BD16*Annual!$O55/100</f>
        <v>12949.392947561504</v>
      </c>
      <c r="BE36" s="160">
        <f>BE16*Annual!$O55/100</f>
        <v>13396.855417571345</v>
      </c>
      <c r="BF36" s="160">
        <f>BF16*Annual!O55/100</f>
        <v>13464.126423537089</v>
      </c>
      <c r="BG36" s="160">
        <f>BG16*Annual!P55/100</f>
        <v>13078.420942610552</v>
      </c>
      <c r="BH36" s="160">
        <f>BH16*Annual!P55/100</f>
        <v>13003.981714697638</v>
      </c>
      <c r="BI36" s="160">
        <f>BI16*Annual!P55/100</f>
        <v>13075.250382903148</v>
      </c>
      <c r="BJ36" s="160">
        <f>BJ16*Annual!P55/100</f>
        <v>13437.659142501387</v>
      </c>
      <c r="BK36" s="160">
        <f>BK16*Annual!Q55/100</f>
        <v>13264.537410326393</v>
      </c>
    </row>
    <row r="37" spans="1:64">
      <c r="A37" s="164" t="s">
        <v>11</v>
      </c>
      <c r="B37" s="159">
        <f>B17*Annual!$B56/100</f>
        <v>2539.1358914157549</v>
      </c>
      <c r="C37" s="160">
        <f>C17*Annual!$B56/100</f>
        <v>2610.9904502061227</v>
      </c>
      <c r="D37" s="160">
        <f>D17*Annual!$B56/100</f>
        <v>2657.434445308771</v>
      </c>
      <c r="E37" s="160">
        <f>E17*Annual!$B56/100</f>
        <v>2654.471333353973</v>
      </c>
      <c r="F37" s="160">
        <f>F17*Annual!$C56/100</f>
        <v>2684.1387051718257</v>
      </c>
      <c r="G37" s="160">
        <f>G17*Annual!$C56/100</f>
        <v>2673.5092017378215</v>
      </c>
      <c r="H37" s="160">
        <f>H17*Annual!$C56/100</f>
        <v>2687.5089648484195</v>
      </c>
      <c r="I37" s="160">
        <f>I17*Annual!$C56/100</f>
        <v>2688.8255781872549</v>
      </c>
      <c r="J37" s="160">
        <f>J17*Annual!$D56/100</f>
        <v>2657.6925875611701</v>
      </c>
      <c r="K37" s="160">
        <f>K17*Annual!$D56/100</f>
        <v>2687.8482378056879</v>
      </c>
      <c r="L37" s="160">
        <f>L17*Annual!$D56/100</f>
        <v>2709.8292668033737</v>
      </c>
      <c r="M37" s="160">
        <f>M17*Annual!$D56/100</f>
        <v>2667.6604901000014</v>
      </c>
      <c r="N37" s="160">
        <f>N17*Annual!$E56/100</f>
        <v>2743.0425795384444</v>
      </c>
      <c r="O37" s="160">
        <f>O17*Annual!$E56/100</f>
        <v>2822.9462369033195</v>
      </c>
      <c r="P37" s="160">
        <f>P17*Annual!$E56/100</f>
        <v>2908.4935142340655</v>
      </c>
      <c r="Q37" s="160">
        <f>Q17*Annual!$E56/100</f>
        <v>2915.5707256555138</v>
      </c>
      <c r="R37" s="160">
        <f>R17*Annual!$F56/100</f>
        <v>2895.8662251039482</v>
      </c>
      <c r="S37" s="160">
        <f>S17*Annual!$F56/100</f>
        <v>2932.9219923381402</v>
      </c>
      <c r="T37" s="160">
        <f>T17*Annual!$F56/100</f>
        <v>2996.5990256094028</v>
      </c>
      <c r="U37" s="160">
        <f>U17*Annual!$F56/100</f>
        <v>2985.618789422293</v>
      </c>
      <c r="V37" s="160">
        <f>V17*Annual!$G56/100</f>
        <v>3004.5741423454915</v>
      </c>
      <c r="W37" s="160">
        <f>W17*Annual!$G56/100</f>
        <v>3058.9504026390268</v>
      </c>
      <c r="X37" s="160">
        <f>X17*Annual!$G56/100</f>
        <v>3153.6761341593865</v>
      </c>
      <c r="Y37" s="160">
        <f>Y17*Annual!$G56/100</f>
        <v>3149.7876469921089</v>
      </c>
      <c r="Z37" s="160">
        <f>Z17*Annual!H56/100</f>
        <v>3128.2922761433078</v>
      </c>
      <c r="AA37" s="160">
        <f>AA17*Annual!H56/100</f>
        <v>3143.4590376182355</v>
      </c>
      <c r="AB37" s="160">
        <f>AB17*Annual!H56/100</f>
        <v>3205.0409598752008</v>
      </c>
      <c r="AC37" s="160">
        <f>AC17*Annual!H56/100</f>
        <v>3178.5153267240466</v>
      </c>
      <c r="AD37" s="160">
        <f>AD17*Annual!$I56/100</f>
        <v>3165.0154274380247</v>
      </c>
      <c r="AE37" s="160">
        <f>AE17*Annual!$I56/100</f>
        <v>3203.8316625519533</v>
      </c>
      <c r="AF37" s="160">
        <f>AF17*Annual!$I56/100</f>
        <v>3292.5163568870544</v>
      </c>
      <c r="AG37" s="160">
        <f>AG17*Annual!$I56/100</f>
        <v>3299.1219879449454</v>
      </c>
      <c r="AH37" s="160">
        <f>AH17*Annual!$J56/100</f>
        <v>3326.3820273522638</v>
      </c>
      <c r="AI37" s="160">
        <f>AI17*Annual!$J56/100</f>
        <v>3403.8157313580082</v>
      </c>
      <c r="AJ37" s="160">
        <f>AJ17*Annual!$J56/100</f>
        <v>3507.2240322770722</v>
      </c>
      <c r="AK37" s="160">
        <f>AK17*Annual!$J56/100</f>
        <v>3445.1463792766863</v>
      </c>
      <c r="AL37" s="160">
        <f>AL17*Annual!$K56/100</f>
        <v>3394.0137316177547</v>
      </c>
      <c r="AM37" s="160">
        <f>AM17*Annual!$K56/100</f>
        <v>3463.0979141423554</v>
      </c>
      <c r="AN37" s="160">
        <f>AN17*Annual!$K56/100</f>
        <v>3537.3781160715967</v>
      </c>
      <c r="AO37" s="160">
        <f>AO17*Annual!$K56/100</f>
        <v>3530.0252584235195</v>
      </c>
      <c r="AP37" s="160">
        <f>AP17*Annual!$L56/100</f>
        <v>3546.5700834626837</v>
      </c>
      <c r="AQ37" s="160">
        <f>AQ17*Annual!$L56/100</f>
        <v>3581.0704256654858</v>
      </c>
      <c r="AR37" s="160">
        <f>AR17*Annual!$L56/100</f>
        <v>3640.9578121307254</v>
      </c>
      <c r="AS37" s="160">
        <f>AS17*Annual!$L56/100</f>
        <v>3626.2788929482126</v>
      </c>
      <c r="AT37" s="160">
        <f>AT17*Annual!$M56/100</f>
        <v>3754.2340808638005</v>
      </c>
      <c r="AU37" s="160">
        <f>AU17*Annual!$M56/100</f>
        <v>3774.9181174899636</v>
      </c>
      <c r="AV37" s="160">
        <f>AV17*Annual!$M56/100</f>
        <v>3807.9800028058007</v>
      </c>
      <c r="AW37" s="160">
        <f>AW17*Annual!$M56/100</f>
        <v>3821.3350500762372</v>
      </c>
      <c r="AX37" s="160">
        <f>AX17*Annual!$N56/100</f>
        <v>3996.8232084154674</v>
      </c>
      <c r="AY37" s="160">
        <f>AY17*Annual!$N56/100</f>
        <v>4043.7010371274878</v>
      </c>
      <c r="AZ37" s="160">
        <f>AZ17*Annual!$N56/100</f>
        <v>4043.049956173154</v>
      </c>
      <c r="BA37" s="160">
        <f>BA17*Annual!$N56/100</f>
        <v>3908.1134283875126</v>
      </c>
      <c r="BB37" s="160">
        <f>BB17*Annual!$O56/100</f>
        <v>4141.6952112574454</v>
      </c>
      <c r="BC37" s="160">
        <f>BC17*Annual!$O56/100</f>
        <v>4205.16536252895</v>
      </c>
      <c r="BD37" s="160">
        <f>BD17*Annual!$O56/100</f>
        <v>4187.7638274488845</v>
      </c>
      <c r="BE37" s="160">
        <f>BE17*Annual!$O56/100</f>
        <v>3990.5031424741237</v>
      </c>
      <c r="BF37" s="160">
        <f>BF17*Annual!O56/100</f>
        <v>4219.2162831420528</v>
      </c>
      <c r="BG37" s="160">
        <f>BG17*Annual!P56/100</f>
        <v>4270.7734490380308</v>
      </c>
      <c r="BH37" s="160">
        <f>BH17*Annual!P56/100</f>
        <v>4269.057565957246</v>
      </c>
      <c r="BI37" s="160">
        <f>BI17*Annual!P56/100</f>
        <v>4207.535347717092</v>
      </c>
      <c r="BJ37" s="160">
        <f>BJ17*Annual!P56/100</f>
        <v>4346.4879039534289</v>
      </c>
      <c r="BK37" s="160">
        <f>BK17*Annual!Q56/100</f>
        <v>4417.6870413848337</v>
      </c>
    </row>
    <row r="38" spans="1:64">
      <c r="A38" s="161" t="s">
        <v>12</v>
      </c>
      <c r="B38" s="162">
        <f>B18*Annual!$B57/100</f>
        <v>6502.6195531534559</v>
      </c>
      <c r="C38" s="163">
        <f>C18*Annual!$B57/100</f>
        <v>6512.9993355607139</v>
      </c>
      <c r="D38" s="163">
        <f>D18*Annual!$B57/100</f>
        <v>6533.3628297307432</v>
      </c>
      <c r="E38" s="163">
        <f>E18*Annual!$B57/100</f>
        <v>6541.6939708734117</v>
      </c>
      <c r="F38" s="163">
        <f>F18*Annual!$C57/100</f>
        <v>6747.1082719733813</v>
      </c>
      <c r="G38" s="163">
        <f>G18*Annual!$C57/100</f>
        <v>6755.3127534071564</v>
      </c>
      <c r="H38" s="163">
        <f>H18*Annual!$C57/100</f>
        <v>6779.6480796937794</v>
      </c>
      <c r="I38" s="163">
        <f>I18*Annual!$C57/100</f>
        <v>6796.0570425613305</v>
      </c>
      <c r="J38" s="163">
        <f>J18*Annual!$D57/100</f>
        <v>6589.5604183895757</v>
      </c>
      <c r="K38" s="163">
        <f>K18*Annual!$D57/100</f>
        <v>6591.849161409551</v>
      </c>
      <c r="L38" s="163">
        <f>L18*Annual!$D57/100</f>
        <v>6615.9482790904513</v>
      </c>
      <c r="M38" s="163">
        <f>M18*Annual!$D57/100</f>
        <v>6625.5071469974018</v>
      </c>
      <c r="N38" s="163">
        <f>N18*Annual!$E57/100</f>
        <v>6726.5003938187037</v>
      </c>
      <c r="O38" s="163">
        <f>O18*Annual!$E57/100</f>
        <v>6733.4128816090097</v>
      </c>
      <c r="P38" s="163">
        <f>P18*Annual!$E57/100</f>
        <v>6732.4589582939479</v>
      </c>
      <c r="Q38" s="163">
        <f>Q18*Annual!$E57/100</f>
        <v>6737.4359495029676</v>
      </c>
      <c r="R38" s="163">
        <f>R18*Annual!$F57/100</f>
        <v>6495.9881848889463</v>
      </c>
      <c r="S38" s="163">
        <f>S18*Annual!$F57/100</f>
        <v>6506.754941778564</v>
      </c>
      <c r="T38" s="163">
        <f>T18*Annual!$F57/100</f>
        <v>6503.1211613283176</v>
      </c>
      <c r="U38" s="163">
        <f>U18*Annual!$F57/100</f>
        <v>6486.298103688292</v>
      </c>
      <c r="V38" s="163">
        <f>V18*Annual!$G57/100</f>
        <v>6477.6857087335711</v>
      </c>
      <c r="W38" s="163">
        <f>W18*Annual!$G57/100</f>
        <v>6487.0383739230538</v>
      </c>
      <c r="X38" s="163">
        <f>X18*Annual!$G57/100</f>
        <v>6484.3294194872879</v>
      </c>
      <c r="Y38" s="163">
        <f>Y18*Annual!$G57/100</f>
        <v>6467.5135848272721</v>
      </c>
      <c r="Z38" s="163">
        <f>Z18*Annual!H57/100</f>
        <v>6559.6195014243549</v>
      </c>
      <c r="AA38" s="163">
        <f>AA18*Annual!H57/100</f>
        <v>6550.9255517866823</v>
      </c>
      <c r="AB38" s="163">
        <f>AB18*Annual!H57/100</f>
        <v>6527.879685286819</v>
      </c>
      <c r="AC38" s="163">
        <f>AC18*Annual!H57/100</f>
        <v>6519.5997332509396</v>
      </c>
      <c r="AD38" s="163">
        <f>AD18*Annual!$I57/100</f>
        <v>6486.432822178891</v>
      </c>
      <c r="AE38" s="163">
        <f>AE18*Annual!$I57/100</f>
        <v>6562.656387923993</v>
      </c>
      <c r="AF38" s="163">
        <f>AF18*Annual!$I57/100</f>
        <v>6598.0164175205482</v>
      </c>
      <c r="AG38" s="163">
        <f>AG18*Annual!$I57/100</f>
        <v>6619.7552684009188</v>
      </c>
      <c r="AH38" s="163">
        <f>AH18*Annual!$J57/100</f>
        <v>6603.7135967560971</v>
      </c>
      <c r="AI38" s="163">
        <f>AI18*Annual!$J57/100</f>
        <v>6700.5855764200978</v>
      </c>
      <c r="AJ38" s="163">
        <f>AJ18*Annual!$J57/100</f>
        <v>6749.7056904022675</v>
      </c>
      <c r="AK38" s="163">
        <f>AK18*Annual!$J57/100</f>
        <v>6790.0690152622674</v>
      </c>
      <c r="AL38" s="163">
        <f>AL18*Annual!$K57/100</f>
        <v>6680.1064423196158</v>
      </c>
      <c r="AM38" s="163">
        <f>AM18*Annual!$K57/100</f>
        <v>6782.701469359763</v>
      </c>
      <c r="AN38" s="163">
        <f>AN18*Annual!$K57/100</f>
        <v>6826.6513284233806</v>
      </c>
      <c r="AO38" s="163">
        <f>AO18*Annual!$K57/100</f>
        <v>6916.8641970276485</v>
      </c>
      <c r="AP38" s="163">
        <f>AP18*Annual!$L57/100</f>
        <v>6956.8359169948462</v>
      </c>
      <c r="AQ38" s="163">
        <f>AQ18*Annual!$L57/100</f>
        <v>7108.5637259852083</v>
      </c>
      <c r="AR38" s="163">
        <f>AR18*Annual!$L57/100</f>
        <v>7171.2724341034163</v>
      </c>
      <c r="AS38" s="163">
        <f>AS18*Annual!$L57/100</f>
        <v>7194.9926845655218</v>
      </c>
      <c r="AT38" s="163">
        <f>AT18*Annual!$M57/100</f>
        <v>7203.1732538681117</v>
      </c>
      <c r="AU38" s="163">
        <f>AU18*Annual!$M57/100</f>
        <v>7292.9387873167816</v>
      </c>
      <c r="AV38" s="163">
        <f>AV18*Annual!$M57/100</f>
        <v>7340.886386366753</v>
      </c>
      <c r="AW38" s="163">
        <f>AW18*Annual!$M57/100</f>
        <v>7441.9577457277746</v>
      </c>
      <c r="AX38" s="163">
        <f>AX18*Annual!$N57/100</f>
        <v>7501.7432706430154</v>
      </c>
      <c r="AY38" s="163">
        <f>AY18*Annual!$N57/100</f>
        <v>7568.8876190786141</v>
      </c>
      <c r="AZ38" s="163">
        <f>AZ18*Annual!$N57/100</f>
        <v>7665.2370296386389</v>
      </c>
      <c r="BA38" s="163">
        <f>BA18*Annual!$N57/100</f>
        <v>7772.7771649379283</v>
      </c>
      <c r="BB38" s="163">
        <f>BB18*Annual!$O57/100</f>
        <v>7785.438433833413</v>
      </c>
      <c r="BC38" s="163">
        <f>BC18*Annual!$O57/100</f>
        <v>7893.6682175797459</v>
      </c>
      <c r="BD38" s="163">
        <f>BD18*Annual!$O57/100</f>
        <v>8017.6131845720729</v>
      </c>
      <c r="BE38" s="163">
        <f>BE18*Annual!$O57/100</f>
        <v>8143.7446118421049</v>
      </c>
      <c r="BF38" s="163">
        <f>BF18*Annual!O57/100</f>
        <v>8108.624593631489</v>
      </c>
      <c r="BG38" s="163">
        <f>BG18*Annual!P57/100</f>
        <v>8240.768786665205</v>
      </c>
      <c r="BH38" s="163">
        <f>BH18*Annual!P57/100</f>
        <v>8355.8312587793625</v>
      </c>
      <c r="BI38" s="163">
        <f>BI18*Annual!P57/100</f>
        <v>8481.1427634452557</v>
      </c>
      <c r="BJ38" s="163">
        <f>BJ18*Annual!P57/100</f>
        <v>8441.9231322139458</v>
      </c>
      <c r="BK38" s="163">
        <f>BK18*Annual!Q57/100</f>
        <v>8598.1817668756412</v>
      </c>
    </row>
    <row r="39" spans="1:64">
      <c r="A39" s="157" t="s">
        <v>13</v>
      </c>
      <c r="B39" s="137">
        <f t="shared" ref="B39:U39" si="22">B33+B29+B26</f>
        <v>38816.43130099371</v>
      </c>
      <c r="C39" s="138">
        <f t="shared" si="22"/>
        <v>40027.40180722376</v>
      </c>
      <c r="D39" s="138">
        <f t="shared" si="22"/>
        <v>41844.262497675263</v>
      </c>
      <c r="E39" s="138">
        <f t="shared" si="22"/>
        <v>42032.848382928212</v>
      </c>
      <c r="F39" s="138">
        <f t="shared" si="22"/>
        <v>40666.55205681525</v>
      </c>
      <c r="G39" s="138">
        <f t="shared" si="22"/>
        <v>43082.440316773493</v>
      </c>
      <c r="H39" s="138">
        <f t="shared" si="22"/>
        <v>43633.532891612747</v>
      </c>
      <c r="I39" s="138">
        <f t="shared" si="22"/>
        <v>43743.363030678345</v>
      </c>
      <c r="J39" s="138">
        <f t="shared" si="22"/>
        <v>41718.694571817774</v>
      </c>
      <c r="K39" s="138">
        <f t="shared" si="22"/>
        <v>44107.862519050293</v>
      </c>
      <c r="L39" s="138">
        <f t="shared" si="22"/>
        <v>44299.211954825827</v>
      </c>
      <c r="M39" s="138">
        <f t="shared" si="22"/>
        <v>44149.95400642381</v>
      </c>
      <c r="N39" s="138">
        <f t="shared" si="22"/>
        <v>42393.884391359548</v>
      </c>
      <c r="O39" s="138">
        <f t="shared" si="22"/>
        <v>44769.636380767275</v>
      </c>
      <c r="P39" s="138">
        <f t="shared" si="22"/>
        <v>44637.788660129394</v>
      </c>
      <c r="Q39" s="138">
        <f t="shared" si="22"/>
        <v>44329.302934009938</v>
      </c>
      <c r="R39" s="138">
        <f t="shared" si="22"/>
        <v>42302.094955321816</v>
      </c>
      <c r="S39" s="138">
        <f t="shared" si="22"/>
        <v>44999.086117136154</v>
      </c>
      <c r="T39" s="138">
        <f t="shared" si="22"/>
        <v>45336.258654119993</v>
      </c>
      <c r="U39" s="138">
        <f t="shared" si="22"/>
        <v>45478.054210611699</v>
      </c>
      <c r="V39" s="138">
        <f t="shared" ref="V39:BH39" si="23">V33+V29+V26</f>
        <v>43911.188092343233</v>
      </c>
      <c r="W39" s="138">
        <f t="shared" si="23"/>
        <v>46493.020318720111</v>
      </c>
      <c r="X39" s="138">
        <f t="shared" si="23"/>
        <v>48354.174028856418</v>
      </c>
      <c r="Y39" s="138">
        <f t="shared" si="23"/>
        <v>47911.998548812029</v>
      </c>
      <c r="Z39" s="138">
        <f t="shared" si="23"/>
        <v>46457.939166074502</v>
      </c>
      <c r="AA39" s="138">
        <f t="shared" si="23"/>
        <v>49186.88521169046</v>
      </c>
      <c r="AB39" s="138">
        <f t="shared" si="23"/>
        <v>49399.11255587537</v>
      </c>
      <c r="AC39" s="138">
        <f t="shared" si="23"/>
        <v>49384.760056186264</v>
      </c>
      <c r="AD39" s="138">
        <f t="shared" si="23"/>
        <v>47594.585072414062</v>
      </c>
      <c r="AE39" s="138">
        <f t="shared" si="23"/>
        <v>50645.245132920129</v>
      </c>
      <c r="AF39" s="138">
        <f t="shared" si="23"/>
        <v>50662.127311783363</v>
      </c>
      <c r="AG39" s="138">
        <f t="shared" si="23"/>
        <v>51006.034035460092</v>
      </c>
      <c r="AH39" s="138">
        <f t="shared" si="23"/>
        <v>49126.184510586492</v>
      </c>
      <c r="AI39" s="138">
        <f t="shared" si="23"/>
        <v>52464.791740192406</v>
      </c>
      <c r="AJ39" s="138">
        <f t="shared" si="23"/>
        <v>52170.775662991691</v>
      </c>
      <c r="AK39" s="138">
        <f t="shared" si="23"/>
        <v>51899.499221019316</v>
      </c>
      <c r="AL39" s="138">
        <f t="shared" si="23"/>
        <v>50794.816716406407</v>
      </c>
      <c r="AM39" s="138">
        <f t="shared" si="23"/>
        <v>54089.043885740444</v>
      </c>
      <c r="AN39" s="138">
        <f t="shared" si="23"/>
        <v>54858.443199568537</v>
      </c>
      <c r="AO39" s="138">
        <f t="shared" si="23"/>
        <v>55097.739570857666</v>
      </c>
      <c r="AP39" s="138">
        <f t="shared" si="23"/>
        <v>53872.841704738945</v>
      </c>
      <c r="AQ39" s="138">
        <f t="shared" si="23"/>
        <v>56895.435352025641</v>
      </c>
      <c r="AR39" s="138">
        <f t="shared" si="23"/>
        <v>58343.949771243919</v>
      </c>
      <c r="AS39" s="138">
        <f t="shared" si="23"/>
        <v>58427.579506975766</v>
      </c>
      <c r="AT39" s="138">
        <f t="shared" si="23"/>
        <v>56771.397363736862</v>
      </c>
      <c r="AU39" s="138">
        <f t="shared" si="23"/>
        <v>59606.412552460286</v>
      </c>
      <c r="AV39" s="138">
        <f t="shared" si="23"/>
        <v>61275.770050436477</v>
      </c>
      <c r="AW39" s="138">
        <f t="shared" si="23"/>
        <v>62236.811125596199</v>
      </c>
      <c r="AX39" s="138">
        <f t="shared" si="23"/>
        <v>60634.479517520907</v>
      </c>
      <c r="AY39" s="138">
        <f t="shared" si="23"/>
        <v>63170.721442333001</v>
      </c>
      <c r="AZ39" s="138">
        <f t="shared" si="23"/>
        <v>64531.75973581701</v>
      </c>
      <c r="BA39" s="138">
        <f t="shared" si="23"/>
        <v>65748.143647075995</v>
      </c>
      <c r="BB39" s="138">
        <f t="shared" si="23"/>
        <v>63536.854340542173</v>
      </c>
      <c r="BC39" s="138">
        <f t="shared" si="23"/>
        <v>66732.059695786753</v>
      </c>
      <c r="BD39" s="138">
        <f t="shared" si="23"/>
        <v>67353.07469813856</v>
      </c>
      <c r="BE39" s="138">
        <f t="shared" si="23"/>
        <v>66997.621404636986</v>
      </c>
      <c r="BF39" s="138">
        <f t="shared" si="23"/>
        <v>62905.645993020735</v>
      </c>
      <c r="BG39" s="138">
        <f t="shared" si="23"/>
        <v>64558.715822195838</v>
      </c>
      <c r="BH39" s="138">
        <f t="shared" si="23"/>
        <v>65720.981623130559</v>
      </c>
      <c r="BI39" s="138">
        <f>BI33+BI29+BI26</f>
        <v>66204.709683405556</v>
      </c>
      <c r="BJ39" s="138">
        <f>BJ33+BJ29+BJ26</f>
        <v>63932.510397823964</v>
      </c>
      <c r="BK39" s="138">
        <f>BK33+BK29+BK26</f>
        <v>66875.834344175106</v>
      </c>
    </row>
    <row r="40" spans="1:64">
      <c r="A40" s="183" t="s">
        <v>14</v>
      </c>
      <c r="B40" s="159">
        <f>B20*Annual!$B59/100</f>
        <v>1941.6491112389829</v>
      </c>
      <c r="C40" s="160">
        <f>C20*Annual!$B59/100</f>
        <v>1941.9792793340553</v>
      </c>
      <c r="D40" s="160">
        <f>D20*Annual!$B59/100</f>
        <v>1958.9446475740397</v>
      </c>
      <c r="E40" s="160">
        <f>E20*Annual!$B59/100</f>
        <v>1966.8590717185257</v>
      </c>
      <c r="F40" s="160">
        <f>F20*Annual!$C59/100</f>
        <v>2103.250585447503</v>
      </c>
      <c r="G40" s="160">
        <f>G20*Annual!$C59/100</f>
        <v>2125.7819944114481</v>
      </c>
      <c r="H40" s="160">
        <f>H20*Annual!$C59/100</f>
        <v>2145.1242234442016</v>
      </c>
      <c r="I40" s="160">
        <f>I20*Annual!$C59/100</f>
        <v>2171.2668942669611</v>
      </c>
      <c r="J40" s="160">
        <f>J20*Annual!$D59/100</f>
        <v>2370.6370351638807</v>
      </c>
      <c r="K40" s="160">
        <f>K20*Annual!$D59/100</f>
        <v>2377.5486497854808</v>
      </c>
      <c r="L40" s="160">
        <f>L20*Annual!$D59/100</f>
        <v>2387.9800715731781</v>
      </c>
      <c r="M40" s="160">
        <f>M20*Annual!$D59/100</f>
        <v>2391.8316175951213</v>
      </c>
      <c r="N40" s="160">
        <f>N20*Annual!$E59/100</f>
        <v>2716.9545478767436</v>
      </c>
      <c r="O40" s="160">
        <f>O20*Annual!$E59/100</f>
        <v>2690.2616622253718</v>
      </c>
      <c r="P40" s="160">
        <f>P20*Annual!$E59/100</f>
        <v>2744.2297317387479</v>
      </c>
      <c r="Q40" s="160">
        <f>Q20*Annual!$E59/100</f>
        <v>2781.8687278215507</v>
      </c>
      <c r="R40" s="160">
        <f>R20*Annual!$F59/100</f>
        <v>2921.1944899963487</v>
      </c>
      <c r="S40" s="160">
        <f>S20*Annual!$F59/100</f>
        <v>2916.2178012193963</v>
      </c>
      <c r="T40" s="160">
        <f>T20*Annual!$F59/100</f>
        <v>3009.3564721716975</v>
      </c>
      <c r="U40" s="160">
        <f>U20*Annual!$F59/100</f>
        <v>3070.8582257562148</v>
      </c>
      <c r="V40" s="160">
        <f>V20*Annual!$G59/100</f>
        <v>3303.0248320747751</v>
      </c>
      <c r="W40" s="160">
        <f>W20*Annual!$G59/100</f>
        <v>3308.4317245980797</v>
      </c>
      <c r="X40" s="160">
        <f>X20*Annual!$G59/100</f>
        <v>3417.0765283735027</v>
      </c>
      <c r="Y40" s="160">
        <f>Y20*Annual!$G59/100</f>
        <v>3485.0800829422956</v>
      </c>
      <c r="Z40" s="160">
        <f>Z20*Annual!H59/100</f>
        <v>3654.8570509123597</v>
      </c>
      <c r="AA40" s="160">
        <f>AA20*Annual!H59/100</f>
        <v>3658.2442722045762</v>
      </c>
      <c r="AB40" s="160">
        <f>AB20*Annual!H59/100</f>
        <v>3765.9599817101225</v>
      </c>
      <c r="AC40" s="160">
        <f>AC20*Annual!H59/100</f>
        <v>3846.5165958280436</v>
      </c>
      <c r="AD40" s="160">
        <f>AD20*Annual!$I59/100</f>
        <v>4116.7894619327035</v>
      </c>
      <c r="AE40" s="160">
        <f>AE20*Annual!$I59/100</f>
        <v>4233.6598975699526</v>
      </c>
      <c r="AF40" s="160">
        <f>AF20*Annual!$I59/100</f>
        <v>4313.7672058805338</v>
      </c>
      <c r="AG40" s="160">
        <f>AG20*Annual!$I59/100</f>
        <v>4374.471752546483</v>
      </c>
      <c r="AH40" s="160">
        <f>AH20*Annual!$J59/100</f>
        <v>4622.3677309997947</v>
      </c>
      <c r="AI40" s="160">
        <f>AI20*Annual!$J59/100</f>
        <v>4766.5573608774248</v>
      </c>
      <c r="AJ40" s="160">
        <f>AJ20*Annual!$J59/100</f>
        <v>4805.3300019012204</v>
      </c>
      <c r="AK40" s="160">
        <f>AK20*Annual!$J59/100</f>
        <v>4906.2875176660564</v>
      </c>
      <c r="AL40" s="160">
        <f>AL20*Annual!$K59/100</f>
        <v>5629.0395232147557</v>
      </c>
      <c r="AM40" s="160">
        <f>AM20*Annual!$K59/100</f>
        <v>5873.0633268605616</v>
      </c>
      <c r="AN40" s="160">
        <f>AN20*Annual!$K59/100</f>
        <v>5993.4698089226358</v>
      </c>
      <c r="AO40" s="160">
        <f>AO20*Annual!$K59/100</f>
        <v>6139.1251654050011</v>
      </c>
      <c r="AP40" s="160">
        <f>AP20*Annual!$L59/100</f>
        <v>6559.3228992310642</v>
      </c>
      <c r="AQ40" s="160">
        <f>AQ20*Annual!$L59/100</f>
        <v>6827.806805430243</v>
      </c>
      <c r="AR40" s="160">
        <f>AR20*Annual!$L59/100</f>
        <v>6951.5736961631173</v>
      </c>
      <c r="AS40" s="160">
        <f>AS20*Annual!$L59/100</f>
        <v>7060.0308803600237</v>
      </c>
      <c r="AT40" s="160">
        <f>AT20*Annual!$M59/100</f>
        <v>7428.646820197534</v>
      </c>
      <c r="AU40" s="160">
        <f>AU20*Annual!$M59/100</f>
        <v>7762.6453050481759</v>
      </c>
      <c r="AV40" s="160">
        <f>AV20*Annual!$M59/100</f>
        <v>7879.0676340532582</v>
      </c>
      <c r="AW40" s="160">
        <f>AW20*Annual!$M59/100</f>
        <v>8269.9759906083218</v>
      </c>
      <c r="AX40" s="160">
        <f>AX20*Annual!$N59/100</f>
        <v>8710.7997453315838</v>
      </c>
      <c r="AY40" s="160">
        <f>AY20*Annual!$N59/100</f>
        <v>8895.6970111521496</v>
      </c>
      <c r="AZ40" s="160">
        <f>AZ20*Annual!$N59/100</f>
        <v>9048.2325242037114</v>
      </c>
      <c r="BA40" s="160">
        <f>BA20*Annual!$N59/100</f>
        <v>9299.7457957242132</v>
      </c>
      <c r="BB40" s="160">
        <f>BB20*Annual!$O59/100</f>
        <v>9004.50744158421</v>
      </c>
      <c r="BC40" s="160">
        <f>BC20*Annual!$O59/100</f>
        <v>9267.7528322333092</v>
      </c>
      <c r="BD40" s="160">
        <f>BD20*Annual!$O59/100</f>
        <v>9248.4355445741676</v>
      </c>
      <c r="BE40" s="160">
        <f>BE20*Annual!$O59/100</f>
        <v>9292.3729047400593</v>
      </c>
      <c r="BF40" s="160">
        <f>BF20*Annual!O59/100</f>
        <v>8788.4189590441965</v>
      </c>
      <c r="BG40" s="160">
        <f>BG20*Annual!P59/100</f>
        <v>8794.4792845843185</v>
      </c>
      <c r="BH40" s="160">
        <f>BH20*Annual!P59/100</f>
        <v>8786.7144924860349</v>
      </c>
      <c r="BI40" s="160">
        <f>BI20*Annual!P59/100</f>
        <v>8925.7232095626096</v>
      </c>
      <c r="BJ40" s="160">
        <f>BJ20*Annual!P59/100</f>
        <v>8711.339193580754</v>
      </c>
      <c r="BK40" s="160">
        <f>BK20*Annual!Q59/100</f>
        <v>9010.5545725957272</v>
      </c>
    </row>
    <row r="41" spans="1:64" ht="17.25" customHeight="1" thickBot="1">
      <c r="A41" s="184" t="s">
        <v>284</v>
      </c>
      <c r="B41" s="112">
        <f t="shared" ref="B41:U41" si="24">B39+B40</f>
        <v>40758.080412232695</v>
      </c>
      <c r="C41" s="113">
        <f t="shared" si="24"/>
        <v>41969.381086557813</v>
      </c>
      <c r="D41" s="113">
        <f t="shared" si="24"/>
        <v>43803.207145249304</v>
      </c>
      <c r="E41" s="113">
        <f t="shared" si="24"/>
        <v>43999.707454646741</v>
      </c>
      <c r="F41" s="113">
        <f t="shared" si="24"/>
        <v>42769.802642262752</v>
      </c>
      <c r="G41" s="113">
        <f t="shared" si="24"/>
        <v>45208.222311184938</v>
      </c>
      <c r="H41" s="113">
        <f t="shared" si="24"/>
        <v>45778.657115056951</v>
      </c>
      <c r="I41" s="113">
        <f t="shared" si="24"/>
        <v>45914.629924945308</v>
      </c>
      <c r="J41" s="113">
        <f t="shared" si="24"/>
        <v>44089.331606981657</v>
      </c>
      <c r="K41" s="113">
        <f t="shared" si="24"/>
        <v>46485.411168835773</v>
      </c>
      <c r="L41" s="113">
        <f t="shared" si="24"/>
        <v>46687.192026399003</v>
      </c>
      <c r="M41" s="113">
        <f t="shared" si="24"/>
        <v>46541.785624018929</v>
      </c>
      <c r="N41" s="113">
        <f t="shared" si="24"/>
        <v>45110.838939236295</v>
      </c>
      <c r="O41" s="113">
        <f t="shared" si="24"/>
        <v>47459.898042992645</v>
      </c>
      <c r="P41" s="113">
        <f t="shared" si="24"/>
        <v>47382.018391868143</v>
      </c>
      <c r="Q41" s="113">
        <f t="shared" si="24"/>
        <v>47111.171661831489</v>
      </c>
      <c r="R41" s="113">
        <f t="shared" si="24"/>
        <v>45223.289445318165</v>
      </c>
      <c r="S41" s="113">
        <f t="shared" si="24"/>
        <v>47915.303918355552</v>
      </c>
      <c r="T41" s="113">
        <f t="shared" si="24"/>
        <v>48345.61512629169</v>
      </c>
      <c r="U41" s="113">
        <f t="shared" si="24"/>
        <v>48548.912436367915</v>
      </c>
      <c r="V41" s="113">
        <f t="shared" ref="V41:BA41" si="25">V39+V40</f>
        <v>47214.212924418011</v>
      </c>
      <c r="W41" s="113">
        <f t="shared" si="25"/>
        <v>49801.45204331819</v>
      </c>
      <c r="X41" s="113">
        <f t="shared" si="25"/>
        <v>51771.25055722992</v>
      </c>
      <c r="Y41" s="113">
        <f t="shared" si="25"/>
        <v>51397.078631754324</v>
      </c>
      <c r="Z41" s="113">
        <f t="shared" si="25"/>
        <v>50112.796216986862</v>
      </c>
      <c r="AA41" s="113">
        <f t="shared" si="25"/>
        <v>52845.129483895034</v>
      </c>
      <c r="AB41" s="113">
        <f t="shared" si="25"/>
        <v>53165.072537585496</v>
      </c>
      <c r="AC41" s="113">
        <f t="shared" si="25"/>
        <v>53231.276652014305</v>
      </c>
      <c r="AD41" s="113">
        <f t="shared" si="25"/>
        <v>51711.374534346767</v>
      </c>
      <c r="AE41" s="113">
        <f t="shared" si="25"/>
        <v>54878.905030490081</v>
      </c>
      <c r="AF41" s="113">
        <f t="shared" si="25"/>
        <v>54975.894517663895</v>
      </c>
      <c r="AG41" s="113">
        <f t="shared" si="25"/>
        <v>55380.505788006572</v>
      </c>
      <c r="AH41" s="113">
        <f t="shared" si="25"/>
        <v>53748.552241586287</v>
      </c>
      <c r="AI41" s="113">
        <f t="shared" si="25"/>
        <v>57231.349101069834</v>
      </c>
      <c r="AJ41" s="113">
        <f t="shared" si="25"/>
        <v>56976.105664892908</v>
      </c>
      <c r="AK41" s="113">
        <f t="shared" si="25"/>
        <v>56805.786738685376</v>
      </c>
      <c r="AL41" s="113">
        <f t="shared" si="25"/>
        <v>56423.856239621164</v>
      </c>
      <c r="AM41" s="113">
        <f t="shared" si="25"/>
        <v>59962.107212601004</v>
      </c>
      <c r="AN41" s="113">
        <f t="shared" si="25"/>
        <v>60851.913008491174</v>
      </c>
      <c r="AO41" s="113">
        <f t="shared" si="25"/>
        <v>61236.864736262665</v>
      </c>
      <c r="AP41" s="113">
        <f t="shared" si="25"/>
        <v>60432.164603970006</v>
      </c>
      <c r="AQ41" s="113">
        <f t="shared" si="25"/>
        <v>63723.242157455883</v>
      </c>
      <c r="AR41" s="113">
        <f t="shared" si="25"/>
        <v>65295.523467407038</v>
      </c>
      <c r="AS41" s="113">
        <f t="shared" si="25"/>
        <v>65487.610387335793</v>
      </c>
      <c r="AT41" s="113">
        <f t="shared" si="25"/>
        <v>64200.044183934398</v>
      </c>
      <c r="AU41" s="113">
        <f t="shared" si="25"/>
        <v>67369.057857508466</v>
      </c>
      <c r="AV41" s="113">
        <f t="shared" si="25"/>
        <v>69154.837684489728</v>
      </c>
      <c r="AW41" s="113">
        <f t="shared" si="25"/>
        <v>70506.787116204519</v>
      </c>
      <c r="AX41" s="113">
        <f t="shared" si="25"/>
        <v>69345.279262852491</v>
      </c>
      <c r="AY41" s="113">
        <f t="shared" si="25"/>
        <v>72066.418453485152</v>
      </c>
      <c r="AZ41" s="113">
        <f t="shared" si="25"/>
        <v>73579.992260020721</v>
      </c>
      <c r="BA41" s="113">
        <f t="shared" si="25"/>
        <v>75047.88944280021</v>
      </c>
      <c r="BB41" s="113">
        <f t="shared" ref="BB41:BG41" si="26">BB39+BB40</f>
        <v>72541.361782126391</v>
      </c>
      <c r="BC41" s="113">
        <f t="shared" si="26"/>
        <v>75999.812528020062</v>
      </c>
      <c r="BD41" s="113">
        <f t="shared" si="26"/>
        <v>76601.510242712728</v>
      </c>
      <c r="BE41" s="113">
        <f t="shared" si="26"/>
        <v>76289.994309377042</v>
      </c>
      <c r="BF41" s="113">
        <f t="shared" si="26"/>
        <v>71694.064952064931</v>
      </c>
      <c r="BG41" s="113">
        <f t="shared" si="26"/>
        <v>73353.195106780156</v>
      </c>
      <c r="BH41" s="113">
        <f>BH39+BH40</f>
        <v>74507.696115616593</v>
      </c>
      <c r="BI41" s="113">
        <f>BI39+BI40</f>
        <v>75130.432892968165</v>
      </c>
      <c r="BJ41" s="113">
        <f>BJ39+BJ40</f>
        <v>72643.849591404723</v>
      </c>
      <c r="BK41" s="113">
        <f>BK39+BK40</f>
        <v>75886.38891677084</v>
      </c>
      <c r="BL41" s="91"/>
    </row>
    <row r="42" spans="1:64">
      <c r="BA42" s="91"/>
      <c r="BG42" s="285"/>
      <c r="BH42" s="285"/>
      <c r="BI42" s="286"/>
      <c r="BJ42" s="286"/>
      <c r="BK42" s="286"/>
    </row>
    <row r="43" spans="1:64" ht="18">
      <c r="A43" s="330" t="s">
        <v>212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</row>
    <row r="44" spans="1:64" ht="13.5" thickBot="1">
      <c r="A44" s="1" t="s">
        <v>173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64" ht="13.5" thickBot="1">
      <c r="A45" s="115" t="s">
        <v>167</v>
      </c>
      <c r="B45" s="269" t="str">
        <f>B25</f>
        <v>1995q1</v>
      </c>
      <c r="C45" s="268" t="str">
        <f t="shared" ref="C45:BH45" si="27">C25</f>
        <v>1995q2</v>
      </c>
      <c r="D45" s="268" t="str">
        <f t="shared" si="27"/>
        <v>1995q3</v>
      </c>
      <c r="E45" s="268" t="str">
        <f t="shared" si="27"/>
        <v>1995q4</v>
      </c>
      <c r="F45" s="268" t="str">
        <f t="shared" si="27"/>
        <v>1996q1</v>
      </c>
      <c r="G45" s="268" t="str">
        <f t="shared" si="27"/>
        <v>1996q2</v>
      </c>
      <c r="H45" s="268" t="str">
        <f t="shared" si="27"/>
        <v>1996q3</v>
      </c>
      <c r="I45" s="268" t="str">
        <f t="shared" si="27"/>
        <v>1996q4</v>
      </c>
      <c r="J45" s="268" t="str">
        <f t="shared" si="27"/>
        <v>1997q1</v>
      </c>
      <c r="K45" s="268" t="str">
        <f t="shared" si="27"/>
        <v>1997q2</v>
      </c>
      <c r="L45" s="268" t="str">
        <f t="shared" si="27"/>
        <v>1997q3</v>
      </c>
      <c r="M45" s="268" t="str">
        <f t="shared" si="27"/>
        <v>1997q4</v>
      </c>
      <c r="N45" s="268" t="str">
        <f t="shared" si="27"/>
        <v>1998q1</v>
      </c>
      <c r="O45" s="268" t="str">
        <f t="shared" si="27"/>
        <v>1998q2</v>
      </c>
      <c r="P45" s="268" t="str">
        <f t="shared" si="27"/>
        <v>1998q3</v>
      </c>
      <c r="Q45" s="268" t="str">
        <f t="shared" si="27"/>
        <v>1998q4</v>
      </c>
      <c r="R45" s="268" t="str">
        <f t="shared" si="27"/>
        <v>1999q1</v>
      </c>
      <c r="S45" s="268" t="str">
        <f t="shared" si="27"/>
        <v>1999q2</v>
      </c>
      <c r="T45" s="268" t="str">
        <f t="shared" si="27"/>
        <v>1999q3</v>
      </c>
      <c r="U45" s="268" t="str">
        <f t="shared" si="27"/>
        <v>1999q4</v>
      </c>
      <c r="V45" s="268" t="str">
        <f t="shared" si="27"/>
        <v>2000q1</v>
      </c>
      <c r="W45" s="268" t="str">
        <f t="shared" si="27"/>
        <v>2000q2</v>
      </c>
      <c r="X45" s="268" t="str">
        <f t="shared" si="27"/>
        <v>2000q3</v>
      </c>
      <c r="Y45" s="268" t="str">
        <f t="shared" si="27"/>
        <v>2000q4</v>
      </c>
      <c r="Z45" s="268" t="str">
        <f t="shared" si="27"/>
        <v>2001q1</v>
      </c>
      <c r="AA45" s="268" t="str">
        <f t="shared" si="27"/>
        <v>2001q2</v>
      </c>
      <c r="AB45" s="268" t="str">
        <f t="shared" si="27"/>
        <v>2001q3</v>
      </c>
      <c r="AC45" s="268" t="str">
        <f t="shared" si="27"/>
        <v>2001q4</v>
      </c>
      <c r="AD45" s="268" t="str">
        <f t="shared" si="27"/>
        <v>2002q1</v>
      </c>
      <c r="AE45" s="268" t="str">
        <f t="shared" si="27"/>
        <v>2002q2</v>
      </c>
      <c r="AF45" s="268" t="str">
        <f t="shared" si="27"/>
        <v>2002q3</v>
      </c>
      <c r="AG45" s="268" t="str">
        <f t="shared" si="27"/>
        <v>2002q4</v>
      </c>
      <c r="AH45" s="268" t="str">
        <f t="shared" si="27"/>
        <v>2003q1</v>
      </c>
      <c r="AI45" s="268" t="str">
        <f t="shared" si="27"/>
        <v>2003q2</v>
      </c>
      <c r="AJ45" s="268" t="str">
        <f t="shared" si="27"/>
        <v>2003q3</v>
      </c>
      <c r="AK45" s="268" t="str">
        <f t="shared" si="27"/>
        <v>2003q4</v>
      </c>
      <c r="AL45" s="268" t="str">
        <f t="shared" si="27"/>
        <v>2004q1</v>
      </c>
      <c r="AM45" s="268" t="str">
        <f t="shared" si="27"/>
        <v>2004q2</v>
      </c>
      <c r="AN45" s="268" t="str">
        <f t="shared" si="27"/>
        <v>2004q3</v>
      </c>
      <c r="AO45" s="268" t="str">
        <f t="shared" si="27"/>
        <v>2004q4</v>
      </c>
      <c r="AP45" s="268" t="str">
        <f t="shared" si="27"/>
        <v>2005q1</v>
      </c>
      <c r="AQ45" s="268" t="str">
        <f t="shared" si="27"/>
        <v>2005q2</v>
      </c>
      <c r="AR45" s="268" t="str">
        <f t="shared" si="27"/>
        <v>2005q3</v>
      </c>
      <c r="AS45" s="268" t="str">
        <f t="shared" si="27"/>
        <v>2005q4</v>
      </c>
      <c r="AT45" s="268" t="str">
        <f t="shared" si="27"/>
        <v>2006q1</v>
      </c>
      <c r="AU45" s="268" t="str">
        <f t="shared" si="27"/>
        <v>2006q2</v>
      </c>
      <c r="AV45" s="268" t="str">
        <f t="shared" si="27"/>
        <v>2006q3</v>
      </c>
      <c r="AW45" s="268" t="str">
        <f t="shared" si="27"/>
        <v>2006q4</v>
      </c>
      <c r="AX45" s="268" t="str">
        <f t="shared" si="27"/>
        <v>2007q1</v>
      </c>
      <c r="AY45" s="268" t="str">
        <f t="shared" si="27"/>
        <v>2007q2</v>
      </c>
      <c r="AZ45" s="268" t="str">
        <f t="shared" si="27"/>
        <v>2007q3</v>
      </c>
      <c r="BA45" s="268" t="str">
        <f t="shared" si="27"/>
        <v>2007q4</v>
      </c>
      <c r="BB45" s="268" t="str">
        <f t="shared" si="27"/>
        <v>2008q1</v>
      </c>
      <c r="BC45" s="268" t="str">
        <f t="shared" si="27"/>
        <v>2008q2</v>
      </c>
      <c r="BD45" s="268" t="str">
        <f t="shared" si="27"/>
        <v>2008q3</v>
      </c>
      <c r="BE45" s="268" t="str">
        <f t="shared" si="27"/>
        <v>2008q4</v>
      </c>
      <c r="BF45" s="268" t="str">
        <f t="shared" si="27"/>
        <v>2009q1</v>
      </c>
      <c r="BG45" s="268" t="str">
        <f t="shared" si="27"/>
        <v>2009q2</v>
      </c>
      <c r="BH45" s="268" t="str">
        <f t="shared" si="27"/>
        <v>2009q3</v>
      </c>
      <c r="BI45" s="268" t="str">
        <f>BI25</f>
        <v>2009q4</v>
      </c>
      <c r="BJ45" s="268" t="str">
        <f>BJ25</f>
        <v>2010q1</v>
      </c>
      <c r="BK45" s="268" t="str">
        <f>BK25</f>
        <v>2010q2</v>
      </c>
    </row>
    <row r="46" spans="1:64" ht="13.5" thickTop="1">
      <c r="A46" s="2" t="s">
        <v>0</v>
      </c>
      <c r="B46" s="271"/>
      <c r="C46" s="166">
        <f t="shared" ref="C46:C61" si="28">(C6-B6)/B6*100</f>
        <v>7.002987560643505</v>
      </c>
      <c r="D46" s="166">
        <f t="shared" ref="D46:D61" si="29">(D6-C6)/C6*100</f>
        <v>2.8293134003462854</v>
      </c>
      <c r="E46" s="166">
        <f t="shared" ref="E46:E61" si="30">(E6-D6)/D6*100</f>
        <v>-6.0603612254380597</v>
      </c>
      <c r="F46" s="166">
        <f t="shared" ref="F46:F61" si="31">(F6-E6)/E6*100</f>
        <v>-2.5932851091694062</v>
      </c>
      <c r="G46" s="166">
        <f t="shared" ref="G46:G61" si="32">(G6-F6)/F6*100</f>
        <v>21.848096246587897</v>
      </c>
      <c r="H46" s="166">
        <f t="shared" ref="H46:H61" si="33">(H6-G6)/G6*100</f>
        <v>-8.2756662514493211</v>
      </c>
      <c r="I46" s="166">
        <f t="shared" ref="I46:I61" si="34">(I6-H6)/H6*100</f>
        <v>-8.6548836826817741</v>
      </c>
      <c r="J46" s="166">
        <f t="shared" ref="J46:J61" si="35">(J6-I6)/I6*100</f>
        <v>-0.5024083513090184</v>
      </c>
      <c r="K46" s="166">
        <f t="shared" ref="K46:K61" si="36">(K6-J6)/J6*100</f>
        <v>21.001372393720271</v>
      </c>
      <c r="L46" s="166">
        <f t="shared" ref="L46:L61" si="37">(L6-K6)/K6*100</f>
        <v>-7.4829750300440647</v>
      </c>
      <c r="M46" s="166">
        <f t="shared" ref="M46:M61" si="38">(M6-L6)/L6*100</f>
        <v>-8.5005340184164204</v>
      </c>
      <c r="N46" s="166">
        <f t="shared" ref="N46:N61" si="39">(N6-M6)/M6*100</f>
        <v>-1.1579851953551921</v>
      </c>
      <c r="O46" s="166">
        <f t="shared" ref="O46:O61" si="40">(O6-N6)/N6*100</f>
        <v>18.457922000823462</v>
      </c>
      <c r="P46" s="166">
        <f t="shared" ref="P46:P61" si="41">(P6-O6)/O6*100</f>
        <v>-8.4716160970324772</v>
      </c>
      <c r="Q46" s="166">
        <f t="shared" ref="Q46:Q61" si="42">(Q6-P6)/P6*100</f>
        <v>-10.32040035325287</v>
      </c>
      <c r="R46" s="166">
        <f t="shared" ref="R46:R61" si="43">(R6-Q6)/Q6*100</f>
        <v>2.8646777065246529</v>
      </c>
      <c r="S46" s="166">
        <f t="shared" ref="S46:S61" si="44">(S6-R6)/R6*100</f>
        <v>20.943706548773548</v>
      </c>
      <c r="T46" s="166">
        <f t="shared" ref="T46:T61" si="45">(T6-S6)/S6*100</f>
        <v>-9.6272924826305832</v>
      </c>
      <c r="U46" s="166">
        <f t="shared" ref="U46:U61" si="46">(U6-T6)/T6*100</f>
        <v>-12.678059350878595</v>
      </c>
      <c r="V46" s="166">
        <f t="shared" ref="V46:V61" si="47">(V6-U6)/U6*100</f>
        <v>0.57946098192405937</v>
      </c>
      <c r="W46" s="166">
        <f t="shared" ref="W46:W61" si="48">(W6-V6)/V6*100</f>
        <v>19.489836826768308</v>
      </c>
      <c r="X46" s="166">
        <f t="shared" ref="X46:X61" si="49">(X6-W6)/W6*100</f>
        <v>3.5081276724783077</v>
      </c>
      <c r="Y46" s="166">
        <f t="shared" ref="Y46:Y61" si="50">(Y6-X6)/X6*100</f>
        <v>-17.692932072966528</v>
      </c>
      <c r="Z46" s="166">
        <f t="shared" ref="Z46:Z61" si="51">(Z6-Y6)/Y6*100</f>
        <v>-0.24883054541891239</v>
      </c>
      <c r="AA46" s="166">
        <f t="shared" ref="AA46:AA61" si="52">(AA6-Z6)/Z6*100</f>
        <v>23.681730314383874</v>
      </c>
      <c r="AB46" s="166">
        <f t="shared" ref="AB46:AB61" si="53">(AB6-AA6)/AA6*100</f>
        <v>-7.8901843036945429</v>
      </c>
      <c r="AC46" s="166">
        <f t="shared" ref="AC46:AC61" si="54">(AC6-AB6)/AB6*100</f>
        <v>-15.284056491759229</v>
      </c>
      <c r="AD46" s="166">
        <f t="shared" ref="AD46:AD61" si="55">(AD6-AC6)/AC6*100</f>
        <v>5.158702565189734</v>
      </c>
      <c r="AE46" s="166">
        <f t="shared" ref="AE46:AE61" si="56">(AE6-AD6)/AD6*100</f>
        <v>25.908244925343766</v>
      </c>
      <c r="AF46" s="166">
        <f t="shared" ref="AF46:AF61" si="57">(AF6-AE6)/AE6*100</f>
        <v>-11.448934524084009</v>
      </c>
      <c r="AG46" s="166">
        <f t="shared" ref="AG46:AG61" si="58">(AG6-AF6)/AF6*100</f>
        <v>-9.7811961163250789</v>
      </c>
      <c r="AH46" s="166">
        <f t="shared" ref="AH46:AH61" si="59">(AH6-AG6)/AG6*100</f>
        <v>-8.5459643006375485E-2</v>
      </c>
      <c r="AI46" s="166">
        <f t="shared" ref="AI46:AI61" si="60">(AI6-AH6)/AH6*100</f>
        <v>32.901508007982628</v>
      </c>
      <c r="AJ46" s="166">
        <f t="shared" ref="AJ46:AJ61" si="61">(AJ6-AI6)/AI6*100</f>
        <v>-12.886087565505083</v>
      </c>
      <c r="AK46" s="166">
        <f t="shared" ref="AK46:AK61" si="62">(AK6-AJ6)/AJ6*100</f>
        <v>-14.658719818146537</v>
      </c>
      <c r="AL46" s="166">
        <f t="shared" ref="AL46:AL61" si="63">(AL6-AK6)/AK6*100</f>
        <v>5.3594329215764995</v>
      </c>
      <c r="AM46" s="166">
        <f t="shared" ref="AM46:AM61" si="64">(AM6-AL6)/AL6*100</f>
        <v>24.226647267910938</v>
      </c>
      <c r="AN46" s="166">
        <f t="shared" ref="AN46:AN61" si="65">(AN6-AM6)/AM6*100</f>
        <v>-6.5966793239520509</v>
      </c>
      <c r="AO46" s="166">
        <f t="shared" ref="AO46:AO61" si="66">(AO6-AN6)/AN6*100</f>
        <v>-17.810043842168195</v>
      </c>
      <c r="AP46" s="166">
        <f t="shared" ref="AP46:AP61" si="67">(AP6-AO6)/AO6*100</f>
        <v>11.462363317954537</v>
      </c>
      <c r="AQ46" s="166">
        <f t="shared" ref="AQ46:AQ61" si="68">(AQ6-AP6)/AP6*100</f>
        <v>15.743051678256261</v>
      </c>
      <c r="AR46" s="166">
        <f t="shared" ref="AR46:AR61" si="69">(AR6-AQ6)/AQ6*100</f>
        <v>-4.3956236718655992</v>
      </c>
      <c r="AS46" s="166">
        <f t="shared" ref="AS46:AS61" si="70">(AS6-AR6)/AR6*100</f>
        <v>-19.115500045869751</v>
      </c>
      <c r="AT46" s="166">
        <f t="shared" ref="AT46:AT61" si="71">(AT6-AS6)/AS6*100</f>
        <v>6.6623134842256588</v>
      </c>
      <c r="AU46" s="166">
        <f t="shared" ref="AU46:AU61" si="72">(AU6-AT6)/AT6*100</f>
        <v>15.840714820649207</v>
      </c>
      <c r="AV46" s="166">
        <f t="shared" ref="AV46:AV61" si="73">(AV6-AU6)/AU6*100</f>
        <v>-3.1443711978850284</v>
      </c>
      <c r="AW46" s="166">
        <f t="shared" ref="AW46:AW61" si="74">(AW6-AV6)/AV6*100</f>
        <v>-11.315707881628679</v>
      </c>
      <c r="AX46" s="166">
        <f t="shared" ref="AX46:AX61" si="75">(AX6-AW6)/AW6*100</f>
        <v>3.0910780254840233</v>
      </c>
      <c r="AY46" s="166">
        <f t="shared" ref="AY46:AY61" si="76">(AY6-AX6)/AX6*100</f>
        <v>14.643044795110406</v>
      </c>
      <c r="AZ46" s="166">
        <f t="shared" ref="AZ46:AZ61" si="77">(AZ6-AY6)/AY6*100</f>
        <v>-3.4774071873304573</v>
      </c>
      <c r="BA46" s="166">
        <f t="shared" ref="BA46:BA61" si="78">(BA6-AZ6)/AZ6*100</f>
        <v>-14.04346778726479</v>
      </c>
      <c r="BB46" s="166">
        <f t="shared" ref="BB46:BB61" si="79">(BB6-BA6)/BA6*100</f>
        <v>1.2230718977449828</v>
      </c>
      <c r="BC46" s="166">
        <f t="shared" ref="BC46:BG46" si="80">(BC6-BB6)/BB6*100</f>
        <v>20.712615744301235</v>
      </c>
      <c r="BD46" s="166">
        <f t="shared" si="80"/>
        <v>-5.9815163334399459</v>
      </c>
      <c r="BE46" s="166">
        <f t="shared" si="80"/>
        <v>-14.352165321782781</v>
      </c>
      <c r="BF46" s="166">
        <f t="shared" si="80"/>
        <v>-4.8877190528378938</v>
      </c>
      <c r="BG46" s="166">
        <f t="shared" si="80"/>
        <v>22.11137171477349</v>
      </c>
      <c r="BH46" s="166">
        <f t="shared" ref="BH46:BH61" si="81">(BH6-BG6)/BG6*100</f>
        <v>-5.2129180115547884</v>
      </c>
      <c r="BI46" s="166">
        <f t="shared" ref="BI46:BI61" si="82">(BI6-BH6)/BH6*100</f>
        <v>-13.099781633575166</v>
      </c>
      <c r="BJ46" s="166">
        <f t="shared" ref="BJ46:BJ61" si="83">(BJ6-BI6)/BI6*100</f>
        <v>3.9139080032492939</v>
      </c>
      <c r="BK46" s="166">
        <f t="shared" ref="BK46:BK61" si="84">(BK6-BJ6)/BJ6*100</f>
        <v>16.337705335540559</v>
      </c>
    </row>
    <row r="47" spans="1:64">
      <c r="A47" s="3" t="s">
        <v>1</v>
      </c>
      <c r="B47" s="272"/>
      <c r="C47" s="168">
        <f t="shared" si="28"/>
        <v>45.315580490310339</v>
      </c>
      <c r="D47" s="168">
        <f t="shared" si="29"/>
        <v>7.2318998588910794</v>
      </c>
      <c r="E47" s="168">
        <f t="shared" si="30"/>
        <v>-22.680020283975661</v>
      </c>
      <c r="F47" s="168">
        <f t="shared" si="31"/>
        <v>-8.8686669945892707</v>
      </c>
      <c r="G47" s="168">
        <f t="shared" si="32"/>
        <v>122.81211205267988</v>
      </c>
      <c r="H47" s="168">
        <f t="shared" si="33"/>
        <v>-28.391359256854749</v>
      </c>
      <c r="I47" s="168">
        <f t="shared" si="34"/>
        <v>-33.108219348000141</v>
      </c>
      <c r="J47" s="168">
        <f t="shared" si="35"/>
        <v>3.4558152942584583</v>
      </c>
      <c r="K47" s="168">
        <f t="shared" si="36"/>
        <v>97.799261206153474</v>
      </c>
      <c r="L47" s="168">
        <f t="shared" si="37"/>
        <v>-27.465194826591976</v>
      </c>
      <c r="M47" s="168">
        <f t="shared" si="38"/>
        <v>-32.356615559341286</v>
      </c>
      <c r="N47" s="168">
        <f t="shared" si="39"/>
        <v>-0.26863666890530558</v>
      </c>
      <c r="O47" s="168">
        <f t="shared" si="40"/>
        <v>97.324410774410779</v>
      </c>
      <c r="P47" s="168">
        <f t="shared" si="41"/>
        <v>-27.472491845880963</v>
      </c>
      <c r="Q47" s="168">
        <f t="shared" si="42"/>
        <v>-39.724738266086341</v>
      </c>
      <c r="R47" s="168">
        <f t="shared" si="43"/>
        <v>27.204527712724435</v>
      </c>
      <c r="S47" s="168">
        <f t="shared" si="44"/>
        <v>98.757893574063033</v>
      </c>
      <c r="T47" s="168">
        <f t="shared" si="45"/>
        <v>-30.05597855956329</v>
      </c>
      <c r="U47" s="168">
        <f t="shared" si="46"/>
        <v>-48.222535155310212</v>
      </c>
      <c r="V47" s="168">
        <f t="shared" si="47"/>
        <v>18.0202358648413</v>
      </c>
      <c r="W47" s="168">
        <f t="shared" si="48"/>
        <v>100.48508972173261</v>
      </c>
      <c r="X47" s="168">
        <f t="shared" si="49"/>
        <v>11.485348298817234</v>
      </c>
      <c r="Y47" s="168">
        <f t="shared" si="50"/>
        <v>-53.352833283506108</v>
      </c>
      <c r="Z47" s="168">
        <f t="shared" si="51"/>
        <v>6.5822521695449581</v>
      </c>
      <c r="AA47" s="168">
        <f t="shared" si="52"/>
        <v>108.54723635240772</v>
      </c>
      <c r="AB47" s="168">
        <f t="shared" si="53"/>
        <v>-23.347661960767198</v>
      </c>
      <c r="AC47" s="168">
        <f t="shared" si="54"/>
        <v>-51.016254376725776</v>
      </c>
      <c r="AD47" s="168">
        <f t="shared" si="55"/>
        <v>39.681617235009639</v>
      </c>
      <c r="AE47" s="168">
        <f t="shared" si="56"/>
        <v>109.43536404160477</v>
      </c>
      <c r="AF47" s="168">
        <f t="shared" si="57"/>
        <v>-34.295849592053919</v>
      </c>
      <c r="AG47" s="168">
        <f t="shared" si="58"/>
        <v>-38.019652305366591</v>
      </c>
      <c r="AH47" s="168">
        <f t="shared" si="59"/>
        <v>7.6829268292682924</v>
      </c>
      <c r="AI47" s="168">
        <f t="shared" si="60"/>
        <v>152.22455913282639</v>
      </c>
      <c r="AJ47" s="168">
        <f t="shared" si="61"/>
        <v>-37.575368826170624</v>
      </c>
      <c r="AK47" s="168">
        <f t="shared" si="62"/>
        <v>-53.072338676531025</v>
      </c>
      <c r="AL47" s="168">
        <f t="shared" si="63"/>
        <v>36.12874972629735</v>
      </c>
      <c r="AM47" s="168">
        <f t="shared" si="64"/>
        <v>127.52131253015924</v>
      </c>
      <c r="AN47" s="168">
        <f t="shared" si="65"/>
        <v>-24.397313538352776</v>
      </c>
      <c r="AO47" s="168">
        <f t="shared" si="66"/>
        <v>-50.21507387319992</v>
      </c>
      <c r="AP47" s="168">
        <f t="shared" si="67"/>
        <v>34.555785123966942</v>
      </c>
      <c r="AQ47" s="168">
        <f t="shared" si="68"/>
        <v>83.224568138195778</v>
      </c>
      <c r="AR47" s="168">
        <f t="shared" si="69"/>
        <v>-10.742243300382835</v>
      </c>
      <c r="AS47" s="168">
        <f t="shared" si="70"/>
        <v>-53.935940934212489</v>
      </c>
      <c r="AT47" s="168">
        <f t="shared" si="71"/>
        <v>31.287348867373883</v>
      </c>
      <c r="AU47" s="168">
        <f t="shared" si="72"/>
        <v>69.185279277372018</v>
      </c>
      <c r="AV47" s="168">
        <f t="shared" si="73"/>
        <v>-11.644921249332633</v>
      </c>
      <c r="AW47" s="168">
        <f t="shared" si="74"/>
        <v>-46.227092047246323</v>
      </c>
      <c r="AX47" s="168">
        <f t="shared" si="75"/>
        <v>29.528993459461834</v>
      </c>
      <c r="AY47" s="168">
        <f t="shared" si="76"/>
        <v>68.862681306764259</v>
      </c>
      <c r="AZ47" s="168">
        <f t="shared" si="77"/>
        <v>-12.482941318134383</v>
      </c>
      <c r="BA47" s="168">
        <f t="shared" si="78"/>
        <v>-46.119977985690696</v>
      </c>
      <c r="BB47" s="168">
        <f t="shared" si="79"/>
        <v>42.948586993530803</v>
      </c>
      <c r="BC47" s="168">
        <f t="shared" ref="BC47:BG61" si="85">(BC7-BB7)/BB7*100</f>
        <v>65.251048018292693</v>
      </c>
      <c r="BD47" s="168">
        <f t="shared" si="85"/>
        <v>-13.960276164257184</v>
      </c>
      <c r="BE47" s="168">
        <f t="shared" si="85"/>
        <v>-46.571234724048686</v>
      </c>
      <c r="BF47" s="168">
        <f t="shared" si="85"/>
        <v>26.248295107153496</v>
      </c>
      <c r="BG47" s="168">
        <f t="shared" si="85"/>
        <v>64.112753011300143</v>
      </c>
      <c r="BH47" s="168">
        <f t="shared" si="81"/>
        <v>-12.901029055690072</v>
      </c>
      <c r="BI47" s="168">
        <f t="shared" si="82"/>
        <v>-43.445226305273216</v>
      </c>
      <c r="BJ47" s="168">
        <f t="shared" si="83"/>
        <v>22.580268570603462</v>
      </c>
      <c r="BK47" s="168">
        <f t="shared" si="84"/>
        <v>72.067669172932341</v>
      </c>
    </row>
    <row r="48" spans="1:64">
      <c r="A48" s="182" t="s">
        <v>2</v>
      </c>
      <c r="B48" s="273"/>
      <c r="C48" s="169">
        <f t="shared" si="28"/>
        <v>-0.69413851813928584</v>
      </c>
      <c r="D48" s="169">
        <f t="shared" si="29"/>
        <v>1.5350214612857593</v>
      </c>
      <c r="E48" s="169">
        <f t="shared" si="30"/>
        <v>-0.90030303996435301</v>
      </c>
      <c r="F48" s="169">
        <f t="shared" si="31"/>
        <v>-1.0731154745014939</v>
      </c>
      <c r="G48" s="169">
        <f t="shared" si="32"/>
        <v>-0.68245929454313436</v>
      </c>
      <c r="H48" s="169">
        <f t="shared" si="33"/>
        <v>1.7948821603266361</v>
      </c>
      <c r="I48" s="169">
        <f t="shared" si="34"/>
        <v>-4.3048330090147906E-2</v>
      </c>
      <c r="J48" s="169">
        <f t="shared" si="35"/>
        <v>-1.4352709716584973</v>
      </c>
      <c r="K48" s="169">
        <f t="shared" si="36"/>
        <v>2.0037164082244616</v>
      </c>
      <c r="L48" s="169">
        <f t="shared" si="37"/>
        <v>2.1022682367817911</v>
      </c>
      <c r="M48" s="169">
        <f t="shared" si="38"/>
        <v>-0.37092654230203631</v>
      </c>
      <c r="N48" s="169">
        <f t="shared" si="39"/>
        <v>-1.3637550228885271</v>
      </c>
      <c r="O48" s="169">
        <f t="shared" si="40"/>
        <v>7.8767757206265193E-3</v>
      </c>
      <c r="P48" s="169">
        <f t="shared" si="41"/>
        <v>0.29890009490767749</v>
      </c>
      <c r="Q48" s="169">
        <f t="shared" si="42"/>
        <v>-0.50586988103184316</v>
      </c>
      <c r="R48" s="169">
        <f t="shared" si="43"/>
        <v>-2.0570509420619225</v>
      </c>
      <c r="S48" s="169">
        <f t="shared" si="44"/>
        <v>0.50808053539842024</v>
      </c>
      <c r="T48" s="169">
        <f t="shared" si="45"/>
        <v>0.98216075365804778</v>
      </c>
      <c r="U48" s="169">
        <f t="shared" si="46"/>
        <v>0.10782056371575965</v>
      </c>
      <c r="V48" s="169">
        <f t="shared" si="47"/>
        <v>-2.6654072068385157</v>
      </c>
      <c r="W48" s="169">
        <f t="shared" si="48"/>
        <v>1.2180882313397974</v>
      </c>
      <c r="X48" s="169">
        <f t="shared" si="49"/>
        <v>-5.6351634197391719E-2</v>
      </c>
      <c r="Y48" s="169">
        <f t="shared" si="50"/>
        <v>8.1151832460738843E-2</v>
      </c>
      <c r="Z48" s="169">
        <f t="shared" si="51"/>
        <v>-1.8358038080253065</v>
      </c>
      <c r="AA48" s="169">
        <f t="shared" si="52"/>
        <v>2.2753592591605676</v>
      </c>
      <c r="AB48" s="169">
        <f t="shared" si="53"/>
        <v>6.0122650206421102E-2</v>
      </c>
      <c r="AC48" s="169">
        <f t="shared" si="54"/>
        <v>-1.2051353949687493</v>
      </c>
      <c r="AD48" s="169">
        <f t="shared" si="55"/>
        <v>-1.5855638878245597</v>
      </c>
      <c r="AE48" s="169">
        <f t="shared" si="56"/>
        <v>2.7484230865891379</v>
      </c>
      <c r="AF48" s="169">
        <f t="shared" si="57"/>
        <v>1.4635593764034129</v>
      </c>
      <c r="AG48" s="169">
        <f t="shared" si="58"/>
        <v>0.55370254740320024</v>
      </c>
      <c r="AH48" s="169">
        <f t="shared" si="59"/>
        <v>-1.837935475554265</v>
      </c>
      <c r="AI48" s="169">
        <f t="shared" si="60"/>
        <v>3.3725085740046916</v>
      </c>
      <c r="AJ48" s="169">
        <f t="shared" si="61"/>
        <v>2.0217669158371745</v>
      </c>
      <c r="AK48" s="169">
        <f t="shared" si="62"/>
        <v>-0.46634524125887455</v>
      </c>
      <c r="AL48" s="169">
        <f t="shared" si="63"/>
        <v>-3.4327351728780933E-4</v>
      </c>
      <c r="AM48" s="169">
        <f t="shared" si="64"/>
        <v>-0.2672584213864701</v>
      </c>
      <c r="AN48" s="169">
        <f t="shared" si="65"/>
        <v>3.0327367293865688</v>
      </c>
      <c r="AO48" s="169">
        <f t="shared" si="66"/>
        <v>-4.947143758583576</v>
      </c>
      <c r="AP48" s="169">
        <f t="shared" si="67"/>
        <v>6.6611892523446654</v>
      </c>
      <c r="AQ48" s="169">
        <f t="shared" si="68"/>
        <v>-1.9555905396500015</v>
      </c>
      <c r="AR48" s="169">
        <f t="shared" si="69"/>
        <v>-1.2849213121059251</v>
      </c>
      <c r="AS48" s="169">
        <f t="shared" si="70"/>
        <v>-3.6838372279961744</v>
      </c>
      <c r="AT48" s="169">
        <f t="shared" si="71"/>
        <v>1.4429402361960333</v>
      </c>
      <c r="AU48" s="169">
        <f t="shared" si="72"/>
        <v>1.2077369498979869</v>
      </c>
      <c r="AV48" s="169">
        <f t="shared" si="73"/>
        <v>0.75359824032898204</v>
      </c>
      <c r="AW48" s="169">
        <f t="shared" si="74"/>
        <v>2.7230738564635053</v>
      </c>
      <c r="AX48" s="169">
        <f t="shared" si="75"/>
        <v>-2.4741771161902175</v>
      </c>
      <c r="AY48" s="169">
        <f t="shared" si="76"/>
        <v>-0.51565106726810028</v>
      </c>
      <c r="AZ48" s="169">
        <f t="shared" si="77"/>
        <v>0.79619047619047623</v>
      </c>
      <c r="BA48" s="169">
        <f t="shared" si="78"/>
        <v>-0.82686420499640512</v>
      </c>
      <c r="BB48" s="169">
        <f t="shared" si="79"/>
        <v>-8.1173862109387827</v>
      </c>
      <c r="BC48" s="169">
        <f t="shared" si="85"/>
        <v>5.2013255800449567</v>
      </c>
      <c r="BD48" s="169">
        <f t="shared" si="85"/>
        <v>-1.6166454754230828</v>
      </c>
      <c r="BE48" s="169">
        <f t="shared" si="85"/>
        <v>1.0622259980283868</v>
      </c>
      <c r="BF48" s="169">
        <f t="shared" si="85"/>
        <v>-12.76293881623061</v>
      </c>
      <c r="BG48" s="169">
        <f t="shared" si="85"/>
        <v>6.7373413573083925</v>
      </c>
      <c r="BH48" s="169">
        <f t="shared" si="81"/>
        <v>-0.88608874760990541</v>
      </c>
      <c r="BI48" s="169">
        <f t="shared" si="82"/>
        <v>1.9081908915248302</v>
      </c>
      <c r="BJ48" s="169">
        <f t="shared" si="83"/>
        <v>-1.209375015130252</v>
      </c>
      <c r="BK48" s="169">
        <f t="shared" si="84"/>
        <v>-2.6416865824513485</v>
      </c>
    </row>
    <row r="49" spans="1:63">
      <c r="A49" s="2" t="s">
        <v>3</v>
      </c>
      <c r="B49" s="274"/>
      <c r="C49" s="171">
        <f t="shared" si="28"/>
        <v>1.8610490466188803</v>
      </c>
      <c r="D49" s="171">
        <f t="shared" si="29"/>
        <v>5.6141633222543179</v>
      </c>
      <c r="E49" s="171">
        <f t="shared" si="30"/>
        <v>-1.9289089014306899</v>
      </c>
      <c r="F49" s="171">
        <f t="shared" si="31"/>
        <v>-3.1303532063010593</v>
      </c>
      <c r="G49" s="171">
        <f t="shared" si="32"/>
        <v>1.4694629046475047</v>
      </c>
      <c r="H49" s="171">
        <f t="shared" si="33"/>
        <v>5.7581567957673432</v>
      </c>
      <c r="I49" s="171">
        <f t="shared" si="34"/>
        <v>-0.16320841629432215</v>
      </c>
      <c r="J49" s="171">
        <f t="shared" si="35"/>
        <v>-4.1539845929144139</v>
      </c>
      <c r="K49" s="171">
        <f t="shared" si="36"/>
        <v>3.1648858397492132</v>
      </c>
      <c r="L49" s="171">
        <f t="shared" si="37"/>
        <v>3.8058278562347025</v>
      </c>
      <c r="M49" s="171">
        <f t="shared" si="38"/>
        <v>-0.48484441152683777</v>
      </c>
      <c r="N49" s="171">
        <f t="shared" si="39"/>
        <v>-5.6094429159408223</v>
      </c>
      <c r="O49" s="171">
        <f t="shared" si="40"/>
        <v>1.3564761326822101</v>
      </c>
      <c r="P49" s="171">
        <f t="shared" si="41"/>
        <v>2.2173349736796326</v>
      </c>
      <c r="Q49" s="171">
        <f t="shared" si="42"/>
        <v>-0.31463981261109664</v>
      </c>
      <c r="R49" s="171">
        <f t="shared" si="43"/>
        <v>-5.6009404658409911</v>
      </c>
      <c r="S49" s="171">
        <f t="shared" si="44"/>
        <v>2.6278096947014018</v>
      </c>
      <c r="T49" s="171">
        <f t="shared" si="45"/>
        <v>4.6827311540853573</v>
      </c>
      <c r="U49" s="171">
        <f t="shared" si="46"/>
        <v>2.2790791117203231</v>
      </c>
      <c r="V49" s="171">
        <f t="shared" si="47"/>
        <v>-3.3485629804111747</v>
      </c>
      <c r="W49" s="171">
        <f t="shared" si="48"/>
        <v>3.5825459631702681</v>
      </c>
      <c r="X49" s="171">
        <f t="shared" si="49"/>
        <v>5.3510356869928151</v>
      </c>
      <c r="Y49" s="171">
        <f t="shared" si="50"/>
        <v>2.3422505270733294</v>
      </c>
      <c r="Z49" s="171">
        <f t="shared" si="51"/>
        <v>-5.3792142468323583</v>
      </c>
      <c r="AA49" s="171">
        <f t="shared" si="52"/>
        <v>1.962235451413779</v>
      </c>
      <c r="AB49" s="171">
        <f t="shared" si="53"/>
        <v>2.4449973779660175</v>
      </c>
      <c r="AC49" s="171">
        <f t="shared" si="54"/>
        <v>1.3274305885373399</v>
      </c>
      <c r="AD49" s="171">
        <f t="shared" si="55"/>
        <v>-4.6083479382692207</v>
      </c>
      <c r="AE49" s="171">
        <f t="shared" si="56"/>
        <v>3.5528616054796007</v>
      </c>
      <c r="AF49" s="171">
        <f t="shared" si="57"/>
        <v>4.8092171357247162</v>
      </c>
      <c r="AG49" s="171">
        <f t="shared" si="58"/>
        <v>0.55980396298956447</v>
      </c>
      <c r="AH49" s="171">
        <f t="shared" si="59"/>
        <v>-5.9079784887507127</v>
      </c>
      <c r="AI49" s="171">
        <f t="shared" si="60"/>
        <v>0.65303844275448275</v>
      </c>
      <c r="AJ49" s="171">
        <f t="shared" si="61"/>
        <v>3.974602470436555</v>
      </c>
      <c r="AK49" s="171">
        <f t="shared" si="62"/>
        <v>-0.39733333333333332</v>
      </c>
      <c r="AL49" s="171">
        <f t="shared" si="63"/>
        <v>-1.3930015260635669</v>
      </c>
      <c r="AM49" s="171">
        <f t="shared" si="64"/>
        <v>2.8878082686454665</v>
      </c>
      <c r="AN49" s="171">
        <f t="shared" si="65"/>
        <v>5.6887183560588186</v>
      </c>
      <c r="AO49" s="171">
        <f t="shared" si="66"/>
        <v>0.12609238451935081</v>
      </c>
      <c r="AP49" s="171">
        <f t="shared" si="67"/>
        <v>-3.8489545018141849</v>
      </c>
      <c r="AQ49" s="171">
        <f t="shared" si="68"/>
        <v>5.7058307105963753</v>
      </c>
      <c r="AR49" s="171">
        <f t="shared" si="69"/>
        <v>5.4002927100955533</v>
      </c>
      <c r="AS49" s="171">
        <f t="shared" si="70"/>
        <v>0.2431441836861708</v>
      </c>
      <c r="AT49" s="171">
        <f t="shared" si="71"/>
        <v>-4.2073730043541433</v>
      </c>
      <c r="AU49" s="171">
        <f t="shared" si="72"/>
        <v>4.5478016130635357</v>
      </c>
      <c r="AV49" s="171">
        <f t="shared" si="73"/>
        <v>5.5091161623773708</v>
      </c>
      <c r="AW49" s="171">
        <f t="shared" si="74"/>
        <v>1.9095612118867966</v>
      </c>
      <c r="AX49" s="171">
        <f t="shared" si="75"/>
        <v>-4.5408278791930421</v>
      </c>
      <c r="AY49" s="171">
        <f t="shared" si="76"/>
        <v>3.443964139398656</v>
      </c>
      <c r="AZ49" s="171">
        <f t="shared" si="77"/>
        <v>3.9199307277625182</v>
      </c>
      <c r="BA49" s="171">
        <f t="shared" si="78"/>
        <v>3.2472213057393713</v>
      </c>
      <c r="BB49" s="171">
        <f t="shared" si="79"/>
        <v>-6.4690976073925626</v>
      </c>
      <c r="BC49" s="171">
        <f t="shared" si="85"/>
        <v>6.5089375481478582</v>
      </c>
      <c r="BD49" s="171">
        <f t="shared" si="85"/>
        <v>2.2564932411448404</v>
      </c>
      <c r="BE49" s="171">
        <f t="shared" si="85"/>
        <v>-3.6387359234009193</v>
      </c>
      <c r="BF49" s="171">
        <f t="shared" si="85"/>
        <v>-11.440790488019509</v>
      </c>
      <c r="BG49" s="171">
        <f t="shared" si="85"/>
        <v>2.2519772860145637</v>
      </c>
      <c r="BH49" s="171">
        <f t="shared" si="81"/>
        <v>5.5799520302730565</v>
      </c>
      <c r="BI49" s="171">
        <f t="shared" si="82"/>
        <v>1.4128032007308307</v>
      </c>
      <c r="BJ49" s="171">
        <f t="shared" si="83"/>
        <v>-5.5979014712252591</v>
      </c>
      <c r="BK49" s="171">
        <f t="shared" si="84"/>
        <v>5.4619802226929304</v>
      </c>
    </row>
    <row r="50" spans="1:63">
      <c r="A50" s="3" t="s">
        <v>4</v>
      </c>
      <c r="B50" s="272"/>
      <c r="C50" s="168">
        <f t="shared" si="28"/>
        <v>1.916501374627096</v>
      </c>
      <c r="D50" s="168">
        <f t="shared" si="29"/>
        <v>7.0731261902898437</v>
      </c>
      <c r="E50" s="168">
        <f t="shared" si="30"/>
        <v>-1.1651422194716659</v>
      </c>
      <c r="F50" s="168">
        <f t="shared" si="31"/>
        <v>-5.1715412681195216</v>
      </c>
      <c r="G50" s="168">
        <f t="shared" si="32"/>
        <v>0.81944114284597591</v>
      </c>
      <c r="H50" s="168">
        <f t="shared" si="33"/>
        <v>6.2962515249569</v>
      </c>
      <c r="I50" s="168">
        <f t="shared" si="34"/>
        <v>0.14318150944128322</v>
      </c>
      <c r="J50" s="168">
        <f t="shared" si="35"/>
        <v>-5.2647938735083635</v>
      </c>
      <c r="K50" s="168">
        <f t="shared" si="36"/>
        <v>3.4345211307940922</v>
      </c>
      <c r="L50" s="168">
        <f t="shared" si="37"/>
        <v>4.8432710372787495</v>
      </c>
      <c r="M50" s="168">
        <f t="shared" si="38"/>
        <v>-0.74697249783076169</v>
      </c>
      <c r="N50" s="168">
        <f t="shared" si="39"/>
        <v>-5.2798852103842764</v>
      </c>
      <c r="O50" s="168">
        <f t="shared" si="40"/>
        <v>1.7138300832888038</v>
      </c>
      <c r="P50" s="168">
        <f t="shared" si="41"/>
        <v>3.0457253323864757</v>
      </c>
      <c r="Q50" s="168">
        <f t="shared" si="42"/>
        <v>-0.6451242390596883</v>
      </c>
      <c r="R50" s="168">
        <f t="shared" si="43"/>
        <v>-5.9982081270110355</v>
      </c>
      <c r="S50" s="168">
        <f t="shared" si="44"/>
        <v>2.6177203472912374</v>
      </c>
      <c r="T50" s="168">
        <f t="shared" si="45"/>
        <v>5.6985918306201935</v>
      </c>
      <c r="U50" s="168">
        <f t="shared" si="46"/>
        <v>2.2903359915340715</v>
      </c>
      <c r="V50" s="168">
        <f t="shared" si="47"/>
        <v>-3.4992795122852458</v>
      </c>
      <c r="W50" s="168">
        <f t="shared" si="48"/>
        <v>3.5534223245955334</v>
      </c>
      <c r="X50" s="168">
        <f t="shared" si="49"/>
        <v>6.1173556163573171</v>
      </c>
      <c r="Y50" s="168">
        <f t="shared" si="50"/>
        <v>2.5243462657444993</v>
      </c>
      <c r="Z50" s="168">
        <f t="shared" si="51"/>
        <v>-5.5400509770603223</v>
      </c>
      <c r="AA50" s="168">
        <f t="shared" si="52"/>
        <v>2.0111646622178792</v>
      </c>
      <c r="AB50" s="168">
        <f t="shared" si="53"/>
        <v>2.8414493416059337</v>
      </c>
      <c r="AC50" s="168">
        <f t="shared" si="54"/>
        <v>1.3134655944031963</v>
      </c>
      <c r="AD50" s="168">
        <f t="shared" si="55"/>
        <v>-5.4700854700854702</v>
      </c>
      <c r="AE50" s="168">
        <f t="shared" si="56"/>
        <v>3.8422287075000447</v>
      </c>
      <c r="AF50" s="168">
        <f t="shared" si="57"/>
        <v>5.3283677304781136</v>
      </c>
      <c r="AG50" s="168">
        <f t="shared" si="58"/>
        <v>0.16729579927122723</v>
      </c>
      <c r="AH50" s="168">
        <f t="shared" si="59"/>
        <v>-7.0052098654063606</v>
      </c>
      <c r="AI50" s="168">
        <f t="shared" si="60"/>
        <v>0.333889816360601</v>
      </c>
      <c r="AJ50" s="168">
        <f t="shared" si="61"/>
        <v>4.3471407303616783</v>
      </c>
      <c r="AK50" s="168">
        <f t="shared" si="62"/>
        <v>-0.96178055289793052</v>
      </c>
      <c r="AL50" s="168">
        <f t="shared" si="63"/>
        <v>-1.718527557453732</v>
      </c>
      <c r="AM50" s="168">
        <f t="shared" si="64"/>
        <v>2.7504742196930505</v>
      </c>
      <c r="AN50" s="168">
        <f t="shared" si="65"/>
        <v>6.1726944700847532</v>
      </c>
      <c r="AO50" s="168">
        <f t="shared" si="66"/>
        <v>-0.21497557814204193</v>
      </c>
      <c r="AP50" s="168">
        <f t="shared" si="67"/>
        <v>-4.8218670299554889</v>
      </c>
      <c r="AQ50" s="168">
        <f t="shared" si="68"/>
        <v>6.2962796526810374</v>
      </c>
      <c r="AR50" s="168">
        <f t="shared" si="69"/>
        <v>6.0282372025221633</v>
      </c>
      <c r="AS50" s="168">
        <f t="shared" si="70"/>
        <v>-0.41363870630471311</v>
      </c>
      <c r="AT50" s="168">
        <f t="shared" si="71"/>
        <v>-4.6948217569250845</v>
      </c>
      <c r="AU50" s="168">
        <f t="shared" si="72"/>
        <v>4.8047300451221409</v>
      </c>
      <c r="AV50" s="168">
        <f t="shared" si="73"/>
        <v>6.0898482734047921</v>
      </c>
      <c r="AW50" s="168">
        <f t="shared" si="74"/>
        <v>1.7268401903162609</v>
      </c>
      <c r="AX50" s="168">
        <f t="shared" si="75"/>
        <v>-5.5937216276446513</v>
      </c>
      <c r="AY50" s="168">
        <f t="shared" si="76"/>
        <v>3.4286447017749397</v>
      </c>
      <c r="AZ50" s="168">
        <f t="shared" si="77"/>
        <v>3.9924937342122697</v>
      </c>
      <c r="BA50" s="168">
        <f t="shared" si="78"/>
        <v>3.1909676405480676</v>
      </c>
      <c r="BB50" s="168">
        <f t="shared" si="79"/>
        <v>-7.2587632926348959</v>
      </c>
      <c r="BC50" s="168">
        <f t="shared" si="85"/>
        <v>7.4418538808907</v>
      </c>
      <c r="BD50" s="168">
        <f t="shared" si="85"/>
        <v>2.0277214155840735</v>
      </c>
      <c r="BE50" s="168">
        <f t="shared" si="85"/>
        <v>-5.0647623229205676</v>
      </c>
      <c r="BF50" s="168">
        <f t="shared" si="85"/>
        <v>-13.938538834126907</v>
      </c>
      <c r="BG50" s="168">
        <f t="shared" si="85"/>
        <v>1.6836507059840584</v>
      </c>
      <c r="BH50" s="168">
        <f t="shared" si="81"/>
        <v>6.4875585160612692</v>
      </c>
      <c r="BI50" s="168">
        <f t="shared" si="82"/>
        <v>1.510144807783891</v>
      </c>
      <c r="BJ50" s="168">
        <f t="shared" si="83"/>
        <v>-6.2459258523834684</v>
      </c>
      <c r="BK50" s="168">
        <f t="shared" si="84"/>
        <v>6.4434491855578395</v>
      </c>
    </row>
    <row r="51" spans="1:63">
      <c r="A51" s="3" t="s">
        <v>5</v>
      </c>
      <c r="B51" s="272"/>
      <c r="C51" s="168">
        <f t="shared" si="28"/>
        <v>1.9562704982039703</v>
      </c>
      <c r="D51" s="168">
        <f t="shared" si="29"/>
        <v>1.6197271554748089</v>
      </c>
      <c r="E51" s="168">
        <f t="shared" si="30"/>
        <v>-5.3662948447392225</v>
      </c>
      <c r="F51" s="168">
        <f t="shared" si="31"/>
        <v>3.9503026441541889</v>
      </c>
      <c r="G51" s="168">
        <f t="shared" si="32"/>
        <v>6.5430585350904069</v>
      </c>
      <c r="H51" s="168">
        <f t="shared" si="33"/>
        <v>8.3072055227959218</v>
      </c>
      <c r="I51" s="168">
        <f t="shared" si="34"/>
        <v>1.2499668021140307</v>
      </c>
      <c r="J51" s="168">
        <f t="shared" si="35"/>
        <v>-5.0720484528632435</v>
      </c>
      <c r="K51" s="168">
        <f t="shared" si="36"/>
        <v>3.7036474164133701</v>
      </c>
      <c r="L51" s="168">
        <f t="shared" si="37"/>
        <v>1.278032312515075</v>
      </c>
      <c r="M51" s="168">
        <f t="shared" si="38"/>
        <v>-2.5914233096553536</v>
      </c>
      <c r="N51" s="168">
        <f t="shared" si="39"/>
        <v>-7.4760297096556432</v>
      </c>
      <c r="O51" s="168">
        <f t="shared" si="40"/>
        <v>2.4133753685378223</v>
      </c>
      <c r="P51" s="168">
        <f t="shared" si="41"/>
        <v>0.72469448106317547</v>
      </c>
      <c r="Q51" s="168">
        <f t="shared" si="42"/>
        <v>-1.7912728507555657</v>
      </c>
      <c r="R51" s="168">
        <f t="shared" si="43"/>
        <v>-5.2903039907794245</v>
      </c>
      <c r="S51" s="168">
        <f t="shared" si="44"/>
        <v>5.3059113450363595</v>
      </c>
      <c r="T51" s="168">
        <f t="shared" si="45"/>
        <v>2.9522144858868038</v>
      </c>
      <c r="U51" s="168">
        <f t="shared" si="46"/>
        <v>-0.18198477052660886</v>
      </c>
      <c r="V51" s="168">
        <f t="shared" si="47"/>
        <v>-3.8571830193983643</v>
      </c>
      <c r="W51" s="168">
        <f t="shared" si="48"/>
        <v>5.0007310369027387</v>
      </c>
      <c r="X51" s="168">
        <f t="shared" si="49"/>
        <v>3.3609361663020776</v>
      </c>
      <c r="Y51" s="168">
        <f t="shared" si="50"/>
        <v>-3.637343392159504</v>
      </c>
      <c r="Z51" s="168">
        <f t="shared" si="51"/>
        <v>-6.416888019013002</v>
      </c>
      <c r="AA51" s="168">
        <f t="shared" si="52"/>
        <v>2.718852703913953</v>
      </c>
      <c r="AB51" s="168">
        <f t="shared" si="53"/>
        <v>3.0996218731820844</v>
      </c>
      <c r="AC51" s="168">
        <f t="shared" si="54"/>
        <v>-2.9500093805586878</v>
      </c>
      <c r="AD51" s="168">
        <f t="shared" si="55"/>
        <v>-1.1918604651162792</v>
      </c>
      <c r="AE51" s="168">
        <f t="shared" si="56"/>
        <v>4.8014121800529512</v>
      </c>
      <c r="AF51" s="168">
        <f t="shared" si="57"/>
        <v>3.3967772724720682</v>
      </c>
      <c r="AG51" s="168">
        <f t="shared" si="58"/>
        <v>-2.0661381407471739</v>
      </c>
      <c r="AH51" s="168">
        <f t="shared" si="59"/>
        <v>-2.3869590529788449</v>
      </c>
      <c r="AI51" s="168">
        <f t="shared" si="60"/>
        <v>3.9335416074978702</v>
      </c>
      <c r="AJ51" s="168">
        <f t="shared" si="61"/>
        <v>3.3337887689575081</v>
      </c>
      <c r="AK51" s="168">
        <f t="shared" si="62"/>
        <v>-1.8907840803913791</v>
      </c>
      <c r="AL51" s="168">
        <f t="shared" si="63"/>
        <v>0.65229110512128896</v>
      </c>
      <c r="AM51" s="168">
        <f t="shared" si="64"/>
        <v>4.6087515398211227</v>
      </c>
      <c r="AN51" s="168">
        <f t="shared" si="65"/>
        <v>4.0370683255254285</v>
      </c>
      <c r="AO51" s="168">
        <f t="shared" si="66"/>
        <v>-2.4852362204724412</v>
      </c>
      <c r="AP51" s="168">
        <f t="shared" si="67"/>
        <v>-0.80746908907393389</v>
      </c>
      <c r="AQ51" s="168">
        <f t="shared" si="68"/>
        <v>4.5662681251589925</v>
      </c>
      <c r="AR51" s="168">
        <f t="shared" si="69"/>
        <v>2.7247293516603821</v>
      </c>
      <c r="AS51" s="168">
        <f t="shared" si="70"/>
        <v>0.43812907045589106</v>
      </c>
      <c r="AT51" s="168">
        <f t="shared" si="71"/>
        <v>-4.7111530299457725</v>
      </c>
      <c r="AU51" s="168">
        <f t="shared" si="72"/>
        <v>5.0727506681183812</v>
      </c>
      <c r="AV51" s="168">
        <f t="shared" si="73"/>
        <v>3.3300362677217406</v>
      </c>
      <c r="AW51" s="168">
        <f t="shared" si="74"/>
        <v>0.15726137296015213</v>
      </c>
      <c r="AX51" s="168">
        <f t="shared" si="75"/>
        <v>-4.721811355102969</v>
      </c>
      <c r="AY51" s="168">
        <f t="shared" si="76"/>
        <v>4.3826128492954384</v>
      </c>
      <c r="AZ51" s="168">
        <f t="shared" si="77"/>
        <v>4.3587690195629785</v>
      </c>
      <c r="BA51" s="168">
        <f t="shared" si="78"/>
        <v>-0.80026310019732505</v>
      </c>
      <c r="BB51" s="168">
        <f t="shared" si="79"/>
        <v>-6.1951596861531701</v>
      </c>
      <c r="BC51" s="168">
        <f t="shared" si="85"/>
        <v>4.0997125488902508</v>
      </c>
      <c r="BD51" s="168">
        <f t="shared" si="85"/>
        <v>5.1355755737630835</v>
      </c>
      <c r="BE51" s="168">
        <f t="shared" si="85"/>
        <v>-2.7900368129857345</v>
      </c>
      <c r="BF51" s="168">
        <f t="shared" si="85"/>
        <v>-7.0874634647443147</v>
      </c>
      <c r="BG51" s="168">
        <f t="shared" si="85"/>
        <v>4.259131017177614</v>
      </c>
      <c r="BH51" s="168">
        <f t="shared" si="81"/>
        <v>5.3720031819395082</v>
      </c>
      <c r="BI51" s="168">
        <f t="shared" si="82"/>
        <v>-1.1253145854640194</v>
      </c>
      <c r="BJ51" s="168">
        <f t="shared" si="83"/>
        <v>-5.2283179010672098</v>
      </c>
      <c r="BK51" s="168">
        <f t="shared" si="84"/>
        <v>3.6235239638805283</v>
      </c>
    </row>
    <row r="52" spans="1:63">
      <c r="A52" s="182" t="s">
        <v>6</v>
      </c>
      <c r="B52" s="273"/>
      <c r="C52" s="169">
        <f t="shared" si="28"/>
        <v>1.3602086649776255</v>
      </c>
      <c r="D52" s="169">
        <f t="shared" si="29"/>
        <v>-1.1182960608942956</v>
      </c>
      <c r="E52" s="169">
        <f t="shared" si="30"/>
        <v>-4.4734868350736701</v>
      </c>
      <c r="F52" s="169">
        <f t="shared" si="31"/>
        <v>6.4719771428236967</v>
      </c>
      <c r="G52" s="169">
        <f t="shared" si="32"/>
        <v>1.1860649397780312</v>
      </c>
      <c r="H52" s="169">
        <f t="shared" si="33"/>
        <v>-0.85470201584509475</v>
      </c>
      <c r="I52" s="169">
        <f t="shared" si="34"/>
        <v>-4.1871804557239454</v>
      </c>
      <c r="J52" s="169">
        <f t="shared" si="35"/>
        <v>6.0668288225099145</v>
      </c>
      <c r="K52" s="169">
        <f t="shared" si="36"/>
        <v>0.60591024666077453</v>
      </c>
      <c r="L52" s="169">
        <f t="shared" si="37"/>
        <v>-1.1804281527721452</v>
      </c>
      <c r="M52" s="169">
        <f t="shared" si="38"/>
        <v>4.0224288700123081</v>
      </c>
      <c r="N52" s="169">
        <f t="shared" si="39"/>
        <v>-6.1191605647497598</v>
      </c>
      <c r="O52" s="169">
        <f t="shared" si="40"/>
        <v>-2.5091600102767941</v>
      </c>
      <c r="P52" s="169">
        <f t="shared" si="41"/>
        <v>-2.7717289283992508</v>
      </c>
      <c r="Q52" s="169">
        <f t="shared" si="42"/>
        <v>4.194655673357544</v>
      </c>
      <c r="R52" s="169">
        <f t="shared" si="43"/>
        <v>-2.7164337626029855</v>
      </c>
      <c r="S52" s="169">
        <f t="shared" si="44"/>
        <v>-0.12052944949599433</v>
      </c>
      <c r="T52" s="169">
        <f t="shared" si="45"/>
        <v>-1.5687897569924423</v>
      </c>
      <c r="U52" s="169">
        <f t="shared" si="46"/>
        <v>5.0470112256177941</v>
      </c>
      <c r="V52" s="169">
        <f t="shared" si="47"/>
        <v>-1.5172188147200472</v>
      </c>
      <c r="W52" s="169">
        <f t="shared" si="48"/>
        <v>2.2911358505963033</v>
      </c>
      <c r="X52" s="169">
        <f t="shared" si="49"/>
        <v>1.1585161977699094</v>
      </c>
      <c r="Y52" s="169">
        <f t="shared" si="50"/>
        <v>7.5205198588040885</v>
      </c>
      <c r="Z52" s="169">
        <f t="shared" si="51"/>
        <v>-2.9824314404947128</v>
      </c>
      <c r="AA52" s="169">
        <f t="shared" si="52"/>
        <v>0.82342308656679264</v>
      </c>
      <c r="AB52" s="169">
        <f t="shared" si="53"/>
        <v>-1.4700509652877176</v>
      </c>
      <c r="AC52" s="169">
        <f t="shared" si="54"/>
        <v>5.9126992541700485</v>
      </c>
      <c r="AD52" s="169">
        <f t="shared" si="55"/>
        <v>-0.79730602466928735</v>
      </c>
      <c r="AE52" s="169">
        <f t="shared" si="56"/>
        <v>9.8107918710581651E-2</v>
      </c>
      <c r="AF52" s="169">
        <f t="shared" si="57"/>
        <v>2.00224026883226</v>
      </c>
      <c r="AG52" s="169">
        <f t="shared" si="58"/>
        <v>6.5065202470830474</v>
      </c>
      <c r="AH52" s="169">
        <f t="shared" si="59"/>
        <v>-0.52841861064570173</v>
      </c>
      <c r="AI52" s="169">
        <f t="shared" si="60"/>
        <v>1.2956724540036279E-2</v>
      </c>
      <c r="AJ52" s="169">
        <f t="shared" si="61"/>
        <v>1.8266614846482705</v>
      </c>
      <c r="AK52" s="169">
        <f t="shared" si="62"/>
        <v>5.3180661577608141</v>
      </c>
      <c r="AL52" s="169">
        <f t="shared" si="63"/>
        <v>-0.90601594588064749</v>
      </c>
      <c r="AM52" s="169">
        <f t="shared" si="64"/>
        <v>2.2918444471534802</v>
      </c>
      <c r="AN52" s="169">
        <f t="shared" si="65"/>
        <v>3.7897747586700037</v>
      </c>
      <c r="AO52" s="169">
        <f t="shared" si="66"/>
        <v>5.0407624296704565</v>
      </c>
      <c r="AP52" s="169">
        <f t="shared" si="67"/>
        <v>0.22955837341495411</v>
      </c>
      <c r="AQ52" s="169">
        <f t="shared" si="68"/>
        <v>2.8138292071109174</v>
      </c>
      <c r="AR52" s="169">
        <f t="shared" si="69"/>
        <v>3.4793677734167821</v>
      </c>
      <c r="AS52" s="169">
        <f t="shared" si="70"/>
        <v>4.6335212711430032</v>
      </c>
      <c r="AT52" s="169">
        <f t="shared" si="71"/>
        <v>-0.56823748407955321</v>
      </c>
      <c r="AU52" s="169">
        <f t="shared" si="72"/>
        <v>2.5027096265641933</v>
      </c>
      <c r="AV52" s="169">
        <f t="shared" si="73"/>
        <v>3.5278285110064402</v>
      </c>
      <c r="AW52" s="169">
        <f t="shared" si="74"/>
        <v>4.549675023212628</v>
      </c>
      <c r="AX52" s="169">
        <f t="shared" si="75"/>
        <v>2.3978685612788633</v>
      </c>
      <c r="AY52" s="169">
        <f t="shared" si="76"/>
        <v>2.8534258456201216</v>
      </c>
      <c r="AZ52" s="169">
        <f t="shared" si="77"/>
        <v>3.1621553250695675</v>
      </c>
      <c r="BA52" s="169">
        <f t="shared" si="78"/>
        <v>6.6045447114598659</v>
      </c>
      <c r="BB52" s="169">
        <f t="shared" si="79"/>
        <v>-2.0472320196288916</v>
      </c>
      <c r="BC52" s="169">
        <f t="shared" si="85"/>
        <v>2.9510763209393347</v>
      </c>
      <c r="BD52" s="169">
        <f t="shared" si="85"/>
        <v>1.6423357664233578</v>
      </c>
      <c r="BE52" s="169">
        <f t="shared" si="85"/>
        <v>4.0320167564332738</v>
      </c>
      <c r="BF52" s="169">
        <f t="shared" si="85"/>
        <v>-1.0642122672035665</v>
      </c>
      <c r="BG52" s="169">
        <f t="shared" si="85"/>
        <v>3.6412529980376482</v>
      </c>
      <c r="BH52" s="169">
        <f t="shared" si="81"/>
        <v>1.6129032258064515</v>
      </c>
      <c r="BI52" s="169">
        <f t="shared" si="82"/>
        <v>2.5672877846790891</v>
      </c>
      <c r="BJ52" s="169">
        <f t="shared" si="83"/>
        <v>-2.7923563450410445</v>
      </c>
      <c r="BK52" s="169">
        <f t="shared" si="84"/>
        <v>2.1319305046030319</v>
      </c>
    </row>
    <row r="53" spans="1:63">
      <c r="A53" s="2" t="s">
        <v>7</v>
      </c>
      <c r="B53" s="274"/>
      <c r="C53" s="171">
        <f t="shared" si="28"/>
        <v>1.1398938126918079</v>
      </c>
      <c r="D53" s="171">
        <f t="shared" si="29"/>
        <v>3.3626470668456032</v>
      </c>
      <c r="E53" s="171">
        <f t="shared" si="30"/>
        <v>3.7820610837796731</v>
      </c>
      <c r="F53" s="171">
        <f t="shared" si="31"/>
        <v>-3.7682360282099605</v>
      </c>
      <c r="G53" s="171">
        <f t="shared" si="32"/>
        <v>1.1397244998711717</v>
      </c>
      <c r="H53" s="171">
        <f t="shared" si="33"/>
        <v>2.9605437260891194</v>
      </c>
      <c r="I53" s="171">
        <f t="shared" si="34"/>
        <v>3.7720029100950634</v>
      </c>
      <c r="J53" s="171">
        <f t="shared" si="35"/>
        <v>-4.1268033632966201</v>
      </c>
      <c r="K53" s="171">
        <f t="shared" si="36"/>
        <v>0.82803633884344174</v>
      </c>
      <c r="L53" s="171">
        <f t="shared" si="37"/>
        <v>1.9547127108650229</v>
      </c>
      <c r="M53" s="171">
        <f t="shared" si="38"/>
        <v>2.6270583861355239</v>
      </c>
      <c r="N53" s="171">
        <f t="shared" si="39"/>
        <v>-3.8952127509747103</v>
      </c>
      <c r="O53" s="171">
        <f t="shared" si="40"/>
        <v>1.6185001672609727</v>
      </c>
      <c r="P53" s="171">
        <f t="shared" si="41"/>
        <v>1.8889818837287944</v>
      </c>
      <c r="Q53" s="171">
        <f t="shared" si="42"/>
        <v>2.7884382432582475</v>
      </c>
      <c r="R53" s="171">
        <f t="shared" si="43"/>
        <v>-3.2363513837802684</v>
      </c>
      <c r="S53" s="171">
        <f t="shared" si="44"/>
        <v>1.9415133875758879</v>
      </c>
      <c r="T53" s="171">
        <f t="shared" si="45"/>
        <v>2.615889412959342</v>
      </c>
      <c r="U53" s="171">
        <f t="shared" si="46"/>
        <v>3.6139088092627882</v>
      </c>
      <c r="V53" s="171">
        <f t="shared" si="47"/>
        <v>-3.8620137276845128</v>
      </c>
      <c r="W53" s="171">
        <f t="shared" si="48"/>
        <v>1.7879656357004452</v>
      </c>
      <c r="X53" s="171">
        <f t="shared" si="49"/>
        <v>2.3672229135091309</v>
      </c>
      <c r="Y53" s="171">
        <f t="shared" si="50"/>
        <v>3.5583357737854109</v>
      </c>
      <c r="Z53" s="171">
        <f t="shared" si="51"/>
        <v>-3.9060189906438043</v>
      </c>
      <c r="AA53" s="171">
        <f t="shared" si="52"/>
        <v>1.6995316737528261</v>
      </c>
      <c r="AB53" s="171">
        <f t="shared" si="53"/>
        <v>2.1631610990011327</v>
      </c>
      <c r="AC53" s="171">
        <f t="shared" si="54"/>
        <v>3.7879200669996305</v>
      </c>
      <c r="AD53" s="171">
        <f t="shared" si="55"/>
        <v>-2.9162537425081609</v>
      </c>
      <c r="AE53" s="171">
        <f t="shared" si="56"/>
        <v>1.2012295538856064</v>
      </c>
      <c r="AF53" s="171">
        <f t="shared" si="57"/>
        <v>1.7523001828195328</v>
      </c>
      <c r="AG53" s="171">
        <f t="shared" si="58"/>
        <v>3.738081280304927</v>
      </c>
      <c r="AH53" s="171">
        <f t="shared" si="59"/>
        <v>-2.752140475123277</v>
      </c>
      <c r="AI53" s="171">
        <f t="shared" si="60"/>
        <v>1.2101614317087803</v>
      </c>
      <c r="AJ53" s="171">
        <f t="shared" si="61"/>
        <v>2.294399927104974</v>
      </c>
      <c r="AK53" s="171">
        <f t="shared" si="62"/>
        <v>3.7463635588321691</v>
      </c>
      <c r="AL53" s="171">
        <f t="shared" si="63"/>
        <v>-3.0796702669376357</v>
      </c>
      <c r="AM53" s="171">
        <f t="shared" si="64"/>
        <v>1.4936274158709522</v>
      </c>
      <c r="AN53" s="171">
        <f t="shared" si="65"/>
        <v>2.2524576190135752</v>
      </c>
      <c r="AO53" s="171">
        <f t="shared" si="66"/>
        <v>5.1057241319814937</v>
      </c>
      <c r="AP53" s="171">
        <f t="shared" si="67"/>
        <v>-3.2205557091512222</v>
      </c>
      <c r="AQ53" s="171">
        <f t="shared" si="68"/>
        <v>1.4198813745130177</v>
      </c>
      <c r="AR53" s="171">
        <f t="shared" si="69"/>
        <v>2.3344092656343833</v>
      </c>
      <c r="AS53" s="171">
        <f t="shared" si="70"/>
        <v>4.6107848040946502</v>
      </c>
      <c r="AT53" s="171">
        <f t="shared" si="71"/>
        <v>-2.4748518739608931</v>
      </c>
      <c r="AU53" s="171">
        <f t="shared" si="72"/>
        <v>1.6685004152281226</v>
      </c>
      <c r="AV53" s="171">
        <f t="shared" si="73"/>
        <v>2.5595309668832433</v>
      </c>
      <c r="AW53" s="171">
        <f t="shared" si="74"/>
        <v>4.9197493430361838</v>
      </c>
      <c r="AX53" s="171">
        <f t="shared" si="75"/>
        <v>-2.540469098601644</v>
      </c>
      <c r="AY53" s="171">
        <f t="shared" si="76"/>
        <v>0.99040826170500462</v>
      </c>
      <c r="AZ53" s="171">
        <f t="shared" si="77"/>
        <v>2.4781643574977199</v>
      </c>
      <c r="BA53" s="171">
        <f t="shared" si="78"/>
        <v>4.8849905066071724</v>
      </c>
      <c r="BB53" s="171">
        <f t="shared" si="79"/>
        <v>-2.8964880458061981</v>
      </c>
      <c r="BC53" s="171">
        <f t="shared" si="85"/>
        <v>0.74382281037863507</v>
      </c>
      <c r="BD53" s="171">
        <f t="shared" si="85"/>
        <v>1.6218706803870373</v>
      </c>
      <c r="BE53" s="171">
        <f t="shared" si="85"/>
        <v>4.5864441959112945</v>
      </c>
      <c r="BF53" s="171">
        <f t="shared" si="85"/>
        <v>-4.1831181741406782</v>
      </c>
      <c r="BG53" s="171">
        <f t="shared" si="85"/>
        <v>-0.66549981848183004</v>
      </c>
      <c r="BH53" s="171">
        <f t="shared" si="81"/>
        <v>1.2945752274753441</v>
      </c>
      <c r="BI53" s="171">
        <f t="shared" si="82"/>
        <v>3.5645769922762591</v>
      </c>
      <c r="BJ53" s="171">
        <f t="shared" si="83"/>
        <v>-2.9868154927527817</v>
      </c>
      <c r="BK53" s="171">
        <f t="shared" si="84"/>
        <v>0.71788677280059021</v>
      </c>
    </row>
    <row r="54" spans="1:63">
      <c r="A54" s="3" t="s">
        <v>8</v>
      </c>
      <c r="B54" s="272"/>
      <c r="C54" s="168">
        <f t="shared" si="28"/>
        <v>2.5858783892976298</v>
      </c>
      <c r="D54" s="168">
        <f t="shared" si="29"/>
        <v>6.6545654922044672</v>
      </c>
      <c r="E54" s="168">
        <f t="shared" si="30"/>
        <v>14.946511062484804</v>
      </c>
      <c r="F54" s="168">
        <f t="shared" si="31"/>
        <v>-15.981677330654117</v>
      </c>
      <c r="G54" s="168">
        <f t="shared" si="32"/>
        <v>1.6130641232246434</v>
      </c>
      <c r="H54" s="168">
        <f t="shared" si="33"/>
        <v>4.8467017652524005</v>
      </c>
      <c r="I54" s="168">
        <f t="shared" si="34"/>
        <v>14.012701225815979</v>
      </c>
      <c r="J54" s="168">
        <f t="shared" si="35"/>
        <v>-15.930794839244536</v>
      </c>
      <c r="K54" s="168">
        <f t="shared" si="36"/>
        <v>0.65023367965467349</v>
      </c>
      <c r="L54" s="168">
        <f t="shared" si="37"/>
        <v>3.8394565240104845</v>
      </c>
      <c r="M54" s="168">
        <f t="shared" si="38"/>
        <v>12.168702683461365</v>
      </c>
      <c r="N54" s="168">
        <f t="shared" si="39"/>
        <v>-14.658853872137865</v>
      </c>
      <c r="O54" s="168">
        <f t="shared" si="40"/>
        <v>2.1981268040376594</v>
      </c>
      <c r="P54" s="168">
        <f t="shared" si="41"/>
        <v>3.6920943970583804</v>
      </c>
      <c r="Q54" s="168">
        <f t="shared" si="42"/>
        <v>12.780490640623182</v>
      </c>
      <c r="R54" s="168">
        <f t="shared" si="43"/>
        <v>-12.631323934950133</v>
      </c>
      <c r="S54" s="168">
        <f t="shared" si="44"/>
        <v>3.8616020332791399</v>
      </c>
      <c r="T54" s="168">
        <f t="shared" si="45"/>
        <v>5.7542105711607823</v>
      </c>
      <c r="U54" s="168">
        <f t="shared" si="46"/>
        <v>15.638512152544648</v>
      </c>
      <c r="V54" s="168">
        <f t="shared" si="47"/>
        <v>-13.78805332342422</v>
      </c>
      <c r="W54" s="168">
        <f t="shared" si="48"/>
        <v>3.7471909537260975</v>
      </c>
      <c r="X54" s="168">
        <f t="shared" si="49"/>
        <v>4.2273942710012937</v>
      </c>
      <c r="Y54" s="168">
        <f t="shared" si="50"/>
        <v>13.925690454955388</v>
      </c>
      <c r="Z54" s="168">
        <f t="shared" si="51"/>
        <v>-15.529717909468616</v>
      </c>
      <c r="AA54" s="168">
        <f t="shared" si="52"/>
        <v>2.0529011661410581</v>
      </c>
      <c r="AB54" s="168">
        <f t="shared" si="53"/>
        <v>2.7523219704291542</v>
      </c>
      <c r="AC54" s="168">
        <f t="shared" si="54"/>
        <v>13.602835709838429</v>
      </c>
      <c r="AD54" s="168">
        <f t="shared" si="55"/>
        <v>-15.002218780926565</v>
      </c>
      <c r="AE54" s="168">
        <f t="shared" si="56"/>
        <v>2.4697797140578017</v>
      </c>
      <c r="AF54" s="168">
        <f t="shared" si="57"/>
        <v>3.8199746499396183</v>
      </c>
      <c r="AG54" s="168">
        <f t="shared" si="58"/>
        <v>14.28990285942254</v>
      </c>
      <c r="AH54" s="168">
        <f t="shared" si="59"/>
        <v>-16.396948426900618</v>
      </c>
      <c r="AI54" s="168">
        <f t="shared" si="60"/>
        <v>2.6711538026213528</v>
      </c>
      <c r="AJ54" s="168">
        <f t="shared" si="61"/>
        <v>5.4798983833944588</v>
      </c>
      <c r="AK54" s="168">
        <f t="shared" si="62"/>
        <v>14.290359291172166</v>
      </c>
      <c r="AL54" s="168">
        <f t="shared" si="63"/>
        <v>-15.547652916073968</v>
      </c>
      <c r="AM54" s="168">
        <f t="shared" si="64"/>
        <v>2.9668663827329822</v>
      </c>
      <c r="AN54" s="168">
        <f t="shared" si="65"/>
        <v>4.5499158721256308</v>
      </c>
      <c r="AO54" s="168">
        <f t="shared" si="66"/>
        <v>18.654864882987997</v>
      </c>
      <c r="AP54" s="168">
        <f t="shared" si="67"/>
        <v>-15.769049637374021</v>
      </c>
      <c r="AQ54" s="168">
        <f t="shared" si="68"/>
        <v>2.2968197879858656</v>
      </c>
      <c r="AR54" s="168">
        <f t="shared" si="69"/>
        <v>4.7134955510373624</v>
      </c>
      <c r="AS54" s="168">
        <f t="shared" si="70"/>
        <v>18.297596926738628</v>
      </c>
      <c r="AT54" s="168">
        <f t="shared" si="71"/>
        <v>-16.83521293305801</v>
      </c>
      <c r="AU54" s="168">
        <f t="shared" si="72"/>
        <v>2.9158354908535293</v>
      </c>
      <c r="AV54" s="168">
        <f t="shared" si="73"/>
        <v>4.9839161992741667</v>
      </c>
      <c r="AW54" s="168">
        <f t="shared" si="74"/>
        <v>18.054327971245065</v>
      </c>
      <c r="AX54" s="168">
        <f t="shared" si="75"/>
        <v>-16.714083686881288</v>
      </c>
      <c r="AY54" s="168">
        <f t="shared" si="76"/>
        <v>2.5050440480233327</v>
      </c>
      <c r="AZ54" s="168">
        <f t="shared" si="77"/>
        <v>4.6537914368678504</v>
      </c>
      <c r="BA54" s="168">
        <f t="shared" si="78"/>
        <v>16.448483268467999</v>
      </c>
      <c r="BB54" s="168">
        <f t="shared" si="79"/>
        <v>-16.423465634694725</v>
      </c>
      <c r="BC54" s="168">
        <f t="shared" si="85"/>
        <v>0.34058023008299249</v>
      </c>
      <c r="BD54" s="168">
        <f t="shared" si="85"/>
        <v>1.327186831103081</v>
      </c>
      <c r="BE54" s="168">
        <f t="shared" si="85"/>
        <v>16.779031855884</v>
      </c>
      <c r="BF54" s="168">
        <f t="shared" si="85"/>
        <v>-17.84851917637306</v>
      </c>
      <c r="BG54" s="168">
        <f t="shared" si="85"/>
        <v>-1.0690556469839594</v>
      </c>
      <c r="BH54" s="168">
        <f t="shared" si="81"/>
        <v>3.1528151182226059</v>
      </c>
      <c r="BI54" s="168">
        <f t="shared" si="82"/>
        <v>15.584617205062964</v>
      </c>
      <c r="BJ54" s="168">
        <f t="shared" si="83"/>
        <v>-16.024679469743553</v>
      </c>
      <c r="BK54" s="168">
        <f t="shared" si="84"/>
        <v>1.5981780374294485</v>
      </c>
    </row>
    <row r="55" spans="1:63">
      <c r="A55" s="3" t="s">
        <v>9</v>
      </c>
      <c r="B55" s="272"/>
      <c r="C55" s="168">
        <f t="shared" si="28"/>
        <v>0.23525001958087408</v>
      </c>
      <c r="D55" s="168">
        <f t="shared" si="29"/>
        <v>8.2121936857615587</v>
      </c>
      <c r="E55" s="168">
        <f t="shared" si="30"/>
        <v>2.0734474932948213</v>
      </c>
      <c r="F55" s="168">
        <f t="shared" si="31"/>
        <v>-2.6376958059626072</v>
      </c>
      <c r="G55" s="168">
        <f t="shared" si="32"/>
        <v>-0.45152584596221712</v>
      </c>
      <c r="H55" s="168">
        <f t="shared" si="33"/>
        <v>6.8264428340545384</v>
      </c>
      <c r="I55" s="168">
        <f t="shared" si="34"/>
        <v>0.54962377466888834</v>
      </c>
      <c r="J55" s="168">
        <f t="shared" si="35"/>
        <v>-0.94646410716885887</v>
      </c>
      <c r="K55" s="168">
        <f t="shared" si="36"/>
        <v>0.93884751078007911</v>
      </c>
      <c r="L55" s="168">
        <f t="shared" si="37"/>
        <v>6.9049884463776063</v>
      </c>
      <c r="M55" s="168">
        <f t="shared" si="38"/>
        <v>2.4339297066569796</v>
      </c>
      <c r="N55" s="168">
        <f t="shared" si="39"/>
        <v>-2.2484262789254399</v>
      </c>
      <c r="O55" s="168">
        <f t="shared" si="40"/>
        <v>0.40452047091262328</v>
      </c>
      <c r="P55" s="168">
        <f t="shared" si="41"/>
        <v>3.5235772357723532</v>
      </c>
      <c r="Q55" s="168">
        <f t="shared" si="42"/>
        <v>1.1513028727598331</v>
      </c>
      <c r="R55" s="168">
        <f t="shared" si="43"/>
        <v>-2.7562111801242235</v>
      </c>
      <c r="S55" s="168">
        <f t="shared" si="44"/>
        <v>2.27811044577511</v>
      </c>
      <c r="T55" s="168">
        <f t="shared" si="45"/>
        <v>5.872212536754196</v>
      </c>
      <c r="U55" s="168">
        <f t="shared" si="46"/>
        <v>2.2994226353959877</v>
      </c>
      <c r="V55" s="168">
        <f t="shared" si="47"/>
        <v>-1.7418114839433012</v>
      </c>
      <c r="W55" s="168">
        <f t="shared" si="48"/>
        <v>2.5575614328212173</v>
      </c>
      <c r="X55" s="168">
        <f t="shared" si="49"/>
        <v>4.9479866171830986</v>
      </c>
      <c r="Y55" s="168">
        <f t="shared" si="50"/>
        <v>1.3068381453166453</v>
      </c>
      <c r="Z55" s="168">
        <f t="shared" si="51"/>
        <v>-3.124266547071791</v>
      </c>
      <c r="AA55" s="168">
        <f t="shared" si="52"/>
        <v>1.9017755460429022</v>
      </c>
      <c r="AB55" s="168">
        <f t="shared" si="53"/>
        <v>5.5046566214886044</v>
      </c>
      <c r="AC55" s="168">
        <f t="shared" si="54"/>
        <v>3.1326252332424289</v>
      </c>
      <c r="AD55" s="168">
        <f t="shared" si="55"/>
        <v>-1.8162207299676418</v>
      </c>
      <c r="AE55" s="168">
        <f t="shared" si="56"/>
        <v>2.6847159715085529</v>
      </c>
      <c r="AF55" s="168">
        <f t="shared" si="57"/>
        <v>5.0005866802868528</v>
      </c>
      <c r="AG55" s="168">
        <f t="shared" si="58"/>
        <v>2.3079249053428716</v>
      </c>
      <c r="AH55" s="168">
        <f t="shared" si="59"/>
        <v>-2.7236104061321367</v>
      </c>
      <c r="AI55" s="168">
        <f t="shared" si="60"/>
        <v>1.955085865257596</v>
      </c>
      <c r="AJ55" s="168">
        <f t="shared" si="61"/>
        <v>3.912930811090956</v>
      </c>
      <c r="AK55" s="168">
        <f t="shared" si="62"/>
        <v>3.0392768079800501</v>
      </c>
      <c r="AL55" s="168">
        <f t="shared" si="63"/>
        <v>-4.595371350779005</v>
      </c>
      <c r="AM55" s="168">
        <f t="shared" si="64"/>
        <v>2.1150431253170976</v>
      </c>
      <c r="AN55" s="168">
        <f t="shared" si="65"/>
        <v>5.4653293171443655</v>
      </c>
      <c r="AO55" s="168">
        <f t="shared" si="66"/>
        <v>2.3378382357271148</v>
      </c>
      <c r="AP55" s="168">
        <f t="shared" si="67"/>
        <v>-4.1206087982276864</v>
      </c>
      <c r="AQ55" s="168">
        <f t="shared" si="68"/>
        <v>2.1305454196274245</v>
      </c>
      <c r="AR55" s="168">
        <f t="shared" si="69"/>
        <v>4.8541492824990842</v>
      </c>
      <c r="AS55" s="168">
        <f t="shared" si="70"/>
        <v>2.06826594632764</v>
      </c>
      <c r="AT55" s="168">
        <f t="shared" si="71"/>
        <v>-4.2964996568291012</v>
      </c>
      <c r="AU55" s="168">
        <f t="shared" si="72"/>
        <v>2.4354561101549055</v>
      </c>
      <c r="AV55" s="168">
        <f t="shared" si="73"/>
        <v>5.8276624940491191</v>
      </c>
      <c r="AW55" s="168">
        <f t="shared" si="74"/>
        <v>1.2119608362000529</v>
      </c>
      <c r="AX55" s="168">
        <f t="shared" si="75"/>
        <v>-2.5700690232169001</v>
      </c>
      <c r="AY55" s="168">
        <f t="shared" si="76"/>
        <v>2.2729102374882597</v>
      </c>
      <c r="AZ55" s="168">
        <f t="shared" si="77"/>
        <v>4.5759865659109993</v>
      </c>
      <c r="BA55" s="168">
        <f t="shared" si="78"/>
        <v>1.7136692091529504</v>
      </c>
      <c r="BB55" s="168">
        <f t="shared" si="79"/>
        <v>-4.1673450257776494</v>
      </c>
      <c r="BC55" s="168">
        <f t="shared" si="85"/>
        <v>2.0000205922326102</v>
      </c>
      <c r="BD55" s="168">
        <f t="shared" si="85"/>
        <v>4.449536422504087</v>
      </c>
      <c r="BE55" s="168">
        <f t="shared" si="85"/>
        <v>1.5660863304485577</v>
      </c>
      <c r="BF55" s="168">
        <f t="shared" si="85"/>
        <v>-5.9591544562044749</v>
      </c>
      <c r="BG55" s="168">
        <f t="shared" si="85"/>
        <v>0.60241255261021698</v>
      </c>
      <c r="BH55" s="168">
        <f t="shared" si="81"/>
        <v>4.1129469814285455</v>
      </c>
      <c r="BI55" s="168">
        <f t="shared" si="82"/>
        <v>1.563573810214584</v>
      </c>
      <c r="BJ55" s="168">
        <f t="shared" si="83"/>
        <v>-4.9346512008716381</v>
      </c>
      <c r="BK55" s="168">
        <f t="shared" si="84"/>
        <v>2.0010505515395582</v>
      </c>
    </row>
    <row r="56" spans="1:63">
      <c r="A56" s="3" t="s">
        <v>10</v>
      </c>
      <c r="B56" s="272"/>
      <c r="C56" s="168">
        <f t="shared" si="28"/>
        <v>0.97964804105639736</v>
      </c>
      <c r="D56" s="168">
        <f t="shared" si="29"/>
        <v>2.9490610383263975</v>
      </c>
      <c r="E56" s="168">
        <f t="shared" si="30"/>
        <v>1.6055496911187213</v>
      </c>
      <c r="F56" s="168">
        <f t="shared" si="31"/>
        <v>-1.1692836135668903</v>
      </c>
      <c r="G56" s="168">
        <f t="shared" si="32"/>
        <v>3.1696117051209871</v>
      </c>
      <c r="H56" s="168">
        <f t="shared" si="33"/>
        <v>3.6375457911422187</v>
      </c>
      <c r="I56" s="168">
        <f t="shared" si="34"/>
        <v>2.7719824927421448</v>
      </c>
      <c r="J56" s="168">
        <f t="shared" si="35"/>
        <v>-1.4384333326505052</v>
      </c>
      <c r="K56" s="168">
        <f t="shared" si="36"/>
        <v>1.6044959139391621</v>
      </c>
      <c r="L56" s="168">
        <f t="shared" si="37"/>
        <v>0.58297945457669553</v>
      </c>
      <c r="M56" s="168">
        <f t="shared" si="38"/>
        <v>2.1557071329498908E-2</v>
      </c>
      <c r="N56" s="168">
        <f t="shared" si="39"/>
        <v>-1.3130713425941045</v>
      </c>
      <c r="O56" s="168">
        <f t="shared" si="40"/>
        <v>2.8549589382033442</v>
      </c>
      <c r="P56" s="168">
        <f t="shared" si="41"/>
        <v>1.4282194530300085</v>
      </c>
      <c r="Q56" s="168">
        <f t="shared" si="42"/>
        <v>0.24390099397060944</v>
      </c>
      <c r="R56" s="168">
        <f t="shared" si="43"/>
        <v>0.58196805283023667</v>
      </c>
      <c r="S56" s="168">
        <f t="shared" si="44"/>
        <v>2.4264409196501031</v>
      </c>
      <c r="T56" s="168">
        <f t="shared" si="45"/>
        <v>1.6897099038112147</v>
      </c>
      <c r="U56" s="168">
        <f t="shared" si="46"/>
        <v>0.68864876656274443</v>
      </c>
      <c r="V56" s="168">
        <f t="shared" si="47"/>
        <v>-1.2227601096692819</v>
      </c>
      <c r="W56" s="168">
        <f t="shared" si="48"/>
        <v>1.5343716261313982</v>
      </c>
      <c r="X56" s="168">
        <f t="shared" si="49"/>
        <v>1.717703670045962</v>
      </c>
      <c r="Y56" s="168">
        <f t="shared" si="50"/>
        <v>1.6760645893595987</v>
      </c>
      <c r="Z56" s="168">
        <f t="shared" si="51"/>
        <v>1.2263785730362342</v>
      </c>
      <c r="AA56" s="168">
        <f t="shared" si="52"/>
        <v>3.3261233826527188</v>
      </c>
      <c r="AB56" s="168">
        <f t="shared" si="53"/>
        <v>2.3667335186827048</v>
      </c>
      <c r="AC56" s="168">
        <f t="shared" si="54"/>
        <v>2.0456315071649138</v>
      </c>
      <c r="AD56" s="168">
        <f t="shared" si="55"/>
        <v>2.8070343129580451</v>
      </c>
      <c r="AE56" s="168">
        <f t="shared" si="56"/>
        <v>-0.25327412916980585</v>
      </c>
      <c r="AF56" s="168">
        <f t="shared" si="57"/>
        <v>-0.48212133386902367</v>
      </c>
      <c r="AG56" s="168">
        <f t="shared" si="58"/>
        <v>1.1417036737989503</v>
      </c>
      <c r="AH56" s="168">
        <f t="shared" si="59"/>
        <v>4.0889641078043173</v>
      </c>
      <c r="AI56" s="168">
        <f t="shared" si="60"/>
        <v>-0.56601168837145088</v>
      </c>
      <c r="AJ56" s="168">
        <f t="shared" si="61"/>
        <v>0.45816364309514995</v>
      </c>
      <c r="AK56" s="168">
        <f t="shared" si="62"/>
        <v>1.326760952688073</v>
      </c>
      <c r="AL56" s="168">
        <f t="shared" si="63"/>
        <v>4.9647647192543758</v>
      </c>
      <c r="AM56" s="168">
        <f t="shared" si="64"/>
        <v>0.13427470004764586</v>
      </c>
      <c r="AN56" s="168">
        <f t="shared" si="65"/>
        <v>0.52916918995299478</v>
      </c>
      <c r="AO56" s="168">
        <f t="shared" si="66"/>
        <v>2.1327863914745917</v>
      </c>
      <c r="AP56" s="168">
        <f t="shared" si="67"/>
        <v>2.7537636220649286</v>
      </c>
      <c r="AQ56" s="168">
        <f t="shared" si="68"/>
        <v>0.1626374046896974</v>
      </c>
      <c r="AR56" s="168">
        <f t="shared" si="69"/>
        <v>0.91147379035284148</v>
      </c>
      <c r="AS56" s="168">
        <f t="shared" si="70"/>
        <v>1.5346983810622277</v>
      </c>
      <c r="AT56" s="168">
        <f t="shared" si="71"/>
        <v>5.6119982581111776</v>
      </c>
      <c r="AU56" s="168">
        <f t="shared" si="72"/>
        <v>1.1966458609167139</v>
      </c>
      <c r="AV56" s="168">
        <f t="shared" si="73"/>
        <v>1.3955690682084381</v>
      </c>
      <c r="AW56" s="168">
        <f t="shared" si="74"/>
        <v>2.0829749059896279</v>
      </c>
      <c r="AX56" s="168">
        <f t="shared" si="75"/>
        <v>3.6222899035741372</v>
      </c>
      <c r="AY56" s="168">
        <f t="shared" si="76"/>
        <v>-0.43681312298148189</v>
      </c>
      <c r="AZ56" s="168">
        <f t="shared" si="77"/>
        <v>1.7455835336398218</v>
      </c>
      <c r="BA56" s="168">
        <f t="shared" si="78"/>
        <v>3.7982522534920524</v>
      </c>
      <c r="BB56" s="168">
        <f t="shared" si="79"/>
        <v>2.7466578278643241</v>
      </c>
      <c r="BC56" s="168">
        <f t="shared" si="85"/>
        <v>-0.16667383543378209</v>
      </c>
      <c r="BD56" s="168">
        <f t="shared" si="85"/>
        <v>1.1815900302668003</v>
      </c>
      <c r="BE56" s="168">
        <f t="shared" si="85"/>
        <v>3.4554706295641808</v>
      </c>
      <c r="BF56" s="168">
        <f t="shared" si="85"/>
        <v>0.50214027000329264</v>
      </c>
      <c r="BG56" s="168">
        <f t="shared" si="85"/>
        <v>-2.864689982799574</v>
      </c>
      <c r="BH56" s="168">
        <f t="shared" si="81"/>
        <v>-0.56917595969390977</v>
      </c>
      <c r="BI56" s="168">
        <f t="shared" si="82"/>
        <v>0.54805266393877072</v>
      </c>
      <c r="BJ56" s="168">
        <f t="shared" si="83"/>
        <v>2.7717156382115107</v>
      </c>
      <c r="BK56" s="168">
        <f t="shared" si="84"/>
        <v>-1.225892490767337</v>
      </c>
    </row>
    <row r="57" spans="1:63">
      <c r="A57" s="3" t="s">
        <v>11</v>
      </c>
      <c r="B57" s="272"/>
      <c r="C57" s="168">
        <f t="shared" si="28"/>
        <v>2.8298823640472142</v>
      </c>
      <c r="D57" s="168">
        <f t="shared" si="29"/>
        <v>1.7787883942272598</v>
      </c>
      <c r="E57" s="168">
        <f t="shared" si="30"/>
        <v>-0.11150273001199905</v>
      </c>
      <c r="F57" s="168">
        <f t="shared" si="31"/>
        <v>1.1756128936649801</v>
      </c>
      <c r="G57" s="168">
        <f t="shared" si="32"/>
        <v>-0.39601170436992728</v>
      </c>
      <c r="H57" s="168">
        <f t="shared" si="33"/>
        <v>0.52364746309822752</v>
      </c>
      <c r="I57" s="168">
        <f t="shared" si="34"/>
        <v>4.8990100351517324E-2</v>
      </c>
      <c r="J57" s="168">
        <f t="shared" si="35"/>
        <v>-1.0892804361612374</v>
      </c>
      <c r="K57" s="168">
        <f t="shared" si="36"/>
        <v>1.1346553166327504</v>
      </c>
      <c r="L57" s="168">
        <f t="shared" si="37"/>
        <v>0.81779278638257402</v>
      </c>
      <c r="M57" s="168">
        <f t="shared" si="38"/>
        <v>-1.556141459536166</v>
      </c>
      <c r="N57" s="168">
        <f t="shared" si="39"/>
        <v>2.8168253431507546</v>
      </c>
      <c r="O57" s="168">
        <f t="shared" si="40"/>
        <v>2.912957238101646</v>
      </c>
      <c r="P57" s="168">
        <f t="shared" si="41"/>
        <v>3.0304253128316323</v>
      </c>
      <c r="Q57" s="168">
        <f t="shared" si="42"/>
        <v>0.2433291113359087</v>
      </c>
      <c r="R57" s="168">
        <f t="shared" si="43"/>
        <v>-0.50980539534315572</v>
      </c>
      <c r="S57" s="168">
        <f t="shared" si="44"/>
        <v>1.2796090825245983</v>
      </c>
      <c r="T57" s="168">
        <f t="shared" si="45"/>
        <v>2.1711124072719956</v>
      </c>
      <c r="U57" s="168">
        <f t="shared" si="46"/>
        <v>-0.36642327162463278</v>
      </c>
      <c r="V57" s="168">
        <f t="shared" si="47"/>
        <v>0.74129984442336916</v>
      </c>
      <c r="W57" s="168">
        <f t="shared" si="48"/>
        <v>1.8097826086956523</v>
      </c>
      <c r="X57" s="168">
        <f t="shared" si="49"/>
        <v>3.0966743180483558</v>
      </c>
      <c r="Y57" s="168">
        <f t="shared" si="50"/>
        <v>-0.12330014249589501</v>
      </c>
      <c r="Z57" s="168">
        <f t="shared" si="51"/>
        <v>-0.76309383762546812</v>
      </c>
      <c r="AA57" s="168">
        <f t="shared" si="52"/>
        <v>0.48482558968646189</v>
      </c>
      <c r="AB57" s="168">
        <f t="shared" si="53"/>
        <v>1.9590496176347509</v>
      </c>
      <c r="AC57" s="168">
        <f t="shared" si="54"/>
        <v>-0.82762228262403237</v>
      </c>
      <c r="AD57" s="168">
        <f t="shared" si="55"/>
        <v>-0.37387831772371882</v>
      </c>
      <c r="AE57" s="168">
        <f t="shared" si="56"/>
        <v>1.2264153525895667</v>
      </c>
      <c r="AF57" s="168">
        <f t="shared" si="57"/>
        <v>2.7680822114249559</v>
      </c>
      <c r="AG57" s="168">
        <f t="shared" si="58"/>
        <v>0.20062561098821524</v>
      </c>
      <c r="AH57" s="168">
        <f t="shared" si="59"/>
        <v>0.81340635532330485</v>
      </c>
      <c r="AI57" s="168">
        <f t="shared" si="60"/>
        <v>2.3278656320597189</v>
      </c>
      <c r="AJ57" s="168">
        <f t="shared" si="61"/>
        <v>3.0380111345747745</v>
      </c>
      <c r="AK57" s="168">
        <f t="shared" si="62"/>
        <v>-1.7699939447575574</v>
      </c>
      <c r="AL57" s="168">
        <f t="shared" si="63"/>
        <v>-1.5050500260799538</v>
      </c>
      <c r="AM57" s="168">
        <f t="shared" si="64"/>
        <v>2.0354715091760043</v>
      </c>
      <c r="AN57" s="168">
        <f t="shared" si="65"/>
        <v>2.1449062016381615</v>
      </c>
      <c r="AO57" s="168">
        <f t="shared" si="66"/>
        <v>-0.2078617950020786</v>
      </c>
      <c r="AP57" s="168">
        <f t="shared" si="67"/>
        <v>0.87576374745417851</v>
      </c>
      <c r="AQ57" s="168">
        <f t="shared" si="68"/>
        <v>0.97278050033955532</v>
      </c>
      <c r="AR57" s="168">
        <f t="shared" si="69"/>
        <v>1.6723319942559032</v>
      </c>
      <c r="AS57" s="168">
        <f t="shared" si="70"/>
        <v>-0.40316092467774267</v>
      </c>
      <c r="AT57" s="168">
        <f t="shared" si="71"/>
        <v>3.4465736211461651</v>
      </c>
      <c r="AU57" s="168">
        <f t="shared" si="72"/>
        <v>0.55095223634549473</v>
      </c>
      <c r="AV57" s="168">
        <f t="shared" si="73"/>
        <v>0.87583052894986624</v>
      </c>
      <c r="AW57" s="168">
        <f t="shared" si="74"/>
        <v>0.35071211667593344</v>
      </c>
      <c r="AX57" s="168">
        <f t="shared" si="75"/>
        <v>4.6541362997059199</v>
      </c>
      <c r="AY57" s="168">
        <f t="shared" si="76"/>
        <v>1.1728772144166157</v>
      </c>
      <c r="AZ57" s="168">
        <f t="shared" si="77"/>
        <v>-1.6101115002213902E-2</v>
      </c>
      <c r="BA57" s="168">
        <f t="shared" si="78"/>
        <v>-3.3374934578686739</v>
      </c>
      <c r="BB57" s="168">
        <f t="shared" si="79"/>
        <v>6.2657226155768493</v>
      </c>
      <c r="BC57" s="168">
        <f t="shared" si="85"/>
        <v>1.5324679396732825</v>
      </c>
      <c r="BD57" s="168">
        <f t="shared" si="85"/>
        <v>-0.41381333621561806</v>
      </c>
      <c r="BE57" s="168">
        <f t="shared" si="85"/>
        <v>-4.7104061523672218</v>
      </c>
      <c r="BF57" s="168">
        <f t="shared" si="85"/>
        <v>5.7314361748911189</v>
      </c>
      <c r="BG57" s="168">
        <f t="shared" si="85"/>
        <v>1.2219607253123281</v>
      </c>
      <c r="BH57" s="168">
        <f t="shared" si="81"/>
        <v>-4.0177337928601058E-2</v>
      </c>
      <c r="BI57" s="168">
        <f t="shared" si="82"/>
        <v>-1.441119434199019</v>
      </c>
      <c r="BJ57" s="168">
        <f t="shared" si="83"/>
        <v>3.3024691358024687</v>
      </c>
      <c r="BK57" s="168">
        <f t="shared" si="84"/>
        <v>1.9158948311921122</v>
      </c>
    </row>
    <row r="58" spans="1:63">
      <c r="A58" s="182" t="s">
        <v>12</v>
      </c>
      <c r="B58" s="273"/>
      <c r="C58" s="169">
        <f t="shared" si="28"/>
        <v>0.15962463008042141</v>
      </c>
      <c r="D58" s="169">
        <f t="shared" si="29"/>
        <v>0.3126592391748938</v>
      </c>
      <c r="E58" s="169">
        <f t="shared" si="30"/>
        <v>0.12751689076192385</v>
      </c>
      <c r="F58" s="169">
        <f t="shared" si="31"/>
        <v>1.2984938765454719</v>
      </c>
      <c r="G58" s="169">
        <f t="shared" si="32"/>
        <v>0.12159996702373775</v>
      </c>
      <c r="H58" s="169">
        <f t="shared" si="33"/>
        <v>0.36023981679232175</v>
      </c>
      <c r="I58" s="169">
        <f t="shared" si="34"/>
        <v>0.2420326641540394</v>
      </c>
      <c r="J58" s="169">
        <f t="shared" si="35"/>
        <v>0.14988208934609462</v>
      </c>
      <c r="K58" s="169">
        <f t="shared" si="36"/>
        <v>3.473286341812238E-2</v>
      </c>
      <c r="L58" s="169">
        <f t="shared" si="37"/>
        <v>0.3655896409460398</v>
      </c>
      <c r="M58" s="169">
        <f t="shared" si="38"/>
        <v>0.14448220426934738</v>
      </c>
      <c r="N58" s="169">
        <f t="shared" si="39"/>
        <v>-1.132447370560032</v>
      </c>
      <c r="O58" s="169">
        <f t="shared" si="40"/>
        <v>0.10276499495423874</v>
      </c>
      <c r="P58" s="169">
        <f t="shared" si="41"/>
        <v>-1.4167010575969424E-2</v>
      </c>
      <c r="Q58" s="169">
        <f t="shared" si="42"/>
        <v>7.3925310794327459E-2</v>
      </c>
      <c r="R58" s="169">
        <f t="shared" si="43"/>
        <v>-0.95785676470950942</v>
      </c>
      <c r="S58" s="169">
        <f t="shared" si="44"/>
        <v>0.16574471170779206</v>
      </c>
      <c r="T58" s="169">
        <f t="shared" si="45"/>
        <v>-5.5846277948993737E-2</v>
      </c>
      <c r="U58" s="169">
        <f t="shared" si="46"/>
        <v>-0.25869205298013248</v>
      </c>
      <c r="V58" s="169">
        <f t="shared" si="47"/>
        <v>-0.76927067123145554</v>
      </c>
      <c r="W58" s="169">
        <f t="shared" si="48"/>
        <v>0.14438281834007416</v>
      </c>
      <c r="X58" s="169">
        <f t="shared" si="49"/>
        <v>-4.1759494543078049E-2</v>
      </c>
      <c r="Y58" s="169">
        <f t="shared" si="50"/>
        <v>-0.25933035742261645</v>
      </c>
      <c r="Z58" s="169">
        <f t="shared" si="51"/>
        <v>-0.45110750662577542</v>
      </c>
      <c r="AA58" s="169">
        <f t="shared" si="52"/>
        <v>-0.13253740763141977</v>
      </c>
      <c r="AB58" s="169">
        <f t="shared" si="53"/>
        <v>-0.3517955793830938</v>
      </c>
      <c r="AC58" s="169">
        <f t="shared" si="54"/>
        <v>-0.1268398382792062</v>
      </c>
      <c r="AD58" s="169">
        <f t="shared" si="55"/>
        <v>-0.21113903955549676</v>
      </c>
      <c r="AE58" s="169">
        <f t="shared" si="56"/>
        <v>1.1751230273205497</v>
      </c>
      <c r="AF58" s="169">
        <f t="shared" si="57"/>
        <v>0.53880665856010734</v>
      </c>
      <c r="AG58" s="169">
        <f t="shared" si="58"/>
        <v>0.32947554999478679</v>
      </c>
      <c r="AH58" s="169">
        <f t="shared" si="59"/>
        <v>0.31384449109388313</v>
      </c>
      <c r="AI58" s="169">
        <f t="shared" si="60"/>
        <v>1.4669318746892095</v>
      </c>
      <c r="AJ58" s="169">
        <f t="shared" si="61"/>
        <v>0.73307195948705384</v>
      </c>
      <c r="AK58" s="169">
        <f t="shared" si="62"/>
        <v>0.59800125681620075</v>
      </c>
      <c r="AL58" s="169">
        <f t="shared" si="63"/>
        <v>-1.0720186998750654</v>
      </c>
      <c r="AM58" s="169">
        <f t="shared" si="64"/>
        <v>1.5358292255672792</v>
      </c>
      <c r="AN58" s="169">
        <f t="shared" si="65"/>
        <v>0.64796982827796501</v>
      </c>
      <c r="AO58" s="169">
        <f t="shared" si="66"/>
        <v>1.3214805365649478</v>
      </c>
      <c r="AP58" s="169">
        <f t="shared" si="67"/>
        <v>0.38930636975253069</v>
      </c>
      <c r="AQ58" s="169">
        <f t="shared" si="68"/>
        <v>2.1809887540930282</v>
      </c>
      <c r="AR58" s="169">
        <f t="shared" si="69"/>
        <v>0.8821572195938624</v>
      </c>
      <c r="AS58" s="169">
        <f t="shared" si="70"/>
        <v>0.33076766612996128</v>
      </c>
      <c r="AT58" s="169">
        <f t="shared" si="71"/>
        <v>0.19344851825255652</v>
      </c>
      <c r="AU58" s="169">
        <f t="shared" si="72"/>
        <v>1.2461942852820485</v>
      </c>
      <c r="AV58" s="169">
        <f t="shared" si="73"/>
        <v>0.65745237205827411</v>
      </c>
      <c r="AW58" s="169">
        <f t="shared" si="74"/>
        <v>1.3768277295331404</v>
      </c>
      <c r="AX58" s="169">
        <f t="shared" si="75"/>
        <v>0.61317128528022846</v>
      </c>
      <c r="AY58" s="169">
        <f t="shared" si="76"/>
        <v>0.89504993723735193</v>
      </c>
      <c r="AZ58" s="169">
        <f t="shared" si="77"/>
        <v>1.2729665891347073</v>
      </c>
      <c r="BA58" s="169">
        <f t="shared" si="78"/>
        <v>1.402959032884078</v>
      </c>
      <c r="BB58" s="169">
        <f t="shared" si="79"/>
        <v>2.9848125713282415E-2</v>
      </c>
      <c r="BC58" s="169">
        <f t="shared" si="85"/>
        <v>1.3901565681387349</v>
      </c>
      <c r="BD58" s="169">
        <f t="shared" si="85"/>
        <v>1.5701821203517763</v>
      </c>
      <c r="BE58" s="169">
        <f t="shared" si="85"/>
        <v>1.5731792538051168</v>
      </c>
      <c r="BF58" s="169">
        <f t="shared" si="85"/>
        <v>-0.43125146826861765</v>
      </c>
      <c r="BG58" s="169">
        <f t="shared" si="85"/>
        <v>1.6296745706725988</v>
      </c>
      <c r="BH58" s="169">
        <f t="shared" si="81"/>
        <v>1.3962589546298754</v>
      </c>
      <c r="BI58" s="169">
        <f t="shared" si="82"/>
        <v>1.4996892683086385</v>
      </c>
      <c r="BJ58" s="169">
        <f t="shared" si="83"/>
        <v>-0.46243333387042196</v>
      </c>
      <c r="BK58" s="169">
        <f t="shared" si="84"/>
        <v>1.7158767158767159</v>
      </c>
    </row>
    <row r="59" spans="1:63">
      <c r="A59" s="2" t="s">
        <v>13</v>
      </c>
      <c r="B59" s="274"/>
      <c r="C59" s="171">
        <f t="shared" si="28"/>
        <v>2.0449459101720553</v>
      </c>
      <c r="D59" s="171">
        <f t="shared" si="29"/>
        <v>3.8450478366849508</v>
      </c>
      <c r="E59" s="171">
        <f t="shared" si="30"/>
        <v>1.0895678019753681</v>
      </c>
      <c r="F59" s="171">
        <f t="shared" si="31"/>
        <v>-3.4732138822152674</v>
      </c>
      <c r="G59" s="171">
        <f t="shared" si="32"/>
        <v>3.7233076929682354</v>
      </c>
      <c r="H59" s="171">
        <f t="shared" si="33"/>
        <v>2.0289526547621306</v>
      </c>
      <c r="I59" s="171">
        <f t="shared" si="34"/>
        <v>1.2169411393208751</v>
      </c>
      <c r="J59" s="171">
        <f t="shared" si="35"/>
        <v>-3.7157794187603859</v>
      </c>
      <c r="K59" s="171">
        <f t="shared" si="36"/>
        <v>3.7947473319577587</v>
      </c>
      <c r="L59" s="171">
        <f t="shared" si="37"/>
        <v>1.0892430823444226</v>
      </c>
      <c r="M59" s="171">
        <f t="shared" si="38"/>
        <v>0.44596601126763785</v>
      </c>
      <c r="N59" s="171">
        <f t="shared" si="39"/>
        <v>-3.9972948650471194</v>
      </c>
      <c r="O59" s="171">
        <f t="shared" si="40"/>
        <v>3.5619103520925051</v>
      </c>
      <c r="P59" s="171">
        <f t="shared" si="41"/>
        <v>0.55419854708301364</v>
      </c>
      <c r="Q59" s="171">
        <f t="shared" si="42"/>
        <v>0.4206254802582573</v>
      </c>
      <c r="R59" s="171">
        <f t="shared" si="43"/>
        <v>-3.1214715499674441</v>
      </c>
      <c r="S59" s="171">
        <f t="shared" si="44"/>
        <v>4.3353589301080024</v>
      </c>
      <c r="T59" s="171">
        <f t="shared" si="45"/>
        <v>1.4165018144200561</v>
      </c>
      <c r="U59" s="171">
        <f t="shared" si="46"/>
        <v>1.3210565768040929</v>
      </c>
      <c r="V59" s="171">
        <f t="shared" si="47"/>
        <v>-3.275261546805039</v>
      </c>
      <c r="W59" s="171">
        <f t="shared" si="48"/>
        <v>4.140400429755565</v>
      </c>
      <c r="X59" s="171">
        <f t="shared" si="49"/>
        <v>3.2124338990201293</v>
      </c>
      <c r="Y59" s="171">
        <f t="shared" si="50"/>
        <v>0.60330591154061053</v>
      </c>
      <c r="Z59" s="171">
        <f t="shared" si="51"/>
        <v>-3.8913586428538949</v>
      </c>
      <c r="AA59" s="171">
        <f t="shared" si="52"/>
        <v>4.1015674846601096</v>
      </c>
      <c r="AB59" s="171">
        <f t="shared" si="53"/>
        <v>0.95881032670322108</v>
      </c>
      <c r="AC59" s="171">
        <f t="shared" si="54"/>
        <v>0.99969810406532134</v>
      </c>
      <c r="AD59" s="171">
        <f t="shared" si="55"/>
        <v>-2.5413114269439809</v>
      </c>
      <c r="AE59" s="171">
        <f t="shared" si="56"/>
        <v>4.3325645237799115</v>
      </c>
      <c r="AF59" s="171">
        <f t="shared" si="57"/>
        <v>0.802324072577142</v>
      </c>
      <c r="AG59" s="171">
        <f t="shared" si="58"/>
        <v>1.4715315381348943</v>
      </c>
      <c r="AH59" s="171">
        <f t="shared" si="59"/>
        <v>-3.2480942911425124</v>
      </c>
      <c r="AI59" s="171">
        <f t="shared" si="60"/>
        <v>4.2997098993425675</v>
      </c>
      <c r="AJ59" s="171">
        <f t="shared" si="61"/>
        <v>0.70807753619405855</v>
      </c>
      <c r="AK59" s="171">
        <f t="shared" si="62"/>
        <v>0.72056399415143979</v>
      </c>
      <c r="AL59" s="171">
        <f t="shared" si="63"/>
        <v>-1.8905992180788589</v>
      </c>
      <c r="AM59" s="171">
        <f t="shared" si="64"/>
        <v>4.1326368936579669</v>
      </c>
      <c r="AN59" s="171">
        <f t="shared" si="65"/>
        <v>1.9624524471073059</v>
      </c>
      <c r="AO59" s="171">
        <f t="shared" si="66"/>
        <v>1.3738142719348603</v>
      </c>
      <c r="AP59" s="171">
        <f t="shared" si="67"/>
        <v>-2.042062839137293</v>
      </c>
      <c r="AQ59" s="171">
        <f t="shared" si="68"/>
        <v>3.8760114908127203</v>
      </c>
      <c r="AR59" s="171">
        <f t="shared" si="69"/>
        <v>2.2809053060018614</v>
      </c>
      <c r="AS59" s="171">
        <f t="shared" si="70"/>
        <v>1.0199377147977167</v>
      </c>
      <c r="AT59" s="171">
        <f t="shared" si="71"/>
        <v>-2.1063373479359768</v>
      </c>
      <c r="AU59" s="171">
        <f t="shared" si="72"/>
        <v>3.6649515313215613</v>
      </c>
      <c r="AV59" s="171">
        <f t="shared" si="73"/>
        <v>2.6605565697561318</v>
      </c>
      <c r="AW59" s="171">
        <f t="shared" si="74"/>
        <v>2.5921543574579089</v>
      </c>
      <c r="AX59" s="171">
        <f t="shared" si="75"/>
        <v>-2.5432796751047548</v>
      </c>
      <c r="AY59" s="171">
        <f t="shared" si="76"/>
        <v>2.7978036183285813</v>
      </c>
      <c r="AZ59" s="171">
        <f t="shared" si="77"/>
        <v>2.2228375238224034</v>
      </c>
      <c r="BA59" s="171">
        <f t="shared" si="78"/>
        <v>2.6961246546346533</v>
      </c>
      <c r="BB59" s="171">
        <f t="shared" si="79"/>
        <v>-3.4367182005516876</v>
      </c>
      <c r="BC59" s="171">
        <f t="shared" si="85"/>
        <v>3.7590233324377795</v>
      </c>
      <c r="BD59" s="171">
        <f t="shared" si="85"/>
        <v>1.0395849005632718</v>
      </c>
      <c r="BE59" s="171">
        <f t="shared" si="85"/>
        <v>0.87354730286441384</v>
      </c>
      <c r="BF59" s="171">
        <f t="shared" si="85"/>
        <v>-5.9298696304942098</v>
      </c>
      <c r="BG59" s="171">
        <f t="shared" si="85"/>
        <v>1.7349386995645466</v>
      </c>
      <c r="BH59" s="171">
        <f t="shared" si="81"/>
        <v>1.6369141279826849</v>
      </c>
      <c r="BI59" s="171">
        <f t="shared" si="82"/>
        <v>1.6299948994340601</v>
      </c>
      <c r="BJ59" s="171">
        <f t="shared" si="83"/>
        <v>-3.0738643174415929</v>
      </c>
      <c r="BK59" s="171">
        <f t="shared" si="84"/>
        <v>3.0133694766040469</v>
      </c>
    </row>
    <row r="60" spans="1:63">
      <c r="A60" s="3" t="s">
        <v>14</v>
      </c>
      <c r="B60" s="272"/>
      <c r="C60" s="168">
        <f t="shared" si="28"/>
        <v>1.7004519156480807E-2</v>
      </c>
      <c r="D60" s="168">
        <f t="shared" si="29"/>
        <v>0.87361221721182891</v>
      </c>
      <c r="E60" s="168">
        <f t="shared" si="30"/>
        <v>0.40401468996518197</v>
      </c>
      <c r="F60" s="168">
        <f t="shared" si="31"/>
        <v>2.4998658791518884</v>
      </c>
      <c r="G60" s="168">
        <f t="shared" si="32"/>
        <v>1.0712660260190292</v>
      </c>
      <c r="H60" s="168">
        <f t="shared" si="33"/>
        <v>0.9098877064347618</v>
      </c>
      <c r="I60" s="168">
        <f t="shared" si="34"/>
        <v>1.2187019538096877</v>
      </c>
      <c r="J60" s="168">
        <f t="shared" si="35"/>
        <v>0.7834545671099048</v>
      </c>
      <c r="K60" s="168">
        <f t="shared" si="36"/>
        <v>0.29155094259809861</v>
      </c>
      <c r="L60" s="168">
        <f t="shared" si="37"/>
        <v>0.43874693325996161</v>
      </c>
      <c r="M60" s="168">
        <f t="shared" si="38"/>
        <v>0.16128886785079818</v>
      </c>
      <c r="N60" s="168">
        <f t="shared" si="39"/>
        <v>-2.1352291368029537</v>
      </c>
      <c r="O60" s="168">
        <f t="shared" si="40"/>
        <v>-0.9824560985840568</v>
      </c>
      <c r="P60" s="168">
        <f t="shared" si="41"/>
        <v>2.006052804125154</v>
      </c>
      <c r="Q60" s="168">
        <f t="shared" si="42"/>
        <v>1.3715687009540032</v>
      </c>
      <c r="R60" s="168">
        <f t="shared" si="43"/>
        <v>-4.1853747318764043</v>
      </c>
      <c r="S60" s="168">
        <f t="shared" si="44"/>
        <v>-0.17036485567787876</v>
      </c>
      <c r="T60" s="168">
        <f t="shared" si="45"/>
        <v>3.1938173792559685</v>
      </c>
      <c r="U60" s="168">
        <f t="shared" si="46"/>
        <v>2.0436845602453628</v>
      </c>
      <c r="V60" s="168">
        <f t="shared" si="47"/>
        <v>-3.6458003322453538</v>
      </c>
      <c r="W60" s="168">
        <f t="shared" si="48"/>
        <v>0.16369518239160188</v>
      </c>
      <c r="X60" s="168">
        <f t="shared" si="49"/>
        <v>3.283876253744423</v>
      </c>
      <c r="Y60" s="168">
        <f t="shared" si="50"/>
        <v>1.9901092060458436</v>
      </c>
      <c r="Z60" s="168">
        <f t="shared" si="51"/>
        <v>-3.6843233350244744</v>
      </c>
      <c r="AA60" s="168">
        <f t="shared" si="52"/>
        <v>9.267725782520797E-2</v>
      </c>
      <c r="AB60" s="168">
        <f t="shared" si="53"/>
        <v>2.9444646527289708</v>
      </c>
      <c r="AC60" s="168">
        <f t="shared" si="54"/>
        <v>2.1390724943747457</v>
      </c>
      <c r="AD60" s="168">
        <f t="shared" si="55"/>
        <v>-3.7049669239221394</v>
      </c>
      <c r="AE60" s="168">
        <f t="shared" si="56"/>
        <v>2.8388732704922552</v>
      </c>
      <c r="AF60" s="168">
        <f t="shared" si="57"/>
        <v>1.8921526586620927</v>
      </c>
      <c r="AG60" s="168">
        <f t="shared" si="58"/>
        <v>1.4072281550844337</v>
      </c>
      <c r="AH60" s="168">
        <f t="shared" si="59"/>
        <v>-3.21116385235909</v>
      </c>
      <c r="AI60" s="168">
        <f t="shared" si="60"/>
        <v>3.119388985662602</v>
      </c>
      <c r="AJ60" s="168">
        <f t="shared" si="61"/>
        <v>0.81343070246108262</v>
      </c>
      <c r="AK60" s="168">
        <f t="shared" si="62"/>
        <v>2.1009486492060221</v>
      </c>
      <c r="AL60" s="168">
        <f t="shared" si="63"/>
        <v>-2.6207488575251849</v>
      </c>
      <c r="AM60" s="168">
        <f t="shared" si="64"/>
        <v>4.3350877647851904</v>
      </c>
      <c r="AN60" s="168">
        <f t="shared" si="65"/>
        <v>2.0501478591486295</v>
      </c>
      <c r="AO60" s="168">
        <f t="shared" si="66"/>
        <v>2.4302342570496274</v>
      </c>
      <c r="AP60" s="168">
        <f t="shared" si="67"/>
        <v>-3.2379231647014075</v>
      </c>
      <c r="AQ60" s="168">
        <f t="shared" si="68"/>
        <v>4.0931649550390645</v>
      </c>
      <c r="AR60" s="168">
        <f t="shared" si="69"/>
        <v>1.8126888217522661</v>
      </c>
      <c r="AS60" s="168">
        <f t="shared" si="70"/>
        <v>1.5601817507418398</v>
      </c>
      <c r="AT60" s="168">
        <f t="shared" si="71"/>
        <v>-2.2689401721107538</v>
      </c>
      <c r="AU60" s="168">
        <f t="shared" si="72"/>
        <v>4.4960878196893619</v>
      </c>
      <c r="AV60" s="168">
        <f t="shared" si="73"/>
        <v>1.4997764863656682</v>
      </c>
      <c r="AW60" s="168">
        <f t="shared" si="74"/>
        <v>4.9613529761511534</v>
      </c>
      <c r="AX60" s="168">
        <f t="shared" si="75"/>
        <v>-3.4323598522994292</v>
      </c>
      <c r="AY60" s="168">
        <f t="shared" si="76"/>
        <v>2.1226210132962544</v>
      </c>
      <c r="AZ60" s="168">
        <f t="shared" si="77"/>
        <v>1.7147112009360705</v>
      </c>
      <c r="BA60" s="168">
        <f t="shared" si="78"/>
        <v>2.7796950492564472</v>
      </c>
      <c r="BB60" s="168">
        <f t="shared" si="79"/>
        <v>-3.2437932437932435</v>
      </c>
      <c r="BC60" s="168">
        <f t="shared" si="85"/>
        <v>2.9234846254153872</v>
      </c>
      <c r="BD60" s="168">
        <f t="shared" si="85"/>
        <v>-0.20843550760176557</v>
      </c>
      <c r="BE60" s="168">
        <f t="shared" si="85"/>
        <v>0.47507883851415</v>
      </c>
      <c r="BF60" s="168">
        <f t="shared" si="85"/>
        <v>-5.4233073818937756</v>
      </c>
      <c r="BG60" s="168">
        <f t="shared" si="85"/>
        <v>6.895808641310204E-2</v>
      </c>
      <c r="BH60" s="168">
        <f t="shared" si="81"/>
        <v>-8.829166397484764E-2</v>
      </c>
      <c r="BI60" s="168">
        <f t="shared" si="82"/>
        <v>1.5820329338736099</v>
      </c>
      <c r="BJ60" s="168">
        <f t="shared" si="83"/>
        <v>-2.4018671758964567</v>
      </c>
      <c r="BK60" s="168">
        <f t="shared" si="84"/>
        <v>3.3610156963346229</v>
      </c>
    </row>
    <row r="61" spans="1:63" ht="13.5" thickBot="1">
      <c r="A61" s="111" t="s">
        <v>285</v>
      </c>
      <c r="B61" s="275"/>
      <c r="C61" s="170">
        <f t="shared" si="28"/>
        <v>1.8015684636744733</v>
      </c>
      <c r="D61" s="170">
        <f t="shared" si="29"/>
        <v>3.4946909729830686</v>
      </c>
      <c r="E61" s="170">
        <f t="shared" si="30"/>
        <v>1.0107825528995282</v>
      </c>
      <c r="F61" s="170">
        <f t="shared" si="31"/>
        <v>-2.7908980278111266</v>
      </c>
      <c r="G61" s="170">
        <f t="shared" si="32"/>
        <v>3.4038716938595908</v>
      </c>
      <c r="H61" s="170">
        <f t="shared" si="33"/>
        <v>1.8972029310554945</v>
      </c>
      <c r="I61" s="170">
        <f t="shared" si="34"/>
        <v>1.2171464348461805</v>
      </c>
      <c r="J61" s="170">
        <f t="shared" si="35"/>
        <v>-3.1912001370346244</v>
      </c>
      <c r="K61" s="170">
        <f t="shared" si="36"/>
        <v>3.3695295247336317</v>
      </c>
      <c r="L61" s="170">
        <f t="shared" si="37"/>
        <v>1.0126369570077434</v>
      </c>
      <c r="M61" s="170">
        <f t="shared" si="38"/>
        <v>0.41263128115475878</v>
      </c>
      <c r="N61" s="170">
        <f t="shared" si="39"/>
        <v>-3.7797990486740276</v>
      </c>
      <c r="O61" s="170">
        <f t="shared" si="40"/>
        <v>3.0220401348519825</v>
      </c>
      <c r="P61" s="170">
        <f t="shared" si="41"/>
        <v>0.71997431588424299</v>
      </c>
      <c r="Q61" s="170">
        <f t="shared" si="42"/>
        <v>0.53059262559089793</v>
      </c>
      <c r="R61" s="170">
        <f t="shared" si="43"/>
        <v>-3.2455305844243325</v>
      </c>
      <c r="S61" s="170">
        <f t="shared" si="44"/>
        <v>3.8150615687992548</v>
      </c>
      <c r="T61" s="170">
        <f t="shared" si="45"/>
        <v>1.6138579901179655</v>
      </c>
      <c r="U61" s="170">
        <f t="shared" si="46"/>
        <v>1.4025460836992405</v>
      </c>
      <c r="V61" s="170">
        <f t="shared" si="47"/>
        <v>-3.3173107586497239</v>
      </c>
      <c r="W61" s="170">
        <f t="shared" si="48"/>
        <v>3.6906521454820864</v>
      </c>
      <c r="X61" s="170">
        <f t="shared" si="49"/>
        <v>3.22023889359017</v>
      </c>
      <c r="Y61" s="170">
        <f t="shared" si="50"/>
        <v>0.75490597336281162</v>
      </c>
      <c r="Z61" s="170">
        <f t="shared" si="51"/>
        <v>-3.8684488699158699</v>
      </c>
      <c r="AA61" s="170">
        <f t="shared" si="52"/>
        <v>3.6571086297697795</v>
      </c>
      <c r="AB61" s="170">
        <f t="shared" si="53"/>
        <v>1.1713863410705061</v>
      </c>
      <c r="AC61" s="170">
        <f t="shared" si="54"/>
        <v>1.1238125594030772</v>
      </c>
      <c r="AD61" s="170">
        <f t="shared" si="55"/>
        <v>-2.6693435102841043</v>
      </c>
      <c r="AE61" s="170">
        <f t="shared" si="56"/>
        <v>4.1699686729821179</v>
      </c>
      <c r="AF61" s="170">
        <f t="shared" si="57"/>
        <v>0.91944151839081412</v>
      </c>
      <c r="AG61" s="170">
        <f t="shared" si="58"/>
        <v>1.4645546281729385</v>
      </c>
      <c r="AH61" s="170">
        <f t="shared" si="59"/>
        <v>-3.2440896064980067</v>
      </c>
      <c r="AI61" s="170">
        <f t="shared" si="60"/>
        <v>4.1716740103831897</v>
      </c>
      <c r="AJ61" s="170">
        <f t="shared" si="61"/>
        <v>0.71939033071751879</v>
      </c>
      <c r="AK61" s="170">
        <f t="shared" si="62"/>
        <v>0.86892772142533847</v>
      </c>
      <c r="AL61" s="170">
        <f t="shared" si="63"/>
        <v>-1.9700342109232927</v>
      </c>
      <c r="AM61" s="170">
        <f t="shared" si="64"/>
        <v>4.1545158808919558</v>
      </c>
      <c r="AN61" s="170">
        <f t="shared" si="65"/>
        <v>1.9719461736711557</v>
      </c>
      <c r="AO61" s="170">
        <f t="shared" si="66"/>
        <v>1.4882678528086455</v>
      </c>
      <c r="AP61" s="170">
        <f t="shared" si="67"/>
        <v>-2.1728260451097636</v>
      </c>
      <c r="AQ61" s="170">
        <f t="shared" si="68"/>
        <v>3.8994979494542772</v>
      </c>
      <c r="AR61" s="170">
        <f t="shared" si="69"/>
        <v>2.2301704724917935</v>
      </c>
      <c r="AS61" s="170">
        <f t="shared" si="70"/>
        <v>1.0782382233630194</v>
      </c>
      <c r="AT61" s="170">
        <f t="shared" si="71"/>
        <v>-2.1239683197929269</v>
      </c>
      <c r="AU61" s="170">
        <f t="shared" si="72"/>
        <v>3.7549378878414377</v>
      </c>
      <c r="AV61" s="170">
        <f t="shared" si="73"/>
        <v>2.5339822424557035</v>
      </c>
      <c r="AW61" s="170">
        <f t="shared" si="74"/>
        <v>2.8478918553372647</v>
      </c>
      <c r="AX61" s="170">
        <f t="shared" si="75"/>
        <v>-2.6412214329724408</v>
      </c>
      <c r="AY61" s="170">
        <f t="shared" si="76"/>
        <v>2.7240293834930225</v>
      </c>
      <c r="AZ61" s="170">
        <f t="shared" si="77"/>
        <v>2.167641846286664</v>
      </c>
      <c r="BA61" s="170">
        <f t="shared" si="78"/>
        <v>2.7051623194201531</v>
      </c>
      <c r="BB61" s="170">
        <f t="shared" si="79"/>
        <v>-3.4158393185865061</v>
      </c>
      <c r="BC61" s="170">
        <f t="shared" si="85"/>
        <v>3.66843790769716</v>
      </c>
      <c r="BD61" s="170">
        <f t="shared" si="85"/>
        <v>0.90525231765181491</v>
      </c>
      <c r="BE61" s="170">
        <f t="shared" si="85"/>
        <v>0.83113091390350624</v>
      </c>
      <c r="BF61" s="170">
        <f t="shared" si="85"/>
        <v>-5.8761372260259082</v>
      </c>
      <c r="BG61" s="170">
        <f t="shared" si="85"/>
        <v>1.557373530990632</v>
      </c>
      <c r="BH61" s="170">
        <f t="shared" si="81"/>
        <v>1.455731456231824</v>
      </c>
      <c r="BI61" s="170">
        <f t="shared" si="82"/>
        <v>1.6250345471242027</v>
      </c>
      <c r="BJ61" s="170">
        <f t="shared" si="83"/>
        <v>-3.0043940181346986</v>
      </c>
      <c r="BK61" s="170">
        <f t="shared" si="84"/>
        <v>3.0495319980370827</v>
      </c>
    </row>
    <row r="63" spans="1:63" ht="18">
      <c r="A63" s="330" t="s">
        <v>169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</row>
    <row r="64" spans="1:63" ht="13.5" thickBot="1">
      <c r="A64" s="1" t="s">
        <v>173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3" ht="13.5" thickBot="1">
      <c r="A65" s="156" t="s">
        <v>168</v>
      </c>
      <c r="B65" s="269" t="str">
        <f>B45</f>
        <v>1995q1</v>
      </c>
      <c r="C65" s="268" t="str">
        <f t="shared" ref="C65:BH65" si="86">C45</f>
        <v>1995q2</v>
      </c>
      <c r="D65" s="268" t="str">
        <f t="shared" si="86"/>
        <v>1995q3</v>
      </c>
      <c r="E65" s="268" t="str">
        <f t="shared" si="86"/>
        <v>1995q4</v>
      </c>
      <c r="F65" s="268" t="str">
        <f t="shared" si="86"/>
        <v>1996q1</v>
      </c>
      <c r="G65" s="268" t="str">
        <f t="shared" si="86"/>
        <v>1996q2</v>
      </c>
      <c r="H65" s="268" t="str">
        <f t="shared" si="86"/>
        <v>1996q3</v>
      </c>
      <c r="I65" s="268" t="str">
        <f t="shared" si="86"/>
        <v>1996q4</v>
      </c>
      <c r="J65" s="268" t="str">
        <f t="shared" si="86"/>
        <v>1997q1</v>
      </c>
      <c r="K65" s="268" t="str">
        <f t="shared" si="86"/>
        <v>1997q2</v>
      </c>
      <c r="L65" s="268" t="str">
        <f t="shared" si="86"/>
        <v>1997q3</v>
      </c>
      <c r="M65" s="268" t="str">
        <f t="shared" si="86"/>
        <v>1997q4</v>
      </c>
      <c r="N65" s="268" t="str">
        <f t="shared" si="86"/>
        <v>1998q1</v>
      </c>
      <c r="O65" s="268" t="str">
        <f t="shared" si="86"/>
        <v>1998q2</v>
      </c>
      <c r="P65" s="268" t="str">
        <f t="shared" si="86"/>
        <v>1998q3</v>
      </c>
      <c r="Q65" s="268" t="str">
        <f t="shared" si="86"/>
        <v>1998q4</v>
      </c>
      <c r="R65" s="268" t="str">
        <f t="shared" si="86"/>
        <v>1999q1</v>
      </c>
      <c r="S65" s="268" t="str">
        <f t="shared" si="86"/>
        <v>1999q2</v>
      </c>
      <c r="T65" s="268" t="str">
        <f t="shared" si="86"/>
        <v>1999q3</v>
      </c>
      <c r="U65" s="268" t="str">
        <f t="shared" si="86"/>
        <v>1999q4</v>
      </c>
      <c r="V65" s="268" t="str">
        <f t="shared" si="86"/>
        <v>2000q1</v>
      </c>
      <c r="W65" s="268" t="str">
        <f t="shared" si="86"/>
        <v>2000q2</v>
      </c>
      <c r="X65" s="268" t="str">
        <f t="shared" si="86"/>
        <v>2000q3</v>
      </c>
      <c r="Y65" s="268" t="str">
        <f t="shared" si="86"/>
        <v>2000q4</v>
      </c>
      <c r="Z65" s="268" t="str">
        <f t="shared" si="86"/>
        <v>2001q1</v>
      </c>
      <c r="AA65" s="268" t="str">
        <f t="shared" si="86"/>
        <v>2001q2</v>
      </c>
      <c r="AB65" s="268" t="str">
        <f t="shared" si="86"/>
        <v>2001q3</v>
      </c>
      <c r="AC65" s="268" t="str">
        <f t="shared" si="86"/>
        <v>2001q4</v>
      </c>
      <c r="AD65" s="268" t="str">
        <f t="shared" si="86"/>
        <v>2002q1</v>
      </c>
      <c r="AE65" s="268" t="str">
        <f t="shared" si="86"/>
        <v>2002q2</v>
      </c>
      <c r="AF65" s="268" t="str">
        <f t="shared" si="86"/>
        <v>2002q3</v>
      </c>
      <c r="AG65" s="268" t="str">
        <f t="shared" si="86"/>
        <v>2002q4</v>
      </c>
      <c r="AH65" s="268" t="str">
        <f t="shared" si="86"/>
        <v>2003q1</v>
      </c>
      <c r="AI65" s="268" t="str">
        <f t="shared" si="86"/>
        <v>2003q2</v>
      </c>
      <c r="AJ65" s="268" t="str">
        <f t="shared" si="86"/>
        <v>2003q3</v>
      </c>
      <c r="AK65" s="268" t="str">
        <f t="shared" si="86"/>
        <v>2003q4</v>
      </c>
      <c r="AL65" s="268" t="str">
        <f t="shared" si="86"/>
        <v>2004q1</v>
      </c>
      <c r="AM65" s="268" t="str">
        <f t="shared" si="86"/>
        <v>2004q2</v>
      </c>
      <c r="AN65" s="268" t="str">
        <f t="shared" si="86"/>
        <v>2004q3</v>
      </c>
      <c r="AO65" s="268" t="str">
        <f t="shared" si="86"/>
        <v>2004q4</v>
      </c>
      <c r="AP65" s="268" t="str">
        <f t="shared" si="86"/>
        <v>2005q1</v>
      </c>
      <c r="AQ65" s="268" t="str">
        <f t="shared" si="86"/>
        <v>2005q2</v>
      </c>
      <c r="AR65" s="268" t="str">
        <f t="shared" si="86"/>
        <v>2005q3</v>
      </c>
      <c r="AS65" s="268" t="str">
        <f t="shared" si="86"/>
        <v>2005q4</v>
      </c>
      <c r="AT65" s="268" t="str">
        <f t="shared" si="86"/>
        <v>2006q1</v>
      </c>
      <c r="AU65" s="268" t="str">
        <f t="shared" si="86"/>
        <v>2006q2</v>
      </c>
      <c r="AV65" s="268" t="str">
        <f t="shared" si="86"/>
        <v>2006q3</v>
      </c>
      <c r="AW65" s="268" t="str">
        <f t="shared" si="86"/>
        <v>2006q4</v>
      </c>
      <c r="AX65" s="268" t="str">
        <f t="shared" si="86"/>
        <v>2007q1</v>
      </c>
      <c r="AY65" s="268" t="str">
        <f t="shared" si="86"/>
        <v>2007q2</v>
      </c>
      <c r="AZ65" s="268" t="str">
        <f t="shared" si="86"/>
        <v>2007q3</v>
      </c>
      <c r="BA65" s="268" t="str">
        <f t="shared" si="86"/>
        <v>2007q4</v>
      </c>
      <c r="BB65" s="268" t="str">
        <f t="shared" si="86"/>
        <v>2008q1</v>
      </c>
      <c r="BC65" s="268" t="str">
        <f t="shared" si="86"/>
        <v>2008q2</v>
      </c>
      <c r="BD65" s="268" t="str">
        <f t="shared" si="86"/>
        <v>2008q3</v>
      </c>
      <c r="BE65" s="268" t="str">
        <f t="shared" si="86"/>
        <v>2008q4</v>
      </c>
      <c r="BF65" s="268" t="str">
        <f t="shared" si="86"/>
        <v>2009q1</v>
      </c>
      <c r="BG65" s="268" t="str">
        <f t="shared" si="86"/>
        <v>2009q2</v>
      </c>
      <c r="BH65" s="268" t="str">
        <f t="shared" si="86"/>
        <v>2009q3</v>
      </c>
      <c r="BI65" s="268" t="str">
        <f>BI45</f>
        <v>2009q4</v>
      </c>
      <c r="BJ65" s="268" t="str">
        <f>BJ45</f>
        <v>2010q1</v>
      </c>
      <c r="BK65" s="268" t="str">
        <f>BK45</f>
        <v>2010q2</v>
      </c>
    </row>
    <row r="66" spans="1:63" ht="13.5" thickTop="1">
      <c r="A66" s="157" t="s">
        <v>0</v>
      </c>
      <c r="B66" s="271"/>
      <c r="C66" s="166">
        <f t="shared" ref="C66:C81" si="87">(C26-B26)/B26*100</f>
        <v>26.425744879759506</v>
      </c>
      <c r="D66" s="166">
        <f t="shared" ref="D66:D81" si="88">(D26-C26)/C26*100</f>
        <v>5.3947063214698838</v>
      </c>
      <c r="E66" s="166">
        <f t="shared" ref="E66:E81" si="89">(E26-D26)/D26*100</f>
        <v>-15.913470774132419</v>
      </c>
      <c r="F66" s="166">
        <f t="shared" ref="F66:F81" si="90">(F26-E26)/E26*100</f>
        <v>5.0533324145550607</v>
      </c>
      <c r="G66" s="166">
        <f t="shared" ref="G66:G81" si="91">(G26-F26)/F26*100</f>
        <v>63.022590298400679</v>
      </c>
      <c r="H66" s="166">
        <f t="shared" ref="H66:H81" si="92">(H26-G26)/G26*100</f>
        <v>-19.487784260371662</v>
      </c>
      <c r="I66" s="166">
        <f t="shared" ref="I66:I81" si="93">(I26-H26)/H26*100</f>
        <v>-20.777445900058201</v>
      </c>
      <c r="J66" s="166">
        <f t="shared" ref="J66:J81" si="94">(J26-I26)/I26*100</f>
        <v>0.20014425160235502</v>
      </c>
      <c r="K66" s="166">
        <f t="shared" ref="K66:K81" si="95">(K26-J26)/J26*100</f>
        <v>53.720173027698117</v>
      </c>
      <c r="L66" s="166">
        <f t="shared" ref="L66:L81" si="96">(L26-K26)/K26*100</f>
        <v>-18.437300146426423</v>
      </c>
      <c r="M66" s="166">
        <f t="shared" ref="M66:M81" si="97">(M26-L26)/L26*100</f>
        <v>-20.130966404532128</v>
      </c>
      <c r="N66" s="166">
        <f t="shared" ref="N66:N81" si="98">(N26-M26)/M26*100</f>
        <v>2.0402192411616054</v>
      </c>
      <c r="O66" s="166">
        <f t="shared" ref="O66:O81" si="99">(O26-N26)/N26*100</f>
        <v>53.034802858193927</v>
      </c>
      <c r="P66" s="166">
        <f t="shared" ref="P66:P81" si="100">(P26-O26)/O26*100</f>
        <v>-19.212933047470205</v>
      </c>
      <c r="Q66" s="166">
        <f t="shared" ref="Q66:Q81" si="101">(Q26-P26)/P26*100</f>
        <v>-25.243403629317584</v>
      </c>
      <c r="R66" s="166">
        <f t="shared" ref="R66:R81" si="102">(R26-Q26)/Q26*100</f>
        <v>-5.3167877079785963</v>
      </c>
      <c r="S66" s="166">
        <f t="shared" ref="S66:S81" si="103">(S26-R26)/R26*100</f>
        <v>62.056047332823802</v>
      </c>
      <c r="T66" s="166">
        <f t="shared" ref="T66:T81" si="104">(T26-S26)/S26*100</f>
        <v>-22.865006619721676</v>
      </c>
      <c r="U66" s="166">
        <f t="shared" ref="U66:U81" si="105">(U26-T26)/T26*100</f>
        <v>-33.56350898299268</v>
      </c>
      <c r="V66" s="166">
        <f t="shared" ref="V66:V81" si="106">(V26-U26)/U26*100</f>
        <v>7.3216749960355711</v>
      </c>
      <c r="W66" s="166">
        <f t="shared" ref="W66:W81" si="107">(W26-V26)/V26*100</f>
        <v>59.954442555968242</v>
      </c>
      <c r="X66" s="166">
        <f t="shared" ref="X66:X81" si="108">(X26-W26)/W26*100</f>
        <v>8.5033304574730568</v>
      </c>
      <c r="Y66" s="166">
        <f t="shared" ref="Y66:Y81" si="109">(Y26-X26)/X26*100</f>
        <v>-40.636258380939744</v>
      </c>
      <c r="Z66" s="166">
        <f t="shared" ref="Z66:Z81" si="110">(Z26-Y26)/Y26*100</f>
        <v>3.1727394946980576</v>
      </c>
      <c r="AA66" s="166">
        <f t="shared" ref="AA66:AA81" si="111">(AA26-Z26)/Z26*100</f>
        <v>70.013541644387999</v>
      </c>
      <c r="AB66" s="166">
        <f t="shared" ref="AB66:AB81" si="112">(AB26-AA26)/AA26*100</f>
        <v>-18.241787735934139</v>
      </c>
      <c r="AC66" s="166">
        <f t="shared" ref="AC66:AC81" si="113">(AC26-AB26)/AB26*100</f>
        <v>-37.71888471231437</v>
      </c>
      <c r="AD66" s="166">
        <f t="shared" ref="AD66:AD81" si="114">(AD26-AC26)/AC26*100</f>
        <v>15.997298537366822</v>
      </c>
      <c r="AE66" s="166">
        <f t="shared" ref="AE66:AE81" si="115">(AE26-AD26)/AD26*100</f>
        <v>75.531928986220137</v>
      </c>
      <c r="AF66" s="166">
        <f t="shared" ref="AF66:AF81" si="116">(AF26-AE26)/AE26*100</f>
        <v>-27.644009323423553</v>
      </c>
      <c r="AG66" s="166">
        <f t="shared" ref="AG66:AG81" si="117">(AG26-AF26)/AF26*100</f>
        <v>-27.957879850552686</v>
      </c>
      <c r="AH66" s="166">
        <f t="shared" ref="AH66:AH81" si="118">(AH26-AG26)/AG26*100</f>
        <v>8.134841850213359</v>
      </c>
      <c r="AI66" s="166">
        <f t="shared" ref="AI66:AI81" si="119">(AI26-AH26)/AH26*100</f>
        <v>101.85048852866727</v>
      </c>
      <c r="AJ66" s="166">
        <f t="shared" ref="AJ66:AJ81" si="120">(AJ26-AI26)/AI26*100</f>
        <v>-30.71272834329622</v>
      </c>
      <c r="AK66" s="166">
        <f t="shared" ref="AK66:AK81" si="121">(AK26-AJ26)/AJ26*100</f>
        <v>-39.647716171217048</v>
      </c>
      <c r="AL66" s="166">
        <f t="shared" ref="AL66:AL81" si="122">(AL26-AK26)/AK26*100</f>
        <v>20.693001455717649</v>
      </c>
      <c r="AM66" s="166">
        <f t="shared" ref="AM66:AM81" si="123">(AM26-AL26)/AL26*100</f>
        <v>82.744165905403321</v>
      </c>
      <c r="AN66" s="166">
        <f t="shared" ref="AN66:AN81" si="124">(AN26-AM26)/AM26*100</f>
        <v>-19.151833462360099</v>
      </c>
      <c r="AO66" s="166">
        <f t="shared" ref="AO66:AO81" si="125">(AO26-AN26)/AN26*100</f>
        <v>-39.183071790722273</v>
      </c>
      <c r="AP66" s="166">
        <f t="shared" ref="AP66:AP81" si="126">(AP26-AO26)/AO26*100</f>
        <v>13.987416872348547</v>
      </c>
      <c r="AQ66" s="166">
        <f t="shared" ref="AQ66:AQ81" si="127">(AQ26-AP26)/AP26*100</f>
        <v>55.05393786537266</v>
      </c>
      <c r="AR66" s="166">
        <f t="shared" ref="AR66:AR81" si="128">(AR26-AQ26)/AQ26*100</f>
        <v>-8.7645163617806272</v>
      </c>
      <c r="AS66" s="166">
        <f t="shared" ref="AS66:AS81" si="129">(AS26-AR26)/AR26*100</f>
        <v>-42.565635830138959</v>
      </c>
      <c r="AT66" s="166">
        <f t="shared" ref="AT66:AT81" si="130">(AT26-AS26)/AS26*100</f>
        <v>24.067572676757141</v>
      </c>
      <c r="AU66" s="166">
        <f t="shared" ref="AU66:AU81" si="131">(AU26-AT26)/AT26*100</f>
        <v>48.678907796754089</v>
      </c>
      <c r="AV66" s="166">
        <f t="shared" ref="AV66:AV81" si="132">(AV26-AU26)/AU26*100</f>
        <v>-9.0989262725741682</v>
      </c>
      <c r="AW66" s="166">
        <f t="shared" ref="AW66:AW81" si="133">(AW26-AV26)/AV26*100</f>
        <v>-35.085854516023637</v>
      </c>
      <c r="AX66" s="166">
        <f t="shared" ref="AX66:AX81" si="134">(AX26-AW26)/AW26*100</f>
        <v>19.810368950275315</v>
      </c>
      <c r="AY66" s="166">
        <f t="shared" ref="AY66:AY81" si="135">(AY26-AX26)/AX26*100</f>
        <v>48.010283146277679</v>
      </c>
      <c r="AZ66" s="166">
        <f t="shared" ref="AZ66:AZ81" si="136">(AZ26-AY26)/AY26*100</f>
        <v>-9.800287047938717</v>
      </c>
      <c r="BA66" s="166">
        <f t="shared" ref="BA66:BA81" si="137">(BA26-AZ26)/AZ26*100</f>
        <v>-35.894910895177127</v>
      </c>
      <c r="BB66" s="166">
        <f t="shared" ref="BB66:BB81" si="138">(BB26-BA26)/BA26*100</f>
        <v>24.099302559154367</v>
      </c>
      <c r="BC66" s="166">
        <f t="shared" ref="BC66:BC81" si="139">(BC26-BB26)/BB26*100</f>
        <v>49.85981332421904</v>
      </c>
      <c r="BD66" s="166">
        <f t="shared" ref="BD66:BD81" si="140">(BD26-BC26)/BC26*100</f>
        <v>-11.739312769843876</v>
      </c>
      <c r="BE66" s="166">
        <f t="shared" ref="BE66:BE81" si="141">(BE26-BD26)/BD26*100</f>
        <v>-37.017681260988795</v>
      </c>
      <c r="BF66" s="166">
        <f t="shared" ref="BF66:BF81" si="142">(BF26-BE26)/BE26*100</f>
        <v>13.693411109202527</v>
      </c>
      <c r="BG66" s="166">
        <f t="shared" ref="BG66:BG81" si="143">(BG26-BF26)/BF26*100</f>
        <v>49.944556830365215</v>
      </c>
      <c r="BH66" s="166">
        <f t="shared" ref="BH66:BH81" si="144">(BH26-BG26)/BG26*100</f>
        <v>-10.789018712109826</v>
      </c>
      <c r="BI66" s="166">
        <f t="shared" ref="BI66:BI81" si="145">(BI26-BH26)/BH26*100</f>
        <v>-34.587938912145887</v>
      </c>
      <c r="BJ66" s="166">
        <f t="shared" ref="BJ66:BJ81" si="146">(BJ26-BI26)/BI26*100</f>
        <v>15.342079632088367</v>
      </c>
      <c r="BK66" s="166">
        <f t="shared" ref="BK66:BK81" si="147">(BK26-BJ26)/BJ26*100</f>
        <v>51.364014427908103</v>
      </c>
    </row>
    <row r="67" spans="1:63">
      <c r="A67" s="158" t="s">
        <v>1</v>
      </c>
      <c r="B67" s="272"/>
      <c r="C67" s="168">
        <f t="shared" si="87"/>
        <v>45.315580490310346</v>
      </c>
      <c r="D67" s="168">
        <f t="shared" si="88"/>
        <v>7.231899858891075</v>
      </c>
      <c r="E67" s="168">
        <f t="shared" si="89"/>
        <v>-22.680020283975654</v>
      </c>
      <c r="F67" s="168">
        <f t="shared" si="90"/>
        <v>-14.503089734979961</v>
      </c>
      <c r="G67" s="168">
        <f t="shared" si="91"/>
        <v>122.81211205267985</v>
      </c>
      <c r="H67" s="168">
        <f t="shared" si="92"/>
        <v>-28.391359256854741</v>
      </c>
      <c r="I67" s="168">
        <f t="shared" si="93"/>
        <v>-33.108219348000141</v>
      </c>
      <c r="J67" s="168">
        <f t="shared" si="94"/>
        <v>2.1661977554848098</v>
      </c>
      <c r="K67" s="168">
        <f t="shared" si="95"/>
        <v>97.799261206153489</v>
      </c>
      <c r="L67" s="168">
        <f t="shared" si="96"/>
        <v>-27.465194826591986</v>
      </c>
      <c r="M67" s="168">
        <f t="shared" si="97"/>
        <v>-32.356615559341272</v>
      </c>
      <c r="N67" s="168">
        <f t="shared" si="98"/>
        <v>6.2679242156493258</v>
      </c>
      <c r="O67" s="168">
        <f t="shared" si="99"/>
        <v>97.324410774410779</v>
      </c>
      <c r="P67" s="168">
        <f t="shared" si="100"/>
        <v>-27.472491845880974</v>
      </c>
      <c r="Q67" s="168">
        <f t="shared" si="101"/>
        <v>-39.724738266086334</v>
      </c>
      <c r="R67" s="168">
        <f t="shared" si="102"/>
        <v>16.628324280002005</v>
      </c>
      <c r="S67" s="168">
        <f t="shared" si="103"/>
        <v>98.757893574063004</v>
      </c>
      <c r="T67" s="168">
        <f t="shared" si="104"/>
        <v>-30.055978559563279</v>
      </c>
      <c r="U67" s="168">
        <f t="shared" si="105"/>
        <v>-48.222535155310212</v>
      </c>
      <c r="V67" s="168">
        <f t="shared" si="106"/>
        <v>16.954020422921456</v>
      </c>
      <c r="W67" s="168">
        <f t="shared" si="107"/>
        <v>100.48508972173265</v>
      </c>
      <c r="X67" s="168">
        <f t="shared" si="108"/>
        <v>11.485348298817218</v>
      </c>
      <c r="Y67" s="168">
        <f t="shared" si="109"/>
        <v>-53.352833283506108</v>
      </c>
      <c r="Z67" s="168">
        <f t="shared" si="110"/>
        <v>9.8281234480672008</v>
      </c>
      <c r="AA67" s="168">
        <f t="shared" si="111"/>
        <v>108.54723635240775</v>
      </c>
      <c r="AB67" s="168">
        <f t="shared" si="112"/>
        <v>-23.347661960767212</v>
      </c>
      <c r="AC67" s="168">
        <f t="shared" si="113"/>
        <v>-51.016254376725776</v>
      </c>
      <c r="AD67" s="168">
        <f t="shared" si="114"/>
        <v>37.259951749848312</v>
      </c>
      <c r="AE67" s="168">
        <f t="shared" si="115"/>
        <v>109.43536404160477</v>
      </c>
      <c r="AF67" s="168">
        <f t="shared" si="116"/>
        <v>-34.295849592053926</v>
      </c>
      <c r="AG67" s="168">
        <f t="shared" si="117"/>
        <v>-38.019652305366591</v>
      </c>
      <c r="AH67" s="168">
        <f t="shared" si="118"/>
        <v>12.498965117326444</v>
      </c>
      <c r="AI67" s="168">
        <f t="shared" si="119"/>
        <v>152.22455913282639</v>
      </c>
      <c r="AJ67" s="168">
        <f t="shared" si="120"/>
        <v>-37.57536882617061</v>
      </c>
      <c r="AK67" s="168">
        <f t="shared" si="121"/>
        <v>-53.072338676531039</v>
      </c>
      <c r="AL67" s="168">
        <f t="shared" si="122"/>
        <v>35.378075650406331</v>
      </c>
      <c r="AM67" s="168">
        <f t="shared" si="123"/>
        <v>127.52131253015924</v>
      </c>
      <c r="AN67" s="168">
        <f t="shared" si="124"/>
        <v>-24.397313538352773</v>
      </c>
      <c r="AO67" s="168">
        <f t="shared" si="125"/>
        <v>-50.21507387319992</v>
      </c>
      <c r="AP67" s="168">
        <f t="shared" si="126"/>
        <v>23.225633996381145</v>
      </c>
      <c r="AQ67" s="168">
        <f t="shared" si="127"/>
        <v>83.224568138195792</v>
      </c>
      <c r="AR67" s="168">
        <f t="shared" si="128"/>
        <v>-10.742243300382833</v>
      </c>
      <c r="AS67" s="168">
        <f t="shared" si="129"/>
        <v>-53.935940934212489</v>
      </c>
      <c r="AT67" s="168">
        <f t="shared" si="130"/>
        <v>39.617637239716018</v>
      </c>
      <c r="AU67" s="168">
        <f t="shared" si="131"/>
        <v>69.18527927737199</v>
      </c>
      <c r="AV67" s="168">
        <f t="shared" si="132"/>
        <v>-11.644921249332633</v>
      </c>
      <c r="AW67" s="168">
        <f t="shared" si="133"/>
        <v>-46.227092047246316</v>
      </c>
      <c r="AX67" s="168">
        <f t="shared" si="134"/>
        <v>30.972487313882635</v>
      </c>
      <c r="AY67" s="168">
        <f t="shared" si="135"/>
        <v>68.862681306764287</v>
      </c>
      <c r="AZ67" s="168">
        <f t="shared" si="136"/>
        <v>-12.482941318134388</v>
      </c>
      <c r="BA67" s="168">
        <f t="shared" si="137"/>
        <v>-46.119977985690696</v>
      </c>
      <c r="BB67" s="168">
        <f t="shared" si="138"/>
        <v>41.823335402212741</v>
      </c>
      <c r="BC67" s="168">
        <f t="shared" si="139"/>
        <v>65.251048018292678</v>
      </c>
      <c r="BD67" s="168">
        <f t="shared" si="140"/>
        <v>-13.960276164257182</v>
      </c>
      <c r="BE67" s="168">
        <f t="shared" si="141"/>
        <v>-46.571234724048686</v>
      </c>
      <c r="BF67" s="168">
        <f t="shared" si="142"/>
        <v>26.248295107153496</v>
      </c>
      <c r="BG67" s="168">
        <f t="shared" si="143"/>
        <v>64.112753011300143</v>
      </c>
      <c r="BH67" s="168">
        <f t="shared" si="144"/>
        <v>-12.901029055690074</v>
      </c>
      <c r="BI67" s="168">
        <f t="shared" si="145"/>
        <v>-43.445226305273202</v>
      </c>
      <c r="BJ67" s="168">
        <f t="shared" si="146"/>
        <v>22.580268570603454</v>
      </c>
      <c r="BK67" s="168">
        <f t="shared" si="147"/>
        <v>70.70245365320055</v>
      </c>
    </row>
    <row r="68" spans="1:63">
      <c r="A68" s="161" t="s">
        <v>2</v>
      </c>
      <c r="B68" s="273"/>
      <c r="C68" s="169">
        <f t="shared" si="87"/>
        <v>-0.69413851813928751</v>
      </c>
      <c r="D68" s="169">
        <f t="shared" si="88"/>
        <v>1.5350214612857662</v>
      </c>
      <c r="E68" s="169">
        <f t="shared" si="89"/>
        <v>-0.90030303996435579</v>
      </c>
      <c r="F68" s="169">
        <f t="shared" si="90"/>
        <v>38.907635766678709</v>
      </c>
      <c r="G68" s="169">
        <f t="shared" si="91"/>
        <v>-0.68245929454313947</v>
      </c>
      <c r="H68" s="169">
        <f t="shared" si="92"/>
        <v>1.7948821603266412</v>
      </c>
      <c r="I68" s="169">
        <f t="shared" si="93"/>
        <v>-4.3048330090156572E-2</v>
      </c>
      <c r="J68" s="169">
        <f t="shared" si="94"/>
        <v>-2.012217743061202</v>
      </c>
      <c r="K68" s="169">
        <f t="shared" si="95"/>
        <v>2.0037164082244772</v>
      </c>
      <c r="L68" s="169">
        <f t="shared" si="96"/>
        <v>2.102268236781792</v>
      </c>
      <c r="M68" s="169">
        <f t="shared" si="97"/>
        <v>-0.37092654230203692</v>
      </c>
      <c r="N68" s="169">
        <f t="shared" si="98"/>
        <v>-2.5991591802663834</v>
      </c>
      <c r="O68" s="169">
        <f t="shared" si="99"/>
        <v>7.8767757206283009E-3</v>
      </c>
      <c r="P68" s="169">
        <f t="shared" si="100"/>
        <v>0.29890009490766956</v>
      </c>
      <c r="Q68" s="169">
        <f t="shared" si="101"/>
        <v>-0.50586988103182495</v>
      </c>
      <c r="R68" s="169">
        <f t="shared" si="102"/>
        <v>-28.027317068321985</v>
      </c>
      <c r="S68" s="169">
        <f t="shared" si="103"/>
        <v>0.50808053539841791</v>
      </c>
      <c r="T68" s="169">
        <f t="shared" si="104"/>
        <v>0.98216075365804623</v>
      </c>
      <c r="U68" s="169">
        <f t="shared" si="105"/>
        <v>0.10782056371576036</v>
      </c>
      <c r="V68" s="169">
        <f t="shared" si="106"/>
        <v>-4.121853871458601</v>
      </c>
      <c r="W68" s="169">
        <f t="shared" si="107"/>
        <v>1.2180882313397905</v>
      </c>
      <c r="X68" s="169">
        <f t="shared" si="108"/>
        <v>-5.635163419738453E-2</v>
      </c>
      <c r="Y68" s="169">
        <f t="shared" si="109"/>
        <v>8.1151832460742049E-2</v>
      </c>
      <c r="Z68" s="169">
        <f t="shared" si="110"/>
        <v>-6.7597035737858135</v>
      </c>
      <c r="AA68" s="169">
        <f t="shared" si="111"/>
        <v>2.2753592591605507</v>
      </c>
      <c r="AB68" s="169">
        <f t="shared" si="112"/>
        <v>6.0122650206419201E-2</v>
      </c>
      <c r="AC68" s="169">
        <f t="shared" si="113"/>
        <v>-1.2051353949687402</v>
      </c>
      <c r="AD68" s="169">
        <f t="shared" si="114"/>
        <v>-12.95118139677064</v>
      </c>
      <c r="AE68" s="169">
        <f t="shared" si="115"/>
        <v>2.7484230865891415</v>
      </c>
      <c r="AF68" s="169">
        <f t="shared" si="116"/>
        <v>1.4635593764034083</v>
      </c>
      <c r="AG68" s="169">
        <f t="shared" si="117"/>
        <v>0.55370254740318325</v>
      </c>
      <c r="AH68" s="169">
        <f t="shared" si="118"/>
        <v>0.51230065174456219</v>
      </c>
      <c r="AI68" s="169">
        <f t="shared" si="119"/>
        <v>3.3725085740046858</v>
      </c>
      <c r="AJ68" s="169">
        <f t="shared" si="120"/>
        <v>2.0217669158371763</v>
      </c>
      <c r="AK68" s="169">
        <f t="shared" si="121"/>
        <v>-0.46634524125887783</v>
      </c>
      <c r="AL68" s="169">
        <f t="shared" si="122"/>
        <v>0.48549852191853299</v>
      </c>
      <c r="AM68" s="169">
        <f t="shared" si="123"/>
        <v>-0.26725842138646727</v>
      </c>
      <c r="AN68" s="169">
        <f t="shared" si="124"/>
        <v>3.0327367293865732</v>
      </c>
      <c r="AO68" s="169">
        <f t="shared" si="125"/>
        <v>-4.9471437585835814</v>
      </c>
      <c r="AP68" s="169">
        <f t="shared" si="126"/>
        <v>-1.0283884927791609</v>
      </c>
      <c r="AQ68" s="169">
        <f t="shared" si="127"/>
        <v>-1.9555905396499995</v>
      </c>
      <c r="AR68" s="169">
        <f t="shared" si="128"/>
        <v>-1.2849213121059113</v>
      </c>
      <c r="AS68" s="169">
        <f t="shared" si="129"/>
        <v>-3.6838372279961868</v>
      </c>
      <c r="AT68" s="169">
        <f t="shared" si="130"/>
        <v>-1.3637797815464328</v>
      </c>
      <c r="AU68" s="169">
        <f t="shared" si="131"/>
        <v>1.2077369498980011</v>
      </c>
      <c r="AV68" s="169">
        <f t="shared" si="132"/>
        <v>0.75359824032897638</v>
      </c>
      <c r="AW68" s="169">
        <f t="shared" si="133"/>
        <v>2.7230738564635075</v>
      </c>
      <c r="AX68" s="169">
        <f t="shared" si="134"/>
        <v>-1.8734323025730051E-2</v>
      </c>
      <c r="AY68" s="169">
        <f t="shared" si="135"/>
        <v>-0.51565106726810372</v>
      </c>
      <c r="AZ68" s="169">
        <f t="shared" si="136"/>
        <v>0.79619047619048666</v>
      </c>
      <c r="BA68" s="169">
        <f t="shared" si="137"/>
        <v>-0.82686420499641522</v>
      </c>
      <c r="BB68" s="169">
        <f t="shared" si="138"/>
        <v>-8.9256098849707239</v>
      </c>
      <c r="BC68" s="169">
        <f t="shared" si="139"/>
        <v>5.2013255800449594</v>
      </c>
      <c r="BD68" s="169">
        <f t="shared" si="140"/>
        <v>-1.6166454754230859</v>
      </c>
      <c r="BE68" s="169">
        <f t="shared" si="141"/>
        <v>1.0622259980283961</v>
      </c>
      <c r="BF68" s="169">
        <f t="shared" si="142"/>
        <v>-12.762938816230612</v>
      </c>
      <c r="BG68" s="169">
        <f t="shared" si="143"/>
        <v>6.7373413573083827</v>
      </c>
      <c r="BH68" s="169">
        <f t="shared" si="144"/>
        <v>-0.88608874760989897</v>
      </c>
      <c r="BI68" s="169">
        <f t="shared" si="145"/>
        <v>1.9081908915248329</v>
      </c>
      <c r="BJ68" s="169">
        <f t="shared" si="146"/>
        <v>-1.2093750151302514</v>
      </c>
      <c r="BK68" s="169">
        <f t="shared" si="147"/>
        <v>-3.5056758297963042</v>
      </c>
    </row>
    <row r="69" spans="1:63">
      <c r="A69" s="157" t="s">
        <v>3</v>
      </c>
      <c r="B69" s="274"/>
      <c r="C69" s="171">
        <f t="shared" si="87"/>
        <v>1.8669839106056623</v>
      </c>
      <c r="D69" s="171">
        <f t="shared" si="88"/>
        <v>5.7919398321406046</v>
      </c>
      <c r="E69" s="171">
        <f t="shared" si="89"/>
        <v>-1.830784471204274</v>
      </c>
      <c r="F69" s="171">
        <f t="shared" si="90"/>
        <v>-3.4334482944250087</v>
      </c>
      <c r="G69" s="171">
        <f t="shared" si="91"/>
        <v>1.3796705803961102</v>
      </c>
      <c r="H69" s="171">
        <f t="shared" si="92"/>
        <v>5.8349064987705885</v>
      </c>
      <c r="I69" s="171">
        <f t="shared" si="93"/>
        <v>-0.11932182601825944</v>
      </c>
      <c r="J69" s="171">
        <f t="shared" si="94"/>
        <v>-4.1981156903873895</v>
      </c>
      <c r="K69" s="171">
        <f t="shared" si="95"/>
        <v>3.1973937550833833</v>
      </c>
      <c r="L69" s="171">
        <f t="shared" si="96"/>
        <v>3.9412048383825491</v>
      </c>
      <c r="M69" s="171">
        <f t="shared" si="97"/>
        <v>-0.51347047596381246</v>
      </c>
      <c r="N69" s="171">
        <f t="shared" si="98"/>
        <v>-6.2230565501655706</v>
      </c>
      <c r="O69" s="171">
        <f t="shared" si="99"/>
        <v>1.4191581751830753</v>
      </c>
      <c r="P69" s="171">
        <f t="shared" si="100"/>
        <v>2.3488501535301718</v>
      </c>
      <c r="Q69" s="171">
        <f t="shared" si="101"/>
        <v>-0.37489555987484785</v>
      </c>
      <c r="R69" s="171">
        <f t="shared" si="102"/>
        <v>-5.1906887059961253</v>
      </c>
      <c r="S69" s="171">
        <f t="shared" si="103"/>
        <v>2.646950257215861</v>
      </c>
      <c r="T69" s="171">
        <f t="shared" si="104"/>
        <v>4.8733657060490012</v>
      </c>
      <c r="U69" s="171">
        <f t="shared" si="105"/>
        <v>2.2617686546102984</v>
      </c>
      <c r="V69" s="171">
        <f t="shared" si="106"/>
        <v>-2.9034784282032922</v>
      </c>
      <c r="W69" s="171">
        <f t="shared" si="107"/>
        <v>3.5924794475882522</v>
      </c>
      <c r="X69" s="171">
        <f t="shared" si="108"/>
        <v>5.4932565851473356</v>
      </c>
      <c r="Y69" s="171">
        <f t="shared" si="109"/>
        <v>2.313851391247558</v>
      </c>
      <c r="Z69" s="171">
        <f t="shared" si="110"/>
        <v>-3.2910490333746862</v>
      </c>
      <c r="AA69" s="171">
        <f t="shared" si="111"/>
        <v>1.9590377706519848</v>
      </c>
      <c r="AB69" s="171">
        <f t="shared" si="112"/>
        <v>2.4569524173283321</v>
      </c>
      <c r="AC69" s="171">
        <f t="shared" si="113"/>
        <v>1.3568512442790122</v>
      </c>
      <c r="AD69" s="171">
        <f t="shared" si="114"/>
        <v>-6.6788424150571277</v>
      </c>
      <c r="AE69" s="171">
        <f t="shared" si="115"/>
        <v>3.6508040599080318</v>
      </c>
      <c r="AF69" s="171">
        <f t="shared" si="116"/>
        <v>4.9023702126796787</v>
      </c>
      <c r="AG69" s="171">
        <f t="shared" si="117"/>
        <v>0.40554873467855757</v>
      </c>
      <c r="AH69" s="171">
        <f t="shared" si="118"/>
        <v>-7.0936871709253486</v>
      </c>
      <c r="AI69" s="171">
        <f t="shared" si="119"/>
        <v>0.60681111640846686</v>
      </c>
      <c r="AJ69" s="171">
        <f t="shared" si="120"/>
        <v>4.0647939207846377</v>
      </c>
      <c r="AK69" s="171">
        <f t="shared" si="121"/>
        <v>-0.56359933877237223</v>
      </c>
      <c r="AL69" s="171">
        <f t="shared" si="122"/>
        <v>-1.5444208383402669</v>
      </c>
      <c r="AM69" s="171">
        <f t="shared" si="123"/>
        <v>2.8732031117526455</v>
      </c>
      <c r="AN69" s="171">
        <f t="shared" si="124"/>
        <v>5.793378813570234</v>
      </c>
      <c r="AO69" s="171">
        <f t="shared" si="125"/>
        <v>5.8604190696001819E-3</v>
      </c>
      <c r="AP69" s="171">
        <f t="shared" si="126"/>
        <v>-3.8774012815420993</v>
      </c>
      <c r="AQ69" s="171">
        <f t="shared" si="127"/>
        <v>5.8382763133216926</v>
      </c>
      <c r="AR69" s="171">
        <f t="shared" si="128"/>
        <v>5.5244909912994107</v>
      </c>
      <c r="AS69" s="171">
        <f t="shared" si="129"/>
        <v>8.1258736105780355E-2</v>
      </c>
      <c r="AT69" s="171">
        <f t="shared" si="130"/>
        <v>-4.8655383429222505</v>
      </c>
      <c r="AU69" s="171">
        <f t="shared" si="131"/>
        <v>4.621922996377462</v>
      </c>
      <c r="AV69" s="171">
        <f t="shared" si="132"/>
        <v>5.6314008616469877</v>
      </c>
      <c r="AW69" s="171">
        <f t="shared" si="133"/>
        <v>1.8383756623193546</v>
      </c>
      <c r="AX69" s="171">
        <f t="shared" si="134"/>
        <v>-4.8398147609180846</v>
      </c>
      <c r="AY69" s="171">
        <f t="shared" si="135"/>
        <v>3.4523743748101681</v>
      </c>
      <c r="AZ69" s="171">
        <f t="shared" si="136"/>
        <v>3.9449116888222244</v>
      </c>
      <c r="BA69" s="171">
        <f t="shared" si="137"/>
        <v>3.1780354550106202</v>
      </c>
      <c r="BB69" s="171">
        <f t="shared" si="138"/>
        <v>-6.7456177913251452</v>
      </c>
      <c r="BC69" s="171">
        <f t="shared" si="139"/>
        <v>6.7215880341133971</v>
      </c>
      <c r="BD69" s="171">
        <f t="shared" si="140"/>
        <v>2.2323695590759369</v>
      </c>
      <c r="BE69" s="171">
        <f t="shared" si="141"/>
        <v>-4.001842337370106</v>
      </c>
      <c r="BF69" s="171">
        <f t="shared" si="142"/>
        <v>-12.031963759031067</v>
      </c>
      <c r="BG69" s="171">
        <f t="shared" si="143"/>
        <v>2.1353657346258972</v>
      </c>
      <c r="BH69" s="171">
        <f t="shared" si="144"/>
        <v>5.8063240553574698</v>
      </c>
      <c r="BI69" s="171">
        <f t="shared" si="145"/>
        <v>1.4020669694515124</v>
      </c>
      <c r="BJ69" s="171">
        <f t="shared" si="146"/>
        <v>-5.7578050549631357</v>
      </c>
      <c r="BK69" s="171">
        <f t="shared" si="147"/>
        <v>5.605650786511033</v>
      </c>
    </row>
    <row r="70" spans="1:63">
      <c r="A70" s="158" t="s">
        <v>4</v>
      </c>
      <c r="B70" s="272"/>
      <c r="C70" s="168">
        <f t="shared" si="87"/>
        <v>1.9165013746270967</v>
      </c>
      <c r="D70" s="168">
        <f t="shared" si="88"/>
        <v>7.0731261902898384</v>
      </c>
      <c r="E70" s="168">
        <f t="shared" si="89"/>
        <v>-1.1651422194716772</v>
      </c>
      <c r="F70" s="168">
        <f t="shared" si="90"/>
        <v>-4.8461071023729989</v>
      </c>
      <c r="G70" s="168">
        <f t="shared" si="91"/>
        <v>0.81944114284597769</v>
      </c>
      <c r="H70" s="168">
        <f t="shared" si="92"/>
        <v>6.2962515249569071</v>
      </c>
      <c r="I70" s="168">
        <f t="shared" si="93"/>
        <v>0.14318150944129357</v>
      </c>
      <c r="J70" s="168">
        <f t="shared" si="94"/>
        <v>-5.3100111468195177</v>
      </c>
      <c r="K70" s="168">
        <f t="shared" si="95"/>
        <v>3.4345211307940904</v>
      </c>
      <c r="L70" s="168">
        <f t="shared" si="96"/>
        <v>4.8432710372787628</v>
      </c>
      <c r="M70" s="168">
        <f t="shared" si="97"/>
        <v>-0.74697249783077291</v>
      </c>
      <c r="N70" s="168">
        <f t="shared" si="98"/>
        <v>-5.5173144226687798</v>
      </c>
      <c r="O70" s="168">
        <f t="shared" si="99"/>
        <v>1.7138300832887965</v>
      </c>
      <c r="P70" s="168">
        <f t="shared" si="100"/>
        <v>3.0457253323864721</v>
      </c>
      <c r="Q70" s="168">
        <f t="shared" si="101"/>
        <v>-0.64512423905970306</v>
      </c>
      <c r="R70" s="168">
        <f t="shared" si="102"/>
        <v>-5.0607914201415731</v>
      </c>
      <c r="S70" s="168">
        <f t="shared" si="103"/>
        <v>2.6177203472912232</v>
      </c>
      <c r="T70" s="168">
        <f t="shared" si="104"/>
        <v>5.6985918306201979</v>
      </c>
      <c r="U70" s="168">
        <f t="shared" si="105"/>
        <v>2.2903359915340822</v>
      </c>
      <c r="V70" s="168">
        <f t="shared" si="106"/>
        <v>-3.0619024769252201</v>
      </c>
      <c r="W70" s="168">
        <f t="shared" si="107"/>
        <v>3.5534223245955321</v>
      </c>
      <c r="X70" s="168">
        <f t="shared" si="108"/>
        <v>6.1173556163573251</v>
      </c>
      <c r="Y70" s="168">
        <f t="shared" si="109"/>
        <v>2.5243462657445042</v>
      </c>
      <c r="Z70" s="168">
        <f t="shared" si="110"/>
        <v>-5.7449652818665697</v>
      </c>
      <c r="AA70" s="168">
        <f t="shared" si="111"/>
        <v>2.0111646622178889</v>
      </c>
      <c r="AB70" s="168">
        <f t="shared" si="112"/>
        <v>2.8414493416059354</v>
      </c>
      <c r="AC70" s="168">
        <f t="shared" si="113"/>
        <v>1.3134655944031779</v>
      </c>
      <c r="AD70" s="168">
        <f t="shared" si="114"/>
        <v>-5.6212553382271189</v>
      </c>
      <c r="AE70" s="168">
        <f t="shared" si="115"/>
        <v>3.8422287075000479</v>
      </c>
      <c r="AF70" s="168">
        <f t="shared" si="116"/>
        <v>5.3283677304780941</v>
      </c>
      <c r="AG70" s="168">
        <f t="shared" si="117"/>
        <v>0.16729579927124152</v>
      </c>
      <c r="AH70" s="168">
        <f t="shared" si="118"/>
        <v>-6.4498774539708936</v>
      </c>
      <c r="AI70" s="168">
        <f t="shared" si="119"/>
        <v>0.33388981636060244</v>
      </c>
      <c r="AJ70" s="168">
        <f t="shared" si="120"/>
        <v>4.3471407303616854</v>
      </c>
      <c r="AK70" s="168">
        <f t="shared" si="121"/>
        <v>-0.96178055289793185</v>
      </c>
      <c r="AL70" s="168">
        <f t="shared" si="122"/>
        <v>-1.9007303261581947</v>
      </c>
      <c r="AM70" s="168">
        <f t="shared" si="123"/>
        <v>2.7504742196930434</v>
      </c>
      <c r="AN70" s="168">
        <f t="shared" si="124"/>
        <v>6.1726944700847604</v>
      </c>
      <c r="AO70" s="168">
        <f t="shared" si="125"/>
        <v>-0.21497557814204918</v>
      </c>
      <c r="AP70" s="168">
        <f t="shared" si="126"/>
        <v>-4.8538012966228123</v>
      </c>
      <c r="AQ70" s="168">
        <f t="shared" si="127"/>
        <v>6.2962796526810294</v>
      </c>
      <c r="AR70" s="168">
        <f t="shared" si="128"/>
        <v>6.0282372025221731</v>
      </c>
      <c r="AS70" s="168">
        <f t="shared" si="129"/>
        <v>-0.4136387063047266</v>
      </c>
      <c r="AT70" s="168">
        <f t="shared" si="130"/>
        <v>-5.054721621335827</v>
      </c>
      <c r="AU70" s="168">
        <f t="shared" si="131"/>
        <v>4.8047300451221373</v>
      </c>
      <c r="AV70" s="168">
        <f t="shared" si="132"/>
        <v>6.0898482734047903</v>
      </c>
      <c r="AW70" s="168">
        <f t="shared" si="133"/>
        <v>1.7268401903162658</v>
      </c>
      <c r="AX70" s="168">
        <f t="shared" si="134"/>
        <v>-5.5478377979065945</v>
      </c>
      <c r="AY70" s="168">
        <f t="shared" si="135"/>
        <v>3.4286447017749535</v>
      </c>
      <c r="AZ70" s="168">
        <f t="shared" si="136"/>
        <v>3.9924937342122604</v>
      </c>
      <c r="BA70" s="168">
        <f t="shared" si="137"/>
        <v>3.1909676405480711</v>
      </c>
      <c r="BB70" s="168">
        <f t="shared" si="138"/>
        <v>-7.3375607636359765</v>
      </c>
      <c r="BC70" s="168">
        <f t="shared" si="139"/>
        <v>7.4418538808906973</v>
      </c>
      <c r="BD70" s="168">
        <f t="shared" si="140"/>
        <v>2.0277214155840708</v>
      </c>
      <c r="BE70" s="168">
        <f t="shared" si="141"/>
        <v>-5.0647623229205685</v>
      </c>
      <c r="BF70" s="168">
        <f t="shared" si="142"/>
        <v>-13.938538834126907</v>
      </c>
      <c r="BG70" s="168">
        <f t="shared" si="143"/>
        <v>1.6836507059840633</v>
      </c>
      <c r="BH70" s="168">
        <f t="shared" si="144"/>
        <v>6.487558516061279</v>
      </c>
      <c r="BI70" s="168">
        <f t="shared" si="145"/>
        <v>1.5101448077838817</v>
      </c>
      <c r="BJ70" s="168">
        <f t="shared" si="146"/>
        <v>-6.2459258523834622</v>
      </c>
      <c r="BK70" s="168">
        <f t="shared" si="147"/>
        <v>6.3529327403878542</v>
      </c>
    </row>
    <row r="71" spans="1:63">
      <c r="A71" s="158" t="s">
        <v>5</v>
      </c>
      <c r="B71" s="272"/>
      <c r="C71" s="168">
        <f t="shared" si="87"/>
        <v>1.9562704982039787</v>
      </c>
      <c r="D71" s="168">
        <f t="shared" si="88"/>
        <v>1.6197271554747972</v>
      </c>
      <c r="E71" s="168">
        <f t="shared" si="89"/>
        <v>-5.366294844739218</v>
      </c>
      <c r="F71" s="168">
        <f t="shared" si="90"/>
        <v>4.207419802688019</v>
      </c>
      <c r="G71" s="168">
        <f t="shared" si="91"/>
        <v>6.5430585350904114</v>
      </c>
      <c r="H71" s="168">
        <f t="shared" si="92"/>
        <v>8.3072055227959325</v>
      </c>
      <c r="I71" s="168">
        <f t="shared" si="93"/>
        <v>1.2499668021140156</v>
      </c>
      <c r="J71" s="168">
        <f t="shared" si="94"/>
        <v>-5.489441725152016</v>
      </c>
      <c r="K71" s="168">
        <f t="shared" si="95"/>
        <v>3.7036474164133653</v>
      </c>
      <c r="L71" s="168">
        <f t="shared" si="96"/>
        <v>1.2780323125150888</v>
      </c>
      <c r="M71" s="168">
        <f t="shared" si="97"/>
        <v>-2.5914233096553567</v>
      </c>
      <c r="N71" s="168">
        <f t="shared" si="98"/>
        <v>-7.2899537282560569</v>
      </c>
      <c r="O71" s="168">
        <f t="shared" si="99"/>
        <v>2.4133753685378068</v>
      </c>
      <c r="P71" s="168">
        <f t="shared" si="100"/>
        <v>0.72469448106318179</v>
      </c>
      <c r="Q71" s="168">
        <f t="shared" si="101"/>
        <v>-1.7912728507555744</v>
      </c>
      <c r="R71" s="168">
        <f t="shared" si="102"/>
        <v>-4.7584655577867494</v>
      </c>
      <c r="S71" s="168">
        <f t="shared" si="103"/>
        <v>5.3059113450363462</v>
      </c>
      <c r="T71" s="168">
        <f t="shared" si="104"/>
        <v>2.9522144858868047</v>
      </c>
      <c r="U71" s="168">
        <f t="shared" si="105"/>
        <v>-0.18198477052660145</v>
      </c>
      <c r="V71" s="168">
        <f t="shared" si="106"/>
        <v>-1.2763155261051207</v>
      </c>
      <c r="W71" s="168">
        <f t="shared" si="107"/>
        <v>5.0007310369027325</v>
      </c>
      <c r="X71" s="168">
        <f t="shared" si="108"/>
        <v>3.3609361663020634</v>
      </c>
      <c r="Y71" s="168">
        <f t="shared" si="109"/>
        <v>-3.6373433921594942</v>
      </c>
      <c r="Z71" s="168">
        <f t="shared" si="110"/>
        <v>-2.9723507068480233</v>
      </c>
      <c r="AA71" s="168">
        <f t="shared" si="111"/>
        <v>2.7188527039139481</v>
      </c>
      <c r="AB71" s="168">
        <f t="shared" si="112"/>
        <v>3.099621873182099</v>
      </c>
      <c r="AC71" s="168">
        <f t="shared" si="113"/>
        <v>-2.9500093805586927</v>
      </c>
      <c r="AD71" s="168">
        <f t="shared" si="114"/>
        <v>4.7306937531123623</v>
      </c>
      <c r="AE71" s="168">
        <f t="shared" si="115"/>
        <v>4.8014121800529237</v>
      </c>
      <c r="AF71" s="168">
        <f t="shared" si="116"/>
        <v>3.3967772724720944</v>
      </c>
      <c r="AG71" s="168">
        <f t="shared" si="117"/>
        <v>-2.0661381407471908</v>
      </c>
      <c r="AH71" s="168">
        <f t="shared" si="118"/>
        <v>-16.097740349704033</v>
      </c>
      <c r="AI71" s="168">
        <f t="shared" si="119"/>
        <v>3.9335416074978786</v>
      </c>
      <c r="AJ71" s="168">
        <f t="shared" si="120"/>
        <v>3.3337887689575081</v>
      </c>
      <c r="AK71" s="168">
        <f t="shared" si="121"/>
        <v>-1.8907840803913813</v>
      </c>
      <c r="AL71" s="168">
        <f t="shared" si="122"/>
        <v>1.1550556592847054</v>
      </c>
      <c r="AM71" s="168">
        <f t="shared" si="123"/>
        <v>4.6087515398211414</v>
      </c>
      <c r="AN71" s="168">
        <f t="shared" si="124"/>
        <v>4.037068325525409</v>
      </c>
      <c r="AO71" s="168">
        <f t="shared" si="125"/>
        <v>-2.4852362204724288</v>
      </c>
      <c r="AP71" s="168">
        <f t="shared" si="126"/>
        <v>0.28734992004472409</v>
      </c>
      <c r="AQ71" s="168">
        <f t="shared" si="127"/>
        <v>4.5662681251589632</v>
      </c>
      <c r="AR71" s="168">
        <f t="shared" si="128"/>
        <v>2.7247293516603888</v>
      </c>
      <c r="AS71" s="168">
        <f t="shared" si="129"/>
        <v>0.438129070455892</v>
      </c>
      <c r="AT71" s="168">
        <f t="shared" si="130"/>
        <v>-4.8177021864756391</v>
      </c>
      <c r="AU71" s="168">
        <f t="shared" si="131"/>
        <v>5.072750668118382</v>
      </c>
      <c r="AV71" s="168">
        <f t="shared" si="132"/>
        <v>3.3300362677217406</v>
      </c>
      <c r="AW71" s="168">
        <f t="shared" si="133"/>
        <v>0.15726137296013118</v>
      </c>
      <c r="AX71" s="168">
        <f t="shared" si="134"/>
        <v>-4.8802406096026028</v>
      </c>
      <c r="AY71" s="168">
        <f t="shared" si="135"/>
        <v>4.3826128492954322</v>
      </c>
      <c r="AZ71" s="168">
        <f t="shared" si="136"/>
        <v>4.3587690195629918</v>
      </c>
      <c r="BA71" s="168">
        <f t="shared" si="137"/>
        <v>-0.80026310019733182</v>
      </c>
      <c r="BB71" s="168">
        <f t="shared" si="138"/>
        <v>-6.3510060135342243</v>
      </c>
      <c r="BC71" s="168">
        <f t="shared" si="139"/>
        <v>4.0997125488902402</v>
      </c>
      <c r="BD71" s="168">
        <f t="shared" si="140"/>
        <v>5.1355755737630817</v>
      </c>
      <c r="BE71" s="168">
        <f t="shared" si="141"/>
        <v>-2.790036812985734</v>
      </c>
      <c r="BF71" s="168">
        <f t="shared" si="142"/>
        <v>-7.0874634647442996</v>
      </c>
      <c r="BG71" s="168">
        <f t="shared" si="143"/>
        <v>4.2591310171775945</v>
      </c>
      <c r="BH71" s="168">
        <f t="shared" si="144"/>
        <v>5.3720031819395198</v>
      </c>
      <c r="BI71" s="168">
        <f t="shared" si="145"/>
        <v>-1.1253145854640105</v>
      </c>
      <c r="BJ71" s="168">
        <f t="shared" si="146"/>
        <v>-5.2283179010672267</v>
      </c>
      <c r="BK71" s="168">
        <f t="shared" si="147"/>
        <v>3.4510784847290261</v>
      </c>
    </row>
    <row r="72" spans="1:63">
      <c r="A72" s="161" t="s">
        <v>6</v>
      </c>
      <c r="B72" s="273"/>
      <c r="C72" s="169">
        <f t="shared" si="87"/>
        <v>1.3602086649776317</v>
      </c>
      <c r="D72" s="169">
        <f t="shared" si="88"/>
        <v>-1.1182960608942989</v>
      </c>
      <c r="E72" s="169">
        <f t="shared" si="89"/>
        <v>-4.4734868350736603</v>
      </c>
      <c r="F72" s="169">
        <f t="shared" si="90"/>
        <v>2.5618826577014815</v>
      </c>
      <c r="G72" s="169">
        <f t="shared" si="91"/>
        <v>1.1860649397780432</v>
      </c>
      <c r="H72" s="169">
        <f t="shared" si="92"/>
        <v>-0.8547020158450942</v>
      </c>
      <c r="I72" s="169">
        <f t="shared" si="93"/>
        <v>-4.1871804557239383</v>
      </c>
      <c r="J72" s="169">
        <f t="shared" si="94"/>
        <v>8.4009252369987983</v>
      </c>
      <c r="K72" s="169">
        <f t="shared" si="95"/>
        <v>0.60591024666077353</v>
      </c>
      <c r="L72" s="169">
        <f t="shared" si="96"/>
        <v>-1.1804281527721479</v>
      </c>
      <c r="M72" s="169">
        <f t="shared" si="97"/>
        <v>4.0224288700123161</v>
      </c>
      <c r="N72" s="169">
        <f t="shared" si="98"/>
        <v>-11.466436022853332</v>
      </c>
      <c r="O72" s="169">
        <f t="shared" si="99"/>
        <v>-2.5091600102767857</v>
      </c>
      <c r="P72" s="169">
        <f t="shared" si="100"/>
        <v>-2.7717289283992539</v>
      </c>
      <c r="Q72" s="169">
        <f t="shared" si="101"/>
        <v>4.1946556733575484</v>
      </c>
      <c r="R72" s="169">
        <f t="shared" si="102"/>
        <v>-6.9959269532910202</v>
      </c>
      <c r="S72" s="169">
        <f t="shared" si="103"/>
        <v>-0.12052944949599649</v>
      </c>
      <c r="T72" s="169">
        <f t="shared" si="104"/>
        <v>-1.5687897569924507</v>
      </c>
      <c r="U72" s="169">
        <f t="shared" si="105"/>
        <v>5.047011225617803</v>
      </c>
      <c r="V72" s="169">
        <f t="shared" si="106"/>
        <v>-3.1095356096274664</v>
      </c>
      <c r="W72" s="169">
        <f t="shared" si="107"/>
        <v>2.2911358505962989</v>
      </c>
      <c r="X72" s="169">
        <f t="shared" si="108"/>
        <v>1.1585161977699128</v>
      </c>
      <c r="Y72" s="169">
        <f t="shared" si="109"/>
        <v>7.5205198588040769</v>
      </c>
      <c r="Z72" s="169">
        <f t="shared" si="110"/>
        <v>24.001113701521877</v>
      </c>
      <c r="AA72" s="169">
        <f t="shared" si="111"/>
        <v>0.82342308656679386</v>
      </c>
      <c r="AB72" s="169">
        <f t="shared" si="112"/>
        <v>-1.4700509652877118</v>
      </c>
      <c r="AC72" s="169">
        <f t="shared" si="113"/>
        <v>5.9126992541700467</v>
      </c>
      <c r="AD72" s="169">
        <f t="shared" si="114"/>
        <v>-25.939182402121435</v>
      </c>
      <c r="AE72" s="169">
        <f t="shared" si="115"/>
        <v>9.8107918710597514E-2</v>
      </c>
      <c r="AF72" s="169">
        <f t="shared" si="116"/>
        <v>2.0022402688322565</v>
      </c>
      <c r="AG72" s="169">
        <f t="shared" si="117"/>
        <v>6.5065202470830448</v>
      </c>
      <c r="AH72" s="169">
        <f t="shared" si="118"/>
        <v>-3.2418833093269588</v>
      </c>
      <c r="AI72" s="169">
        <f t="shared" si="119"/>
        <v>1.2956724540029449E-2</v>
      </c>
      <c r="AJ72" s="169">
        <f t="shared" si="120"/>
        <v>1.8266614846482758</v>
      </c>
      <c r="AK72" s="169">
        <f t="shared" si="121"/>
        <v>5.3180661577608044</v>
      </c>
      <c r="AL72" s="169">
        <f t="shared" si="122"/>
        <v>-0.65442547002518892</v>
      </c>
      <c r="AM72" s="169">
        <f t="shared" si="123"/>
        <v>2.2918444471534793</v>
      </c>
      <c r="AN72" s="169">
        <f t="shared" si="124"/>
        <v>3.7897747586700024</v>
      </c>
      <c r="AO72" s="169">
        <f t="shared" si="125"/>
        <v>5.0407624296704743</v>
      </c>
      <c r="AP72" s="169">
        <f t="shared" si="126"/>
        <v>1.6959292307983997</v>
      </c>
      <c r="AQ72" s="169">
        <f t="shared" si="127"/>
        <v>2.8138292071109365</v>
      </c>
      <c r="AR72" s="169">
        <f t="shared" si="128"/>
        <v>3.4793677734167674</v>
      </c>
      <c r="AS72" s="169">
        <f t="shared" si="129"/>
        <v>4.633521271143012</v>
      </c>
      <c r="AT72" s="169">
        <f t="shared" si="130"/>
        <v>-3.1249889619587821</v>
      </c>
      <c r="AU72" s="169">
        <f t="shared" si="131"/>
        <v>2.5027096265641839</v>
      </c>
      <c r="AV72" s="169">
        <f t="shared" si="132"/>
        <v>3.5278285110064505</v>
      </c>
      <c r="AW72" s="169">
        <f t="shared" si="133"/>
        <v>4.5496750232126297</v>
      </c>
      <c r="AX72" s="169">
        <f t="shared" si="134"/>
        <v>1.878823583640767</v>
      </c>
      <c r="AY72" s="169">
        <f t="shared" si="135"/>
        <v>2.853425845620118</v>
      </c>
      <c r="AZ72" s="169">
        <f t="shared" si="136"/>
        <v>3.1621553250695724</v>
      </c>
      <c r="BA72" s="169">
        <f t="shared" si="137"/>
        <v>6.6045447114598685</v>
      </c>
      <c r="BB72" s="169">
        <f t="shared" si="138"/>
        <v>-1.9911386796389703</v>
      </c>
      <c r="BC72" s="169">
        <f t="shared" si="139"/>
        <v>2.9510763209393476</v>
      </c>
      <c r="BD72" s="169">
        <f t="shared" si="140"/>
        <v>1.6423357664233462</v>
      </c>
      <c r="BE72" s="169">
        <f t="shared" si="141"/>
        <v>4.0320167564332747</v>
      </c>
      <c r="BF72" s="169">
        <f t="shared" si="142"/>
        <v>-1.0642122672035694</v>
      </c>
      <c r="BG72" s="169">
        <f t="shared" si="143"/>
        <v>3.6412529980376473</v>
      </c>
      <c r="BH72" s="169">
        <f t="shared" si="144"/>
        <v>1.6129032258064608</v>
      </c>
      <c r="BI72" s="169">
        <f t="shared" si="145"/>
        <v>2.5672877846790754</v>
      </c>
      <c r="BJ72" s="169">
        <f t="shared" si="146"/>
        <v>-2.7923563450410356</v>
      </c>
      <c r="BK72" s="169">
        <f t="shared" si="147"/>
        <v>2.1903835977666897</v>
      </c>
    </row>
    <row r="73" spans="1:63">
      <c r="A73" s="157" t="s">
        <v>7</v>
      </c>
      <c r="B73" s="274"/>
      <c r="C73" s="171">
        <f t="shared" si="87"/>
        <v>1.1503468071139435</v>
      </c>
      <c r="D73" s="171">
        <f t="shared" si="88"/>
        <v>3.7838465002264488</v>
      </c>
      <c r="E73" s="171">
        <f t="shared" si="89"/>
        <v>3.9487321907328323</v>
      </c>
      <c r="F73" s="171">
        <f t="shared" si="90"/>
        <v>-4.1125930934719506</v>
      </c>
      <c r="G73" s="171">
        <f t="shared" si="91"/>
        <v>1.0195975466043929</v>
      </c>
      <c r="H73" s="171">
        <f t="shared" si="92"/>
        <v>3.236409419318456</v>
      </c>
      <c r="I73" s="171">
        <f t="shared" si="93"/>
        <v>3.7617424996208007</v>
      </c>
      <c r="J73" s="171">
        <f t="shared" si="94"/>
        <v>-5.4206678153275369</v>
      </c>
      <c r="K73" s="171">
        <f t="shared" si="95"/>
        <v>0.84235723809937058</v>
      </c>
      <c r="L73" s="171">
        <f t="shared" si="96"/>
        <v>2.3382481598016498</v>
      </c>
      <c r="M73" s="171">
        <f t="shared" si="97"/>
        <v>2.8266533352771797</v>
      </c>
      <c r="N73" s="171">
        <f t="shared" si="98"/>
        <v>-3.5886133808597149</v>
      </c>
      <c r="O73" s="171">
        <f t="shared" si="99"/>
        <v>1.5708526722331684</v>
      </c>
      <c r="P73" s="171">
        <f t="shared" si="100"/>
        <v>2.0691583388171657</v>
      </c>
      <c r="Q73" s="171">
        <f t="shared" si="101"/>
        <v>2.8929387867463738</v>
      </c>
      <c r="R73" s="171">
        <f t="shared" si="102"/>
        <v>-4.2017579109901604</v>
      </c>
      <c r="S73" s="171">
        <f t="shared" si="103"/>
        <v>2.0171125970133081</v>
      </c>
      <c r="T73" s="171">
        <f t="shared" si="104"/>
        <v>2.9270182323071214</v>
      </c>
      <c r="U73" s="171">
        <f t="shared" si="105"/>
        <v>3.7948602504458062</v>
      </c>
      <c r="V73" s="171">
        <f t="shared" si="106"/>
        <v>-4.5955029081497738</v>
      </c>
      <c r="W73" s="171">
        <f t="shared" si="107"/>
        <v>1.9028676176570452</v>
      </c>
      <c r="X73" s="171">
        <f t="shared" si="108"/>
        <v>2.619997383531079</v>
      </c>
      <c r="Y73" s="171">
        <f t="shared" si="109"/>
        <v>3.6551487562923861</v>
      </c>
      <c r="Z73" s="171">
        <f t="shared" si="110"/>
        <v>-3.4617760646317586</v>
      </c>
      <c r="AA73" s="171">
        <f t="shared" si="111"/>
        <v>1.6964999036221056</v>
      </c>
      <c r="AB73" s="171">
        <f t="shared" si="112"/>
        <v>2.4030926487877782</v>
      </c>
      <c r="AC73" s="171">
        <f t="shared" si="113"/>
        <v>4.0742658355329997</v>
      </c>
      <c r="AD73" s="171">
        <f t="shared" si="114"/>
        <v>-3.6485604373284617</v>
      </c>
      <c r="AE73" s="171">
        <f t="shared" si="115"/>
        <v>1.3686415662965139</v>
      </c>
      <c r="AF73" s="171">
        <f t="shared" si="116"/>
        <v>2.1013023626878513</v>
      </c>
      <c r="AG73" s="171">
        <f t="shared" si="117"/>
        <v>4.0283078021745631</v>
      </c>
      <c r="AH73" s="171">
        <f t="shared" si="118"/>
        <v>-2.9959304852971833</v>
      </c>
      <c r="AI73" s="171">
        <f t="shared" si="119"/>
        <v>1.3537729879221061</v>
      </c>
      <c r="AJ73" s="171">
        <f t="shared" si="120"/>
        <v>2.5696786325218186</v>
      </c>
      <c r="AK73" s="171">
        <f t="shared" si="121"/>
        <v>4.0632909384934166</v>
      </c>
      <c r="AL73" s="171">
        <f t="shared" si="122"/>
        <v>-3.9262666235609278</v>
      </c>
      <c r="AM73" s="171">
        <f t="shared" si="123"/>
        <v>1.6160383501793891</v>
      </c>
      <c r="AN73" s="171">
        <f t="shared" si="124"/>
        <v>2.5934881203626556</v>
      </c>
      <c r="AO73" s="171">
        <f t="shared" si="125"/>
        <v>5.4075949374312078</v>
      </c>
      <c r="AP73" s="171">
        <f t="shared" si="126"/>
        <v>-2.6189001992640559</v>
      </c>
      <c r="AQ73" s="171">
        <f t="shared" si="127"/>
        <v>1.4901970202544836</v>
      </c>
      <c r="AR73" s="171">
        <f t="shared" si="128"/>
        <v>2.5972552190486273</v>
      </c>
      <c r="AS73" s="171">
        <f t="shared" si="129"/>
        <v>4.8913688524061856</v>
      </c>
      <c r="AT73" s="171">
        <f t="shared" si="130"/>
        <v>-3.5561654089672019</v>
      </c>
      <c r="AU73" s="171">
        <f t="shared" si="131"/>
        <v>1.7573419390698279</v>
      </c>
      <c r="AV73" s="171">
        <f t="shared" si="132"/>
        <v>2.8730654314825927</v>
      </c>
      <c r="AW73" s="171">
        <f t="shared" si="133"/>
        <v>5.1261300690462992</v>
      </c>
      <c r="AX73" s="171">
        <f t="shared" si="134"/>
        <v>-2.9440427177286979</v>
      </c>
      <c r="AY73" s="171">
        <f t="shared" si="135"/>
        <v>1.1482085971225766</v>
      </c>
      <c r="AZ73" s="171">
        <f t="shared" si="136"/>
        <v>2.6864400728326037</v>
      </c>
      <c r="BA73" s="171">
        <f t="shared" si="137"/>
        <v>5.0137027030763432</v>
      </c>
      <c r="BB73" s="171">
        <f t="shared" si="138"/>
        <v>-3.4955817168796215</v>
      </c>
      <c r="BC73" s="171">
        <f t="shared" si="139"/>
        <v>0.82997681883500529</v>
      </c>
      <c r="BD73" s="171">
        <f t="shared" si="140"/>
        <v>1.7883301945313397</v>
      </c>
      <c r="BE73" s="171">
        <f t="shared" si="141"/>
        <v>4.7084917380957183</v>
      </c>
      <c r="BF73" s="171">
        <f t="shared" si="142"/>
        <v>-4.7895346392727491</v>
      </c>
      <c r="BG73" s="171">
        <f t="shared" si="143"/>
        <v>-0.56480071074241933</v>
      </c>
      <c r="BH73" s="171">
        <f t="shared" si="144"/>
        <v>1.5513263207760675</v>
      </c>
      <c r="BI73" s="171">
        <f t="shared" si="145"/>
        <v>3.8052753384738924</v>
      </c>
      <c r="BJ73" s="171">
        <f t="shared" si="146"/>
        <v>-3.6036232456671682</v>
      </c>
      <c r="BK73" s="171">
        <f t="shared" si="147"/>
        <v>0.86260937184823394</v>
      </c>
    </row>
    <row r="74" spans="1:63">
      <c r="A74" s="164" t="s">
        <v>8</v>
      </c>
      <c r="B74" s="272"/>
      <c r="C74" s="168">
        <f t="shared" si="87"/>
        <v>2.5858783892976236</v>
      </c>
      <c r="D74" s="168">
        <f t="shared" si="88"/>
        <v>6.6545654922044601</v>
      </c>
      <c r="E74" s="168">
        <f t="shared" si="89"/>
        <v>14.946511062484797</v>
      </c>
      <c r="F74" s="168">
        <f t="shared" si="90"/>
        <v>-17.158889475625237</v>
      </c>
      <c r="G74" s="168">
        <f t="shared" si="91"/>
        <v>1.6130641232246574</v>
      </c>
      <c r="H74" s="168">
        <f t="shared" si="92"/>
        <v>4.8467017652523809</v>
      </c>
      <c r="I74" s="168">
        <f t="shared" si="93"/>
        <v>14.012701225816002</v>
      </c>
      <c r="J74" s="168">
        <f t="shared" si="94"/>
        <v>-15.801654162551293</v>
      </c>
      <c r="K74" s="168">
        <f t="shared" si="95"/>
        <v>0.65023367965467094</v>
      </c>
      <c r="L74" s="168">
        <f t="shared" si="96"/>
        <v>3.8394565240104863</v>
      </c>
      <c r="M74" s="168">
        <f t="shared" si="97"/>
        <v>12.168702683461357</v>
      </c>
      <c r="N74" s="168">
        <f t="shared" si="98"/>
        <v>-15.011893439982776</v>
      </c>
      <c r="O74" s="168">
        <f t="shared" si="99"/>
        <v>2.19812680403765</v>
      </c>
      <c r="P74" s="168">
        <f t="shared" si="100"/>
        <v>3.6920943970583799</v>
      </c>
      <c r="Q74" s="168">
        <f t="shared" si="101"/>
        <v>12.780490640623199</v>
      </c>
      <c r="R74" s="168">
        <f t="shared" si="102"/>
        <v>-12.993921714266826</v>
      </c>
      <c r="S74" s="168">
        <f t="shared" si="103"/>
        <v>3.8616020332791412</v>
      </c>
      <c r="T74" s="168">
        <f t="shared" si="104"/>
        <v>5.7542105711607716</v>
      </c>
      <c r="U74" s="168">
        <f t="shared" si="105"/>
        <v>15.638512152544651</v>
      </c>
      <c r="V74" s="168">
        <f t="shared" si="106"/>
        <v>-13.673016552184045</v>
      </c>
      <c r="W74" s="168">
        <f t="shared" si="107"/>
        <v>3.7471909537261103</v>
      </c>
      <c r="X74" s="168">
        <f t="shared" si="108"/>
        <v>4.2273942710012999</v>
      </c>
      <c r="Y74" s="168">
        <f t="shared" si="109"/>
        <v>13.925690454955383</v>
      </c>
      <c r="Z74" s="168">
        <f t="shared" si="110"/>
        <v>-10.628994660760863</v>
      </c>
      <c r="AA74" s="168">
        <f t="shared" si="111"/>
        <v>2.0529011661410674</v>
      </c>
      <c r="AB74" s="168">
        <f t="shared" si="112"/>
        <v>2.7523219704291622</v>
      </c>
      <c r="AC74" s="168">
        <f t="shared" si="113"/>
        <v>13.602835709838415</v>
      </c>
      <c r="AD74" s="168">
        <f t="shared" si="114"/>
        <v>-14.877933694286174</v>
      </c>
      <c r="AE74" s="168">
        <f t="shared" si="115"/>
        <v>2.4697797140578013</v>
      </c>
      <c r="AF74" s="168">
        <f t="shared" si="116"/>
        <v>3.8199746499396108</v>
      </c>
      <c r="AG74" s="168">
        <f t="shared" si="117"/>
        <v>14.289902859422554</v>
      </c>
      <c r="AH74" s="168">
        <f t="shared" si="118"/>
        <v>-15.743245994699343</v>
      </c>
      <c r="AI74" s="168">
        <f t="shared" si="119"/>
        <v>2.6711538026213582</v>
      </c>
      <c r="AJ74" s="168">
        <f t="shared" si="120"/>
        <v>5.4798983833944579</v>
      </c>
      <c r="AK74" s="168">
        <f t="shared" si="121"/>
        <v>14.290359291172166</v>
      </c>
      <c r="AL74" s="168">
        <f t="shared" si="122"/>
        <v>-15.516462026040333</v>
      </c>
      <c r="AM74" s="168">
        <f t="shared" si="123"/>
        <v>2.9668663827329924</v>
      </c>
      <c r="AN74" s="168">
        <f t="shared" si="124"/>
        <v>4.5499158721256325</v>
      </c>
      <c r="AO74" s="168">
        <f t="shared" si="125"/>
        <v>18.654864882987997</v>
      </c>
      <c r="AP74" s="168">
        <f t="shared" si="126"/>
        <v>-16.223926769633589</v>
      </c>
      <c r="AQ74" s="168">
        <f t="shared" si="127"/>
        <v>2.2968197879858652</v>
      </c>
      <c r="AR74" s="168">
        <f t="shared" si="128"/>
        <v>4.7134955510373695</v>
      </c>
      <c r="AS74" s="168">
        <f t="shared" si="129"/>
        <v>18.297596926738628</v>
      </c>
      <c r="AT74" s="168">
        <f t="shared" si="130"/>
        <v>-16.488734279949028</v>
      </c>
      <c r="AU74" s="168">
        <f t="shared" si="131"/>
        <v>2.9158354908535151</v>
      </c>
      <c r="AV74" s="168">
        <f t="shared" si="132"/>
        <v>4.9839161992741783</v>
      </c>
      <c r="AW74" s="168">
        <f t="shared" si="133"/>
        <v>18.054327971245058</v>
      </c>
      <c r="AX74" s="168">
        <f t="shared" si="134"/>
        <v>-16.490407293301725</v>
      </c>
      <c r="AY74" s="168">
        <f t="shared" si="135"/>
        <v>2.5050440480233362</v>
      </c>
      <c r="AZ74" s="168">
        <f t="shared" si="136"/>
        <v>4.6537914368678486</v>
      </c>
      <c r="BA74" s="168">
        <f t="shared" si="137"/>
        <v>16.448483268467999</v>
      </c>
      <c r="BB74" s="168">
        <f t="shared" si="138"/>
        <v>-16.539365785695708</v>
      </c>
      <c r="BC74" s="168">
        <f t="shared" si="139"/>
        <v>0.34058023008298399</v>
      </c>
      <c r="BD74" s="168">
        <f t="shared" si="140"/>
        <v>1.3271868311030885</v>
      </c>
      <c r="BE74" s="168">
        <f t="shared" si="141"/>
        <v>16.779031855884003</v>
      </c>
      <c r="BF74" s="168">
        <f t="shared" si="142"/>
        <v>-17.84851917637307</v>
      </c>
      <c r="BG74" s="168">
        <f t="shared" si="143"/>
        <v>-1.0690556469839625</v>
      </c>
      <c r="BH74" s="168">
        <f t="shared" si="144"/>
        <v>3.1528151182226072</v>
      </c>
      <c r="BI74" s="168">
        <f t="shared" si="145"/>
        <v>15.584617205062967</v>
      </c>
      <c r="BJ74" s="168">
        <f t="shared" si="146"/>
        <v>-16.024679469743543</v>
      </c>
      <c r="BK74" s="168">
        <f t="shared" si="147"/>
        <v>1.4570906339269909</v>
      </c>
    </row>
    <row r="75" spans="1:63">
      <c r="A75" s="164" t="s">
        <v>9</v>
      </c>
      <c r="B75" s="272"/>
      <c r="C75" s="168">
        <f t="shared" si="87"/>
        <v>0.23525001958088718</v>
      </c>
      <c r="D75" s="168">
        <f t="shared" si="88"/>
        <v>8.2121936857615463</v>
      </c>
      <c r="E75" s="168">
        <f t="shared" si="89"/>
        <v>2.0734474932948279</v>
      </c>
      <c r="F75" s="168">
        <f t="shared" si="90"/>
        <v>-4.1360323641160139</v>
      </c>
      <c r="G75" s="168">
        <f t="shared" si="91"/>
        <v>-0.45152584596222939</v>
      </c>
      <c r="H75" s="168">
        <f t="shared" si="92"/>
        <v>6.8264428340545535</v>
      </c>
      <c r="I75" s="168">
        <f t="shared" si="93"/>
        <v>0.54962377466887824</v>
      </c>
      <c r="J75" s="168">
        <f t="shared" si="94"/>
        <v>-2.8245377601045192</v>
      </c>
      <c r="K75" s="168">
        <f t="shared" si="95"/>
        <v>0.93884751078008066</v>
      </c>
      <c r="L75" s="168">
        <f t="shared" si="96"/>
        <v>6.9049884463776134</v>
      </c>
      <c r="M75" s="168">
        <f t="shared" si="97"/>
        <v>2.4339297066569729</v>
      </c>
      <c r="N75" s="168">
        <f t="shared" si="98"/>
        <v>-3.1484382637272512</v>
      </c>
      <c r="O75" s="168">
        <f t="shared" si="99"/>
        <v>0.40452047091263715</v>
      </c>
      <c r="P75" s="168">
        <f t="shared" si="100"/>
        <v>3.5235772357723421</v>
      </c>
      <c r="Q75" s="168">
        <f t="shared" si="101"/>
        <v>1.1513028727598382</v>
      </c>
      <c r="R75" s="168">
        <f t="shared" si="102"/>
        <v>-4.2800150499350824</v>
      </c>
      <c r="S75" s="168">
        <f t="shared" si="103"/>
        <v>2.2781104457751207</v>
      </c>
      <c r="T75" s="168">
        <f t="shared" si="104"/>
        <v>5.8722125367541924</v>
      </c>
      <c r="U75" s="168">
        <f t="shared" si="105"/>
        <v>2.2994226353959877</v>
      </c>
      <c r="V75" s="168">
        <f t="shared" si="106"/>
        <v>-3.4162365550446481</v>
      </c>
      <c r="W75" s="168">
        <f t="shared" si="107"/>
        <v>2.5575614328212377</v>
      </c>
      <c r="X75" s="168">
        <f t="shared" si="108"/>
        <v>4.947986617183096</v>
      </c>
      <c r="Y75" s="168">
        <f t="shared" si="109"/>
        <v>1.3068381453166422</v>
      </c>
      <c r="Z75" s="168">
        <f t="shared" si="110"/>
        <v>-4.5753000164123936</v>
      </c>
      <c r="AA75" s="168">
        <f t="shared" si="111"/>
        <v>1.9017755460429042</v>
      </c>
      <c r="AB75" s="168">
        <f t="shared" si="112"/>
        <v>5.5046566214886248</v>
      </c>
      <c r="AC75" s="168">
        <f t="shared" si="113"/>
        <v>3.1326252332424267</v>
      </c>
      <c r="AD75" s="168">
        <f t="shared" si="114"/>
        <v>-1.4963201597203144</v>
      </c>
      <c r="AE75" s="168">
        <f t="shared" si="115"/>
        <v>2.6847159715085476</v>
      </c>
      <c r="AF75" s="168">
        <f t="shared" si="116"/>
        <v>5.0005866802868413</v>
      </c>
      <c r="AG75" s="168">
        <f t="shared" si="117"/>
        <v>2.3079249053428765</v>
      </c>
      <c r="AH75" s="168">
        <f t="shared" si="118"/>
        <v>-2.1352731003180021</v>
      </c>
      <c r="AI75" s="168">
        <f t="shared" si="119"/>
        <v>1.9550858652575946</v>
      </c>
      <c r="AJ75" s="168">
        <f t="shared" si="120"/>
        <v>3.9129308110909573</v>
      </c>
      <c r="AK75" s="168">
        <f t="shared" si="121"/>
        <v>3.0392768079800483</v>
      </c>
      <c r="AL75" s="168">
        <f t="shared" si="122"/>
        <v>-4.9668267282828218</v>
      </c>
      <c r="AM75" s="168">
        <f t="shared" si="123"/>
        <v>2.115043125317106</v>
      </c>
      <c r="AN75" s="168">
        <f t="shared" si="124"/>
        <v>5.4653293171443647</v>
      </c>
      <c r="AO75" s="168">
        <f t="shared" si="125"/>
        <v>2.3378382357271108</v>
      </c>
      <c r="AP75" s="168">
        <f t="shared" si="126"/>
        <v>-3.5556120451396418</v>
      </c>
      <c r="AQ75" s="168">
        <f t="shared" si="127"/>
        <v>2.1305454196274285</v>
      </c>
      <c r="AR75" s="168">
        <f t="shared" si="128"/>
        <v>4.8541492824990868</v>
      </c>
      <c r="AS75" s="168">
        <f t="shared" si="129"/>
        <v>2.0682659463276454</v>
      </c>
      <c r="AT75" s="168">
        <f t="shared" si="130"/>
        <v>-4.2189906207328738</v>
      </c>
      <c r="AU75" s="168">
        <f t="shared" si="131"/>
        <v>2.4354561101549161</v>
      </c>
      <c r="AV75" s="168">
        <f t="shared" si="132"/>
        <v>5.82766249404912</v>
      </c>
      <c r="AW75" s="168">
        <f t="shared" si="133"/>
        <v>1.2119608362000447</v>
      </c>
      <c r="AX75" s="168">
        <f t="shared" si="134"/>
        <v>-2.068146606875561</v>
      </c>
      <c r="AY75" s="168">
        <f t="shared" si="135"/>
        <v>2.2729102374882557</v>
      </c>
      <c r="AZ75" s="168">
        <f t="shared" si="136"/>
        <v>4.5759865659110135</v>
      </c>
      <c r="BA75" s="168">
        <f t="shared" si="137"/>
        <v>1.7136692091529306</v>
      </c>
      <c r="BB75" s="168">
        <f t="shared" si="138"/>
        <v>-3.925723640275141</v>
      </c>
      <c r="BC75" s="168">
        <f t="shared" si="139"/>
        <v>2.0000205922326217</v>
      </c>
      <c r="BD75" s="168">
        <f t="shared" si="140"/>
        <v>4.4495364225040959</v>
      </c>
      <c r="BE75" s="168">
        <f t="shared" si="141"/>
        <v>1.5660863304485431</v>
      </c>
      <c r="BF75" s="168">
        <f t="shared" si="142"/>
        <v>-5.9591544562044785</v>
      </c>
      <c r="BG75" s="168">
        <f t="shared" si="143"/>
        <v>0.60241255261021776</v>
      </c>
      <c r="BH75" s="168">
        <f t="shared" si="144"/>
        <v>4.1129469814285713</v>
      </c>
      <c r="BI75" s="168">
        <f t="shared" si="145"/>
        <v>1.5635738102145631</v>
      </c>
      <c r="BJ75" s="168">
        <f t="shared" si="146"/>
        <v>-4.934651200871639</v>
      </c>
      <c r="BK75" s="168">
        <f t="shared" si="147"/>
        <v>2.2575774398056287</v>
      </c>
    </row>
    <row r="76" spans="1:63">
      <c r="A76" s="164" t="s">
        <v>10</v>
      </c>
      <c r="B76" s="272"/>
      <c r="C76" s="168">
        <f t="shared" si="87"/>
        <v>0.97964804105638448</v>
      </c>
      <c r="D76" s="168">
        <f t="shared" si="88"/>
        <v>2.949061038326394</v>
      </c>
      <c r="E76" s="168">
        <f t="shared" si="89"/>
        <v>1.6055496911187235</v>
      </c>
      <c r="F76" s="168">
        <f t="shared" si="90"/>
        <v>-1.1136875059380209</v>
      </c>
      <c r="G76" s="168">
        <f t="shared" si="91"/>
        <v>3.1696117051209769</v>
      </c>
      <c r="H76" s="168">
        <f t="shared" si="92"/>
        <v>3.6375457911422187</v>
      </c>
      <c r="I76" s="168">
        <f t="shared" si="93"/>
        <v>2.7719824927421555</v>
      </c>
      <c r="J76" s="168">
        <f t="shared" si="94"/>
        <v>-1.8773857709967121</v>
      </c>
      <c r="K76" s="168">
        <f t="shared" si="95"/>
        <v>1.6044959139391628</v>
      </c>
      <c r="L76" s="168">
        <f t="shared" si="96"/>
        <v>0.58297945457671208</v>
      </c>
      <c r="M76" s="168">
        <f t="shared" si="97"/>
        <v>2.1557071329479642E-2</v>
      </c>
      <c r="N76" s="168">
        <f t="shared" si="98"/>
        <v>-1.1926656160661497</v>
      </c>
      <c r="O76" s="168">
        <f t="shared" si="99"/>
        <v>2.8549589382033402</v>
      </c>
      <c r="P76" s="168">
        <f t="shared" si="100"/>
        <v>1.4282194530300112</v>
      </c>
      <c r="Q76" s="168">
        <f t="shared" si="101"/>
        <v>0.24390099397060541</v>
      </c>
      <c r="R76" s="168">
        <f t="shared" si="102"/>
        <v>1.5109199662104631</v>
      </c>
      <c r="S76" s="168">
        <f t="shared" si="103"/>
        <v>2.4264409196501027</v>
      </c>
      <c r="T76" s="168">
        <f t="shared" si="104"/>
        <v>1.6897099038112156</v>
      </c>
      <c r="U76" s="168">
        <f t="shared" si="105"/>
        <v>0.68864876656274354</v>
      </c>
      <c r="V76" s="168">
        <f t="shared" si="106"/>
        <v>-3.1248742370266016</v>
      </c>
      <c r="W76" s="168">
        <f t="shared" si="107"/>
        <v>1.5343716261313975</v>
      </c>
      <c r="X76" s="168">
        <f t="shared" si="108"/>
        <v>1.7177036700459578</v>
      </c>
      <c r="Y76" s="168">
        <f t="shared" si="109"/>
        <v>1.6760645893596133</v>
      </c>
      <c r="Z76" s="168">
        <f t="shared" si="110"/>
        <v>-1.0827426262834923</v>
      </c>
      <c r="AA76" s="168">
        <f t="shared" si="111"/>
        <v>3.326123382652721</v>
      </c>
      <c r="AB76" s="168">
        <f t="shared" si="112"/>
        <v>2.3667335186826977</v>
      </c>
      <c r="AC76" s="168">
        <f t="shared" si="113"/>
        <v>2.0456315071649267</v>
      </c>
      <c r="AD76" s="168">
        <f t="shared" si="114"/>
        <v>1.6253522076261309</v>
      </c>
      <c r="AE76" s="168">
        <f t="shared" si="115"/>
        <v>-0.25327412916979941</v>
      </c>
      <c r="AF76" s="168">
        <f t="shared" si="116"/>
        <v>-0.48212133386902889</v>
      </c>
      <c r="AG76" s="168">
        <f t="shared" si="117"/>
        <v>1.1417036737989421</v>
      </c>
      <c r="AH76" s="168">
        <f t="shared" si="118"/>
        <v>4.8736028794765938</v>
      </c>
      <c r="AI76" s="168">
        <f t="shared" si="119"/>
        <v>-0.56601168837144855</v>
      </c>
      <c r="AJ76" s="168">
        <f t="shared" si="120"/>
        <v>0.45816364309515462</v>
      </c>
      <c r="AK76" s="168">
        <f t="shared" si="121"/>
        <v>1.3267609526880504</v>
      </c>
      <c r="AL76" s="168">
        <f t="shared" si="122"/>
        <v>5.1322299963826108</v>
      </c>
      <c r="AM76" s="168">
        <f t="shared" si="123"/>
        <v>0.13427470004765701</v>
      </c>
      <c r="AN76" s="168">
        <f t="shared" si="124"/>
        <v>0.52916918995299567</v>
      </c>
      <c r="AO76" s="168">
        <f t="shared" si="125"/>
        <v>2.1327863914745855</v>
      </c>
      <c r="AP76" s="168">
        <f t="shared" si="126"/>
        <v>7.4849736021735005</v>
      </c>
      <c r="AQ76" s="168">
        <f t="shared" si="127"/>
        <v>0.16263740468969504</v>
      </c>
      <c r="AR76" s="168">
        <f t="shared" si="128"/>
        <v>0.91147379035284448</v>
      </c>
      <c r="AS76" s="168">
        <f t="shared" si="129"/>
        <v>1.5346983810622226</v>
      </c>
      <c r="AT76" s="168">
        <f t="shared" si="130"/>
        <v>3.7339447040432301</v>
      </c>
      <c r="AU76" s="168">
        <f t="shared" si="131"/>
        <v>1.1966458609167232</v>
      </c>
      <c r="AV76" s="168">
        <f t="shared" si="132"/>
        <v>1.3955690682084483</v>
      </c>
      <c r="AW76" s="168">
        <f t="shared" si="133"/>
        <v>2.0829749059896203</v>
      </c>
      <c r="AX76" s="168">
        <f t="shared" si="134"/>
        <v>3.5341787497238006</v>
      </c>
      <c r="AY76" s="168">
        <f t="shared" si="135"/>
        <v>-0.4368131229814845</v>
      </c>
      <c r="AZ76" s="168">
        <f t="shared" si="136"/>
        <v>1.7455835336398142</v>
      </c>
      <c r="BA76" s="168">
        <f t="shared" si="137"/>
        <v>3.7982522534920551</v>
      </c>
      <c r="BB76" s="168">
        <f t="shared" si="138"/>
        <v>2.6817475886076392</v>
      </c>
      <c r="BC76" s="168">
        <f t="shared" si="139"/>
        <v>-0.16667383543378389</v>
      </c>
      <c r="BD76" s="168">
        <f t="shared" si="140"/>
        <v>1.1815900302668119</v>
      </c>
      <c r="BE76" s="168">
        <f t="shared" si="141"/>
        <v>3.4554706295641653</v>
      </c>
      <c r="BF76" s="168">
        <f t="shared" si="142"/>
        <v>0.50214027000329509</v>
      </c>
      <c r="BG76" s="168">
        <f t="shared" si="143"/>
        <v>-2.8646899827995727</v>
      </c>
      <c r="BH76" s="168">
        <f t="shared" si="144"/>
        <v>-0.56917595969391321</v>
      </c>
      <c r="BI76" s="168">
        <f t="shared" si="145"/>
        <v>0.54805266393876295</v>
      </c>
      <c r="BJ76" s="168">
        <f t="shared" si="146"/>
        <v>2.7717156382115204</v>
      </c>
      <c r="BK76" s="168">
        <f t="shared" si="147"/>
        <v>-1.2883325163936812</v>
      </c>
    </row>
    <row r="77" spans="1:63">
      <c r="A77" s="164" t="s">
        <v>11</v>
      </c>
      <c r="B77" s="272"/>
      <c r="C77" s="168">
        <f t="shared" si="87"/>
        <v>2.8298823640472239</v>
      </c>
      <c r="D77" s="168">
        <f t="shared" si="88"/>
        <v>1.7787883942272522</v>
      </c>
      <c r="E77" s="168">
        <f t="shared" si="89"/>
        <v>-0.11150273001198098</v>
      </c>
      <c r="F77" s="168">
        <f t="shared" si="90"/>
        <v>1.1176376796794181</v>
      </c>
      <c r="G77" s="168">
        <f t="shared" si="91"/>
        <v>-0.39601170436993921</v>
      </c>
      <c r="H77" s="168">
        <f t="shared" si="92"/>
        <v>0.52364746309823573</v>
      </c>
      <c r="I77" s="168">
        <f t="shared" si="93"/>
        <v>4.8990100351522181E-2</v>
      </c>
      <c r="J77" s="168">
        <f t="shared" si="94"/>
        <v>-1.157865756657745</v>
      </c>
      <c r="K77" s="168">
        <f t="shared" si="95"/>
        <v>1.1346553166327682</v>
      </c>
      <c r="L77" s="168">
        <f t="shared" si="96"/>
        <v>0.8177927863825657</v>
      </c>
      <c r="M77" s="168">
        <f t="shared" si="97"/>
        <v>-1.556141459536168</v>
      </c>
      <c r="N77" s="168">
        <f t="shared" si="98"/>
        <v>2.8257752333250323</v>
      </c>
      <c r="O77" s="168">
        <f t="shared" si="99"/>
        <v>2.9129572381016389</v>
      </c>
      <c r="P77" s="168">
        <f t="shared" si="100"/>
        <v>3.0304253128316265</v>
      </c>
      <c r="Q77" s="168">
        <f t="shared" si="101"/>
        <v>0.24332911133590837</v>
      </c>
      <c r="R77" s="168">
        <f t="shared" si="102"/>
        <v>-0.6758368225533411</v>
      </c>
      <c r="S77" s="168">
        <f t="shared" si="103"/>
        <v>1.2796090825245858</v>
      </c>
      <c r="T77" s="168">
        <f t="shared" si="104"/>
        <v>2.1711124072720049</v>
      </c>
      <c r="U77" s="168">
        <f t="shared" si="105"/>
        <v>-0.36642327162463029</v>
      </c>
      <c r="V77" s="168">
        <f t="shared" si="106"/>
        <v>0.63488858625739886</v>
      </c>
      <c r="W77" s="168">
        <f t="shared" si="107"/>
        <v>1.8097826086956543</v>
      </c>
      <c r="X77" s="168">
        <f t="shared" si="108"/>
        <v>3.0966743180483607</v>
      </c>
      <c r="Y77" s="168">
        <f t="shared" si="109"/>
        <v>-0.12330014249589694</v>
      </c>
      <c r="Z77" s="168">
        <f t="shared" si="110"/>
        <v>-0.68243873104677533</v>
      </c>
      <c r="AA77" s="168">
        <f t="shared" si="111"/>
        <v>0.48482558968645523</v>
      </c>
      <c r="AB77" s="168">
        <f t="shared" si="112"/>
        <v>1.9590496176347585</v>
      </c>
      <c r="AC77" s="168">
        <f t="shared" si="113"/>
        <v>-0.82762228262402582</v>
      </c>
      <c r="AD77" s="168">
        <f t="shared" si="114"/>
        <v>-0.42472342897070881</v>
      </c>
      <c r="AE77" s="168">
        <f t="shared" si="115"/>
        <v>1.2264153525895765</v>
      </c>
      <c r="AF77" s="168">
        <f t="shared" si="116"/>
        <v>2.7680822114249573</v>
      </c>
      <c r="AG77" s="168">
        <f t="shared" si="117"/>
        <v>0.2006256109881995</v>
      </c>
      <c r="AH77" s="168">
        <f t="shared" si="118"/>
        <v>0.82628164423525552</v>
      </c>
      <c r="AI77" s="168">
        <f t="shared" si="119"/>
        <v>2.3278656320597109</v>
      </c>
      <c r="AJ77" s="168">
        <f t="shared" si="120"/>
        <v>3.0380111345747722</v>
      </c>
      <c r="AK77" s="168">
        <f t="shared" si="121"/>
        <v>-1.7699939447575543</v>
      </c>
      <c r="AL77" s="168">
        <f t="shared" si="122"/>
        <v>-1.4841937621723615</v>
      </c>
      <c r="AM77" s="168">
        <f t="shared" si="123"/>
        <v>2.0354715091760034</v>
      </c>
      <c r="AN77" s="168">
        <f t="shared" si="124"/>
        <v>2.1449062016381628</v>
      </c>
      <c r="AO77" s="168">
        <f t="shared" si="125"/>
        <v>-0.20786179500207866</v>
      </c>
      <c r="AP77" s="168">
        <f t="shared" si="126"/>
        <v>0.46868857381924045</v>
      </c>
      <c r="AQ77" s="168">
        <f t="shared" si="127"/>
        <v>0.9727805003395793</v>
      </c>
      <c r="AR77" s="168">
        <f t="shared" si="128"/>
        <v>1.672331994255893</v>
      </c>
      <c r="AS77" s="168">
        <f t="shared" si="129"/>
        <v>-0.40316092467774423</v>
      </c>
      <c r="AT77" s="168">
        <f t="shared" si="130"/>
        <v>3.5285534205439624</v>
      </c>
      <c r="AU77" s="168">
        <f t="shared" si="131"/>
        <v>0.5509522363454753</v>
      </c>
      <c r="AV77" s="168">
        <f t="shared" si="132"/>
        <v>0.87583052894987778</v>
      </c>
      <c r="AW77" s="168">
        <f t="shared" si="133"/>
        <v>0.35071211667593216</v>
      </c>
      <c r="AX77" s="168">
        <f t="shared" si="134"/>
        <v>4.5923258766783412</v>
      </c>
      <c r="AY77" s="168">
        <f t="shared" si="135"/>
        <v>1.1728772144166209</v>
      </c>
      <c r="AZ77" s="168">
        <f t="shared" si="136"/>
        <v>-1.6101115002218343E-2</v>
      </c>
      <c r="BA77" s="168">
        <f t="shared" si="137"/>
        <v>-3.3374934578686761</v>
      </c>
      <c r="BB77" s="168">
        <f t="shared" si="138"/>
        <v>5.9768424624847345</v>
      </c>
      <c r="BC77" s="168">
        <f t="shared" si="139"/>
        <v>1.5324679396732979</v>
      </c>
      <c r="BD77" s="168">
        <f t="shared" si="140"/>
        <v>-0.41381333621563887</v>
      </c>
      <c r="BE77" s="168">
        <f t="shared" si="141"/>
        <v>-4.7104061523672103</v>
      </c>
      <c r="BF77" s="168">
        <f t="shared" si="142"/>
        <v>5.731436174891126</v>
      </c>
      <c r="BG77" s="168">
        <f t="shared" si="143"/>
        <v>1.2219607253123159</v>
      </c>
      <c r="BH77" s="168">
        <f t="shared" si="144"/>
        <v>-4.0177337928596984E-2</v>
      </c>
      <c r="BI77" s="168">
        <f t="shared" si="145"/>
        <v>-1.4411194341990305</v>
      </c>
      <c r="BJ77" s="168">
        <f t="shared" si="146"/>
        <v>3.3024691358024896</v>
      </c>
      <c r="BK77" s="168">
        <f t="shared" si="147"/>
        <v>1.6380843339433726</v>
      </c>
    </row>
    <row r="78" spans="1:63">
      <c r="A78" s="161" t="s">
        <v>12</v>
      </c>
      <c r="B78" s="273"/>
      <c r="C78" s="169">
        <f t="shared" si="87"/>
        <v>0.15962463008041691</v>
      </c>
      <c r="D78" s="169">
        <f t="shared" si="88"/>
        <v>0.31265923917488281</v>
      </c>
      <c r="E78" s="169">
        <f t="shared" si="89"/>
        <v>0.12751689076193257</v>
      </c>
      <c r="F78" s="169">
        <f t="shared" si="90"/>
        <v>3.1400781206606005</v>
      </c>
      <c r="G78" s="169">
        <f t="shared" si="91"/>
        <v>0.1215999670237312</v>
      </c>
      <c r="H78" s="169">
        <f t="shared" si="92"/>
        <v>0.36023981679233319</v>
      </c>
      <c r="I78" s="169">
        <f t="shared" si="93"/>
        <v>0.24203266415403982</v>
      </c>
      <c r="J78" s="169">
        <f t="shared" si="94"/>
        <v>-3.0384769121056312</v>
      </c>
      <c r="K78" s="169">
        <f t="shared" si="95"/>
        <v>3.473286341814355E-2</v>
      </c>
      <c r="L78" s="169">
        <f t="shared" si="96"/>
        <v>0.36558964094601737</v>
      </c>
      <c r="M78" s="169">
        <f t="shared" si="97"/>
        <v>0.14448220426935862</v>
      </c>
      <c r="N78" s="169">
        <f t="shared" si="98"/>
        <v>1.5243096804607752</v>
      </c>
      <c r="O78" s="169">
        <f t="shared" si="99"/>
        <v>0.10276499495425793</v>
      </c>
      <c r="P78" s="169">
        <f t="shared" si="100"/>
        <v>-1.416701057597675E-2</v>
      </c>
      <c r="Q78" s="169">
        <f t="shared" si="101"/>
        <v>7.3925310794331525E-2</v>
      </c>
      <c r="R78" s="169">
        <f t="shared" si="102"/>
        <v>-3.5836743595585987</v>
      </c>
      <c r="S78" s="169">
        <f t="shared" si="103"/>
        <v>0.16574471170781149</v>
      </c>
      <c r="T78" s="169">
        <f t="shared" si="104"/>
        <v>-5.5846277949006561E-2</v>
      </c>
      <c r="U78" s="169">
        <f t="shared" si="105"/>
        <v>-0.25869205298013132</v>
      </c>
      <c r="V78" s="169">
        <f t="shared" si="106"/>
        <v>-0.13277827841158982</v>
      </c>
      <c r="W78" s="169">
        <f t="shared" si="107"/>
        <v>0.14438281834008826</v>
      </c>
      <c r="X78" s="169">
        <f t="shared" si="108"/>
        <v>-4.1759494543080228E-2</v>
      </c>
      <c r="Y78" s="169">
        <f t="shared" si="109"/>
        <v>-0.25933035742260874</v>
      </c>
      <c r="Z78" s="169">
        <f t="shared" si="110"/>
        <v>1.4241317840160774</v>
      </c>
      <c r="AA78" s="169">
        <f t="shared" si="111"/>
        <v>-0.13253740763141564</v>
      </c>
      <c r="AB78" s="169">
        <f t="shared" si="112"/>
        <v>-0.35179557938309575</v>
      </c>
      <c r="AC78" s="169">
        <f t="shared" si="113"/>
        <v>-0.1268398382792135</v>
      </c>
      <c r="AD78" s="169">
        <f t="shared" si="114"/>
        <v>-0.50872618610146214</v>
      </c>
      <c r="AE78" s="169">
        <f t="shared" si="115"/>
        <v>1.1751230273205435</v>
      </c>
      <c r="AF78" s="169">
        <f t="shared" si="116"/>
        <v>0.53880665856011578</v>
      </c>
      <c r="AG78" s="169">
        <f t="shared" si="117"/>
        <v>0.32947554999476308</v>
      </c>
      <c r="AH78" s="169">
        <f t="shared" si="118"/>
        <v>-0.24233028253167957</v>
      </c>
      <c r="AI78" s="169">
        <f t="shared" si="119"/>
        <v>1.4669318746892137</v>
      </c>
      <c r="AJ78" s="169">
        <f t="shared" si="120"/>
        <v>0.73307195948705284</v>
      </c>
      <c r="AK78" s="169">
        <f t="shared" si="121"/>
        <v>0.59800125681619698</v>
      </c>
      <c r="AL78" s="169">
        <f t="shared" si="122"/>
        <v>-1.6194617859624845</v>
      </c>
      <c r="AM78" s="169">
        <f t="shared" si="123"/>
        <v>1.5358292255672783</v>
      </c>
      <c r="AN78" s="169">
        <f t="shared" si="124"/>
        <v>0.64796982827796734</v>
      </c>
      <c r="AO78" s="169">
        <f t="shared" si="125"/>
        <v>1.3214805365649547</v>
      </c>
      <c r="AP78" s="169">
        <f t="shared" si="126"/>
        <v>0.57788788139536662</v>
      </c>
      <c r="AQ78" s="169">
        <f t="shared" si="127"/>
        <v>2.1809887540930264</v>
      </c>
      <c r="AR78" s="169">
        <f t="shared" si="128"/>
        <v>0.8821572195938493</v>
      </c>
      <c r="AS78" s="169">
        <f t="shared" si="129"/>
        <v>0.33076766612996594</v>
      </c>
      <c r="AT78" s="169">
        <f t="shared" si="130"/>
        <v>0.11369809061986412</v>
      </c>
      <c r="AU78" s="169">
        <f t="shared" si="131"/>
        <v>1.2461942852820553</v>
      </c>
      <c r="AV78" s="169">
        <f t="shared" si="132"/>
        <v>0.65745237205826379</v>
      </c>
      <c r="AW78" s="169">
        <f t="shared" si="133"/>
        <v>1.3768277295331528</v>
      </c>
      <c r="AX78" s="169">
        <f t="shared" si="134"/>
        <v>0.80335748949343366</v>
      </c>
      <c r="AY78" s="169">
        <f t="shared" si="135"/>
        <v>0.89504993723736626</v>
      </c>
      <c r="AZ78" s="169">
        <f t="shared" si="136"/>
        <v>1.2729665891347155</v>
      </c>
      <c r="BA78" s="169">
        <f t="shared" si="137"/>
        <v>1.4029590328840644</v>
      </c>
      <c r="BB78" s="169">
        <f t="shared" si="138"/>
        <v>0.16289247236622395</v>
      </c>
      <c r="BC78" s="169">
        <f t="shared" si="139"/>
        <v>1.3901565681387387</v>
      </c>
      <c r="BD78" s="169">
        <f t="shared" si="140"/>
        <v>1.5701821203517641</v>
      </c>
      <c r="BE78" s="169">
        <f t="shared" si="141"/>
        <v>1.5731792538051212</v>
      </c>
      <c r="BF78" s="169">
        <f t="shared" si="142"/>
        <v>-0.43125146826862182</v>
      </c>
      <c r="BG78" s="169">
        <f t="shared" si="143"/>
        <v>1.6296745706725895</v>
      </c>
      <c r="BH78" s="169">
        <f t="shared" si="144"/>
        <v>1.3962589546298865</v>
      </c>
      <c r="BI78" s="169">
        <f t="shared" si="145"/>
        <v>1.4996892683086438</v>
      </c>
      <c r="BJ78" s="169">
        <f t="shared" si="146"/>
        <v>-0.46243333387042163</v>
      </c>
      <c r="BK78" s="169">
        <f t="shared" si="147"/>
        <v>1.8509838601280371</v>
      </c>
    </row>
    <row r="79" spans="1:63">
      <c r="A79" s="157" t="s">
        <v>13</v>
      </c>
      <c r="B79" s="274"/>
      <c r="C79" s="171">
        <f t="shared" si="87"/>
        <v>3.1197368373198384</v>
      </c>
      <c r="D79" s="171">
        <f t="shared" si="88"/>
        <v>4.5390422770923244</v>
      </c>
      <c r="E79" s="171">
        <f t="shared" si="89"/>
        <v>0.4506851692353912</v>
      </c>
      <c r="F79" s="171">
        <f t="shared" si="90"/>
        <v>-3.2505442259485049</v>
      </c>
      <c r="G79" s="171">
        <f t="shared" si="91"/>
        <v>5.9407255785614792</v>
      </c>
      <c r="H79" s="171">
        <f t="shared" si="92"/>
        <v>1.2791582157074215</v>
      </c>
      <c r="I79" s="171">
        <f t="shared" si="93"/>
        <v>0.25171039745605722</v>
      </c>
      <c r="J79" s="171">
        <f t="shared" si="94"/>
        <v>-4.6285157760746909</v>
      </c>
      <c r="K79" s="171">
        <f t="shared" si="95"/>
        <v>5.7268521264960048</v>
      </c>
      <c r="L79" s="171">
        <f t="shared" si="96"/>
        <v>0.4338216019715061</v>
      </c>
      <c r="M79" s="171">
        <f t="shared" si="97"/>
        <v>-0.33693138504184461</v>
      </c>
      <c r="N79" s="171">
        <f t="shared" si="98"/>
        <v>-3.9775117654907497</v>
      </c>
      <c r="O79" s="171">
        <f t="shared" si="99"/>
        <v>5.6039969526640903</v>
      </c>
      <c r="P79" s="171">
        <f t="shared" si="100"/>
        <v>-0.29450254971139772</v>
      </c>
      <c r="Q79" s="171">
        <f t="shared" si="101"/>
        <v>-0.69108648833000108</v>
      </c>
      <c r="R79" s="171">
        <f t="shared" si="102"/>
        <v>-4.5730653191318869</v>
      </c>
      <c r="S79" s="171">
        <f t="shared" si="103"/>
        <v>6.3755498744514139</v>
      </c>
      <c r="T79" s="171">
        <f t="shared" si="104"/>
        <v>0.74928752132021548</v>
      </c>
      <c r="U79" s="171">
        <f t="shared" si="105"/>
        <v>0.31276413339154235</v>
      </c>
      <c r="V79" s="171">
        <f t="shared" si="106"/>
        <v>-3.4453235642233326</v>
      </c>
      <c r="W79" s="171">
        <f t="shared" si="107"/>
        <v>5.8796683454508285</v>
      </c>
      <c r="X79" s="171">
        <f t="shared" si="108"/>
        <v>4.0030819623626934</v>
      </c>
      <c r="Y79" s="171">
        <f t="shared" si="109"/>
        <v>-0.91445152135265673</v>
      </c>
      <c r="Z79" s="171">
        <f t="shared" si="110"/>
        <v>-3.034854372138438</v>
      </c>
      <c r="AA79" s="171">
        <f t="shared" si="111"/>
        <v>5.8740144194961328</v>
      </c>
      <c r="AB79" s="171">
        <f t="shared" si="112"/>
        <v>0.43147140395559991</v>
      </c>
      <c r="AC79" s="171">
        <f t="shared" si="113"/>
        <v>-2.9054165037625646E-2</v>
      </c>
      <c r="AD79" s="171">
        <f t="shared" si="114"/>
        <v>-3.624954301155813</v>
      </c>
      <c r="AE79" s="171">
        <f t="shared" si="115"/>
        <v>6.4096788654939587</v>
      </c>
      <c r="AF79" s="171">
        <f t="shared" si="116"/>
        <v>3.3334183335328248E-2</v>
      </c>
      <c r="AG79" s="171">
        <f t="shared" si="117"/>
        <v>0.67882408798246674</v>
      </c>
      <c r="AH79" s="171">
        <f t="shared" si="118"/>
        <v>-3.6855434076029177</v>
      </c>
      <c r="AI79" s="171">
        <f t="shared" si="119"/>
        <v>6.7959831663427019</v>
      </c>
      <c r="AJ79" s="171">
        <f t="shared" si="120"/>
        <v>-0.56040645059012784</v>
      </c>
      <c r="AK79" s="171">
        <f t="shared" si="121"/>
        <v>-0.51997778166984454</v>
      </c>
      <c r="AL79" s="171">
        <f t="shared" si="122"/>
        <v>-2.1285032056060995</v>
      </c>
      <c r="AM79" s="171">
        <f t="shared" si="123"/>
        <v>6.4853608739767781</v>
      </c>
      <c r="AN79" s="171">
        <f t="shared" si="124"/>
        <v>1.422467950170091</v>
      </c>
      <c r="AO79" s="171">
        <f t="shared" si="125"/>
        <v>0.43620700357572451</v>
      </c>
      <c r="AP79" s="171">
        <f t="shared" si="126"/>
        <v>-2.2231363312889791</v>
      </c>
      <c r="AQ79" s="171">
        <f t="shared" si="127"/>
        <v>5.6106074074440597</v>
      </c>
      <c r="AR79" s="171">
        <f t="shared" si="128"/>
        <v>2.5459237815054467</v>
      </c>
      <c r="AS79" s="171">
        <f t="shared" si="129"/>
        <v>0.1433391740870206</v>
      </c>
      <c r="AT79" s="171">
        <f t="shared" si="130"/>
        <v>-2.834589687291718</v>
      </c>
      <c r="AU79" s="171">
        <f t="shared" si="131"/>
        <v>4.9937386084745388</v>
      </c>
      <c r="AV79" s="171">
        <f t="shared" si="132"/>
        <v>2.800634070213452</v>
      </c>
      <c r="AW79" s="171">
        <f t="shared" si="133"/>
        <v>1.5683867772998752</v>
      </c>
      <c r="AX79" s="171">
        <f t="shared" si="134"/>
        <v>-2.5745721528722401</v>
      </c>
      <c r="AY79" s="171">
        <f t="shared" si="135"/>
        <v>4.1828377929412621</v>
      </c>
      <c r="AZ79" s="171">
        <f t="shared" si="136"/>
        <v>2.1545397336113497</v>
      </c>
      <c r="BA79" s="171">
        <f t="shared" si="137"/>
        <v>1.8849383872974661</v>
      </c>
      <c r="BB79" s="171">
        <f t="shared" si="138"/>
        <v>-3.363272609495437</v>
      </c>
      <c r="BC79" s="171">
        <f t="shared" si="139"/>
        <v>5.0289007669769914</v>
      </c>
      <c r="BD79" s="171">
        <f t="shared" si="140"/>
        <v>0.93060967274627082</v>
      </c>
      <c r="BE79" s="171">
        <f t="shared" si="141"/>
        <v>-0.52774620178015086</v>
      </c>
      <c r="BF79" s="171">
        <f t="shared" si="142"/>
        <v>-6.107642817500146</v>
      </c>
      <c r="BG79" s="171">
        <f t="shared" si="143"/>
        <v>2.6278560581962838</v>
      </c>
      <c r="BH79" s="171">
        <f t="shared" si="144"/>
        <v>1.8003236063985097</v>
      </c>
      <c r="BI79" s="171">
        <f t="shared" si="145"/>
        <v>0.73603292027632705</v>
      </c>
      <c r="BJ79" s="171">
        <f t="shared" si="146"/>
        <v>-3.4320810353936588</v>
      </c>
      <c r="BK79" s="171">
        <f t="shared" si="147"/>
        <v>4.6037984869296205</v>
      </c>
    </row>
    <row r="80" spans="1:63">
      <c r="A80" s="183" t="s">
        <v>14</v>
      </c>
      <c r="B80" s="272"/>
      <c r="C80" s="168">
        <f t="shared" si="87"/>
        <v>1.7004519156487128E-2</v>
      </c>
      <c r="D80" s="168">
        <f t="shared" si="88"/>
        <v>0.87361221721182192</v>
      </c>
      <c r="E80" s="168">
        <f t="shared" si="89"/>
        <v>0.40401468996519402</v>
      </c>
      <c r="F80" s="168">
        <f t="shared" si="90"/>
        <v>6.9344832931932654</v>
      </c>
      <c r="G80" s="168">
        <f t="shared" si="91"/>
        <v>1.0712660260190121</v>
      </c>
      <c r="H80" s="168">
        <f t="shared" si="92"/>
        <v>0.90988770643476335</v>
      </c>
      <c r="I80" s="168">
        <f t="shared" si="93"/>
        <v>1.2187019538096961</v>
      </c>
      <c r="J80" s="168">
        <f t="shared" si="94"/>
        <v>9.1822033220945265</v>
      </c>
      <c r="K80" s="168">
        <f t="shared" si="95"/>
        <v>0.29155094259810926</v>
      </c>
      <c r="L80" s="168">
        <f t="shared" si="96"/>
        <v>0.43874693325995301</v>
      </c>
      <c r="M80" s="168">
        <f t="shared" si="97"/>
        <v>0.16128886785080615</v>
      </c>
      <c r="N80" s="168">
        <f t="shared" si="98"/>
        <v>13.593052616660312</v>
      </c>
      <c r="O80" s="168">
        <f t="shared" si="99"/>
        <v>-0.98245609858405303</v>
      </c>
      <c r="P80" s="168">
        <f t="shared" si="100"/>
        <v>2.0060528041251566</v>
      </c>
      <c r="Q80" s="168">
        <f t="shared" si="101"/>
        <v>1.3715687009540081</v>
      </c>
      <c r="R80" s="168">
        <f t="shared" si="102"/>
        <v>5.0083514287139783</v>
      </c>
      <c r="S80" s="168">
        <f t="shared" si="103"/>
        <v>-0.17036485567787837</v>
      </c>
      <c r="T80" s="168">
        <f t="shared" si="104"/>
        <v>3.193817379255965</v>
      </c>
      <c r="U80" s="168">
        <f t="shared" si="105"/>
        <v>2.0436845602453535</v>
      </c>
      <c r="V80" s="168">
        <f t="shared" si="106"/>
        <v>7.5603166688487571</v>
      </c>
      <c r="W80" s="168">
        <f t="shared" si="107"/>
        <v>0.16369518239159803</v>
      </c>
      <c r="X80" s="168">
        <f t="shared" si="108"/>
        <v>3.2838762537444119</v>
      </c>
      <c r="Y80" s="168">
        <f t="shared" si="109"/>
        <v>1.9901092060458463</v>
      </c>
      <c r="Z80" s="168">
        <f t="shared" si="110"/>
        <v>4.8715370645580434</v>
      </c>
      <c r="AA80" s="168">
        <f t="shared" si="111"/>
        <v>9.2677257825198908E-2</v>
      </c>
      <c r="AB80" s="168">
        <f t="shared" si="112"/>
        <v>2.9444646527289815</v>
      </c>
      <c r="AC80" s="168">
        <f t="shared" si="113"/>
        <v>2.1390724943747363</v>
      </c>
      <c r="AD80" s="168">
        <f t="shared" si="114"/>
        <v>7.0264318213991217</v>
      </c>
      <c r="AE80" s="168">
        <f t="shared" si="115"/>
        <v>2.8388732704922468</v>
      </c>
      <c r="AF80" s="168">
        <f t="shared" si="116"/>
        <v>1.892152658662104</v>
      </c>
      <c r="AG80" s="168">
        <f t="shared" si="117"/>
        <v>1.407228155084417</v>
      </c>
      <c r="AH80" s="168">
        <f t="shared" si="118"/>
        <v>5.6668780249639426</v>
      </c>
      <c r="AI80" s="168">
        <f t="shared" si="119"/>
        <v>3.1193889856626051</v>
      </c>
      <c r="AJ80" s="168">
        <f t="shared" si="120"/>
        <v>0.81343070246108073</v>
      </c>
      <c r="AK80" s="168">
        <f t="shared" si="121"/>
        <v>2.1009486492060341</v>
      </c>
      <c r="AL80" s="168">
        <f t="shared" si="122"/>
        <v>14.731138420777178</v>
      </c>
      <c r="AM80" s="168">
        <f t="shared" si="123"/>
        <v>4.3350877647851966</v>
      </c>
      <c r="AN80" s="168">
        <f t="shared" si="124"/>
        <v>2.0501478591486153</v>
      </c>
      <c r="AO80" s="168">
        <f t="shared" si="125"/>
        <v>2.4302342570496362</v>
      </c>
      <c r="AP80" s="168">
        <f t="shared" si="126"/>
        <v>6.8445865250304339</v>
      </c>
      <c r="AQ80" s="168">
        <f t="shared" si="127"/>
        <v>4.0931649550390734</v>
      </c>
      <c r="AR80" s="168">
        <f t="shared" si="128"/>
        <v>1.8126888217522636</v>
      </c>
      <c r="AS80" s="168">
        <f t="shared" si="129"/>
        <v>1.5601817507418316</v>
      </c>
      <c r="AT80" s="168">
        <f t="shared" si="130"/>
        <v>5.2211661122183761</v>
      </c>
      <c r="AU80" s="168">
        <f t="shared" si="131"/>
        <v>4.4960878196893557</v>
      </c>
      <c r="AV80" s="168">
        <f t="shared" si="132"/>
        <v>1.4997764863656837</v>
      </c>
      <c r="AW80" s="168">
        <f t="shared" si="133"/>
        <v>4.9613529761511534</v>
      </c>
      <c r="AX80" s="168">
        <f t="shared" si="134"/>
        <v>5.3304115419908973</v>
      </c>
      <c r="AY80" s="168">
        <f t="shared" si="135"/>
        <v>2.1226210132962651</v>
      </c>
      <c r="AZ80" s="168">
        <f t="shared" si="136"/>
        <v>1.7147112009360779</v>
      </c>
      <c r="BA80" s="168">
        <f t="shared" si="137"/>
        <v>2.7796950492564423</v>
      </c>
      <c r="BB80" s="168">
        <f t="shared" si="138"/>
        <v>-3.1746927348890139</v>
      </c>
      <c r="BC80" s="168">
        <f t="shared" si="139"/>
        <v>2.9234846254153908</v>
      </c>
      <c r="BD80" s="168">
        <f t="shared" si="140"/>
        <v>-0.20843550760175564</v>
      </c>
      <c r="BE80" s="168">
        <f t="shared" si="141"/>
        <v>0.4750788385141389</v>
      </c>
      <c r="BF80" s="168">
        <f t="shared" si="142"/>
        <v>-5.4233073818937552</v>
      </c>
      <c r="BG80" s="168">
        <f t="shared" si="143"/>
        <v>6.8958086413088995E-2</v>
      </c>
      <c r="BH80" s="168">
        <f t="shared" si="144"/>
        <v>-8.8291663974856827E-2</v>
      </c>
      <c r="BI80" s="168">
        <f t="shared" si="145"/>
        <v>1.5820329338736112</v>
      </c>
      <c r="BJ80" s="168">
        <f t="shared" si="146"/>
        <v>-2.4018671758964514</v>
      </c>
      <c r="BK80" s="168">
        <f t="shared" si="147"/>
        <v>3.4347804897260832</v>
      </c>
    </row>
    <row r="81" spans="1:63" ht="14.25" customHeight="1" thickBot="1">
      <c r="A81" s="185" t="s">
        <v>284</v>
      </c>
      <c r="B81" s="275"/>
      <c r="C81" s="170">
        <f t="shared" si="87"/>
        <v>2.9719276817599347</v>
      </c>
      <c r="D81" s="170">
        <f t="shared" si="88"/>
        <v>4.369437935978616</v>
      </c>
      <c r="E81" s="170">
        <f t="shared" si="89"/>
        <v>0.44859799590895683</v>
      </c>
      <c r="F81" s="170">
        <f t="shared" si="90"/>
        <v>-2.7952567949496694</v>
      </c>
      <c r="G81" s="170">
        <f t="shared" si="91"/>
        <v>5.7012647201525191</v>
      </c>
      <c r="H81" s="170">
        <f t="shared" si="92"/>
        <v>1.2617943699389431</v>
      </c>
      <c r="I81" s="170">
        <f t="shared" si="93"/>
        <v>0.29702227731716163</v>
      </c>
      <c r="J81" s="170">
        <f t="shared" si="94"/>
        <v>-3.9754176848368106</v>
      </c>
      <c r="K81" s="170">
        <f t="shared" si="95"/>
        <v>5.4346016927929357</v>
      </c>
      <c r="L81" s="170">
        <f t="shared" si="96"/>
        <v>0.43407351358119312</v>
      </c>
      <c r="M81" s="170">
        <f t="shared" si="97"/>
        <v>-0.31144816398008152</v>
      </c>
      <c r="N81" s="170">
        <f t="shared" si="98"/>
        <v>-3.074541867263815</v>
      </c>
      <c r="O81" s="170">
        <f t="shared" si="99"/>
        <v>5.2073052929042216</v>
      </c>
      <c r="P81" s="170">
        <f t="shared" si="100"/>
        <v>-0.16409569833873799</v>
      </c>
      <c r="Q81" s="170">
        <f t="shared" si="101"/>
        <v>-0.57162345385256397</v>
      </c>
      <c r="R81" s="170">
        <f t="shared" si="102"/>
        <v>-4.0072920072222438</v>
      </c>
      <c r="S81" s="170">
        <f t="shared" si="103"/>
        <v>5.9527170757723002</v>
      </c>
      <c r="T81" s="170">
        <f t="shared" si="104"/>
        <v>0.89806632275433207</v>
      </c>
      <c r="U81" s="170">
        <f t="shared" si="105"/>
        <v>0.42050827059529111</v>
      </c>
      <c r="V81" s="170">
        <f t="shared" si="106"/>
        <v>-2.7491851927667135</v>
      </c>
      <c r="W81" s="170">
        <f t="shared" si="107"/>
        <v>5.4797887302323831</v>
      </c>
      <c r="X81" s="170">
        <f t="shared" si="108"/>
        <v>3.9553033758902534</v>
      </c>
      <c r="Y81" s="170">
        <f t="shared" si="109"/>
        <v>-0.72274075176525132</v>
      </c>
      <c r="Z81" s="170">
        <f t="shared" si="110"/>
        <v>-2.4987459384004795</v>
      </c>
      <c r="AA81" s="170">
        <f t="shared" si="111"/>
        <v>5.4523664077279852</v>
      </c>
      <c r="AB81" s="170">
        <f t="shared" si="112"/>
        <v>0.60543527249368756</v>
      </c>
      <c r="AC81" s="170">
        <f t="shared" si="113"/>
        <v>0.12452557904817138</v>
      </c>
      <c r="AD81" s="170">
        <f t="shared" si="114"/>
        <v>-2.8552802285834784</v>
      </c>
      <c r="AE81" s="170">
        <f t="shared" si="115"/>
        <v>6.1254037910739267</v>
      </c>
      <c r="AF81" s="170">
        <f t="shared" si="116"/>
        <v>0.17673364131432295</v>
      </c>
      <c r="AG81" s="170">
        <f t="shared" si="117"/>
        <v>0.73597942133106065</v>
      </c>
      <c r="AH81" s="170">
        <f t="shared" si="118"/>
        <v>-2.9468014479089644</v>
      </c>
      <c r="AI81" s="170">
        <f t="shared" si="119"/>
        <v>6.4797965977376428</v>
      </c>
      <c r="AJ81" s="170">
        <f t="shared" si="120"/>
        <v>-0.44598535625321328</v>
      </c>
      <c r="AK81" s="170">
        <f t="shared" si="121"/>
        <v>-0.29893044499964455</v>
      </c>
      <c r="AL81" s="170">
        <f t="shared" si="122"/>
        <v>-0.672344352558915</v>
      </c>
      <c r="AM81" s="170">
        <f t="shared" si="123"/>
        <v>6.2708421734834552</v>
      </c>
      <c r="AN81" s="170">
        <f t="shared" si="124"/>
        <v>1.4839468411863581</v>
      </c>
      <c r="AO81" s="170">
        <f t="shared" si="125"/>
        <v>0.6326041511920516</v>
      </c>
      <c r="AP81" s="170">
        <f t="shared" si="126"/>
        <v>-1.3140779426875839</v>
      </c>
      <c r="AQ81" s="170">
        <f t="shared" si="127"/>
        <v>5.4459038081016775</v>
      </c>
      <c r="AR81" s="170">
        <f t="shared" si="128"/>
        <v>2.4673592502813224</v>
      </c>
      <c r="AS81" s="170">
        <f t="shared" si="129"/>
        <v>0.29418084078097273</v>
      </c>
      <c r="AT81" s="170">
        <f t="shared" si="130"/>
        <v>-1.9661218294359823</v>
      </c>
      <c r="AU81" s="170">
        <f t="shared" si="131"/>
        <v>4.9361549728763121</v>
      </c>
      <c r="AV81" s="170">
        <f t="shared" si="132"/>
        <v>2.6507418743458544</v>
      </c>
      <c r="AW81" s="170">
        <f t="shared" si="133"/>
        <v>1.9549600244640739</v>
      </c>
      <c r="AX81" s="170">
        <f t="shared" si="134"/>
        <v>-1.6473702757689261</v>
      </c>
      <c r="AY81" s="170">
        <f t="shared" si="135"/>
        <v>3.9240438852632114</v>
      </c>
      <c r="AZ81" s="170">
        <f t="shared" si="136"/>
        <v>2.1002484083658137</v>
      </c>
      <c r="BA81" s="170">
        <f t="shared" si="137"/>
        <v>1.9949678407034328</v>
      </c>
      <c r="BB81" s="170">
        <f t="shared" si="138"/>
        <v>-3.3399042655080091</v>
      </c>
      <c r="BC81" s="170">
        <f t="shared" si="139"/>
        <v>4.7675569646471763</v>
      </c>
      <c r="BD81" s="170">
        <f t="shared" si="140"/>
        <v>0.79170947227116917</v>
      </c>
      <c r="BE81" s="170">
        <f t="shared" si="141"/>
        <v>-0.40667074624069982</v>
      </c>
      <c r="BF81" s="170">
        <f t="shared" si="142"/>
        <v>-6.0242885045637111</v>
      </c>
      <c r="BG81" s="170">
        <f t="shared" si="143"/>
        <v>2.3141806170769215</v>
      </c>
      <c r="BH81" s="170">
        <f t="shared" si="144"/>
        <v>1.5738932805255863</v>
      </c>
      <c r="BI81" s="170">
        <f t="shared" si="145"/>
        <v>0.83580195042569394</v>
      </c>
      <c r="BJ81" s="170">
        <f t="shared" si="146"/>
        <v>-3.3096885054633747</v>
      </c>
      <c r="BK81" s="170">
        <f t="shared" si="147"/>
        <v>4.4636116389814458</v>
      </c>
    </row>
    <row r="83" spans="1:63" ht="18">
      <c r="A83" s="330" t="s">
        <v>212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</row>
    <row r="84" spans="1:63" ht="13.5" thickBot="1">
      <c r="A84" s="1" t="s">
        <v>201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3" ht="13.5" thickBot="1">
      <c r="A85" s="115" t="s">
        <v>167</v>
      </c>
      <c r="B85" s="269" t="str">
        <f>B65</f>
        <v>1995q1</v>
      </c>
      <c r="C85" s="268" t="str">
        <f t="shared" ref="C85:BH85" si="148">C65</f>
        <v>1995q2</v>
      </c>
      <c r="D85" s="268" t="str">
        <f t="shared" si="148"/>
        <v>1995q3</v>
      </c>
      <c r="E85" s="268" t="str">
        <f t="shared" si="148"/>
        <v>1995q4</v>
      </c>
      <c r="F85" s="268" t="str">
        <f t="shared" si="148"/>
        <v>1996q1</v>
      </c>
      <c r="G85" s="268" t="str">
        <f t="shared" si="148"/>
        <v>1996q2</v>
      </c>
      <c r="H85" s="268" t="str">
        <f t="shared" si="148"/>
        <v>1996q3</v>
      </c>
      <c r="I85" s="268" t="str">
        <f t="shared" si="148"/>
        <v>1996q4</v>
      </c>
      <c r="J85" s="268" t="str">
        <f t="shared" si="148"/>
        <v>1997q1</v>
      </c>
      <c r="K85" s="268" t="str">
        <f t="shared" si="148"/>
        <v>1997q2</v>
      </c>
      <c r="L85" s="268" t="str">
        <f t="shared" si="148"/>
        <v>1997q3</v>
      </c>
      <c r="M85" s="268" t="str">
        <f t="shared" si="148"/>
        <v>1997q4</v>
      </c>
      <c r="N85" s="268" t="str">
        <f t="shared" si="148"/>
        <v>1998q1</v>
      </c>
      <c r="O85" s="268" t="str">
        <f t="shared" si="148"/>
        <v>1998q2</v>
      </c>
      <c r="P85" s="268" t="str">
        <f t="shared" si="148"/>
        <v>1998q3</v>
      </c>
      <c r="Q85" s="268" t="str">
        <f t="shared" si="148"/>
        <v>1998q4</v>
      </c>
      <c r="R85" s="268" t="str">
        <f t="shared" si="148"/>
        <v>1999q1</v>
      </c>
      <c r="S85" s="268" t="str">
        <f t="shared" si="148"/>
        <v>1999q2</v>
      </c>
      <c r="T85" s="268" t="str">
        <f t="shared" si="148"/>
        <v>1999q3</v>
      </c>
      <c r="U85" s="268" t="str">
        <f t="shared" si="148"/>
        <v>1999q4</v>
      </c>
      <c r="V85" s="268" t="str">
        <f t="shared" si="148"/>
        <v>2000q1</v>
      </c>
      <c r="W85" s="268" t="str">
        <f t="shared" si="148"/>
        <v>2000q2</v>
      </c>
      <c r="X85" s="268" t="str">
        <f t="shared" si="148"/>
        <v>2000q3</v>
      </c>
      <c r="Y85" s="268" t="str">
        <f t="shared" si="148"/>
        <v>2000q4</v>
      </c>
      <c r="Z85" s="268" t="str">
        <f t="shared" si="148"/>
        <v>2001q1</v>
      </c>
      <c r="AA85" s="268" t="str">
        <f t="shared" si="148"/>
        <v>2001q2</v>
      </c>
      <c r="AB85" s="268" t="str">
        <f t="shared" si="148"/>
        <v>2001q3</v>
      </c>
      <c r="AC85" s="268" t="str">
        <f t="shared" si="148"/>
        <v>2001q4</v>
      </c>
      <c r="AD85" s="268" t="str">
        <f t="shared" si="148"/>
        <v>2002q1</v>
      </c>
      <c r="AE85" s="268" t="str">
        <f t="shared" si="148"/>
        <v>2002q2</v>
      </c>
      <c r="AF85" s="268" t="str">
        <f t="shared" si="148"/>
        <v>2002q3</v>
      </c>
      <c r="AG85" s="268" t="str">
        <f t="shared" si="148"/>
        <v>2002q4</v>
      </c>
      <c r="AH85" s="268" t="str">
        <f t="shared" si="148"/>
        <v>2003q1</v>
      </c>
      <c r="AI85" s="268" t="str">
        <f t="shared" si="148"/>
        <v>2003q2</v>
      </c>
      <c r="AJ85" s="268" t="str">
        <f t="shared" si="148"/>
        <v>2003q3</v>
      </c>
      <c r="AK85" s="268" t="str">
        <f t="shared" si="148"/>
        <v>2003q4</v>
      </c>
      <c r="AL85" s="268" t="str">
        <f t="shared" si="148"/>
        <v>2004q1</v>
      </c>
      <c r="AM85" s="268" t="str">
        <f t="shared" si="148"/>
        <v>2004q2</v>
      </c>
      <c r="AN85" s="268" t="str">
        <f t="shared" si="148"/>
        <v>2004q3</v>
      </c>
      <c r="AO85" s="268" t="str">
        <f t="shared" si="148"/>
        <v>2004q4</v>
      </c>
      <c r="AP85" s="268" t="str">
        <f t="shared" si="148"/>
        <v>2005q1</v>
      </c>
      <c r="AQ85" s="268" t="str">
        <f t="shared" si="148"/>
        <v>2005q2</v>
      </c>
      <c r="AR85" s="268" t="str">
        <f t="shared" si="148"/>
        <v>2005q3</v>
      </c>
      <c r="AS85" s="268" t="str">
        <f t="shared" si="148"/>
        <v>2005q4</v>
      </c>
      <c r="AT85" s="268" t="str">
        <f t="shared" si="148"/>
        <v>2006q1</v>
      </c>
      <c r="AU85" s="268" t="str">
        <f t="shared" si="148"/>
        <v>2006q2</v>
      </c>
      <c r="AV85" s="268" t="str">
        <f t="shared" si="148"/>
        <v>2006q3</v>
      </c>
      <c r="AW85" s="268" t="str">
        <f t="shared" si="148"/>
        <v>2006q4</v>
      </c>
      <c r="AX85" s="268" t="str">
        <f t="shared" si="148"/>
        <v>2007q1</v>
      </c>
      <c r="AY85" s="268" t="str">
        <f t="shared" si="148"/>
        <v>2007q2</v>
      </c>
      <c r="AZ85" s="268" t="str">
        <f t="shared" si="148"/>
        <v>2007q3</v>
      </c>
      <c r="BA85" s="268" t="str">
        <f t="shared" si="148"/>
        <v>2007q4</v>
      </c>
      <c r="BB85" s="268" t="str">
        <f t="shared" si="148"/>
        <v>2008q1</v>
      </c>
      <c r="BC85" s="268" t="str">
        <f t="shared" si="148"/>
        <v>2008q2</v>
      </c>
      <c r="BD85" s="268" t="str">
        <f t="shared" si="148"/>
        <v>2008q3</v>
      </c>
      <c r="BE85" s="268" t="str">
        <f t="shared" si="148"/>
        <v>2008q4</v>
      </c>
      <c r="BF85" s="268" t="str">
        <f t="shared" si="148"/>
        <v>2009q1</v>
      </c>
      <c r="BG85" s="268" t="str">
        <f t="shared" si="148"/>
        <v>2009q2</v>
      </c>
      <c r="BH85" s="268" t="str">
        <f t="shared" si="148"/>
        <v>2009q3</v>
      </c>
      <c r="BI85" s="268" t="str">
        <f>BI65</f>
        <v>2009q4</v>
      </c>
      <c r="BJ85" s="268" t="str">
        <f>BJ65</f>
        <v>2010q1</v>
      </c>
      <c r="BK85" s="268" t="str">
        <f>BK65</f>
        <v>2010q2</v>
      </c>
    </row>
    <row r="86" spans="1:63" ht="13.5" thickTop="1">
      <c r="A86" s="2" t="s">
        <v>0</v>
      </c>
      <c r="B86" s="271"/>
      <c r="C86" s="166"/>
      <c r="D86" s="166"/>
      <c r="E86" s="166"/>
      <c r="F86" s="166">
        <f>(F6-B6)/B6*100</f>
        <v>0.68171903710655679</v>
      </c>
      <c r="G86" s="166">
        <f t="shared" ref="G86:G101" si="149">(G6-C6)/C6*100</f>
        <v>14.649843627520331</v>
      </c>
      <c r="H86" s="166">
        <f t="shared" ref="H86:H101" si="150">(H6-D6)/D6*100</f>
        <v>2.2683140960698767</v>
      </c>
      <c r="I86" s="166">
        <f t="shared" ref="I86:I101" si="151">(I6-E6)/E6*100</f>
        <v>-0.55623836174262176</v>
      </c>
      <c r="J86" s="166">
        <f t="shared" ref="J86:J101" si="152">(J6-F6)/F6*100</f>
        <v>1.5783644749989119</v>
      </c>
      <c r="K86" s="166">
        <f t="shared" ref="K86:K101" si="153">(K6-G6)/G6*100</f>
        <v>0.87249522643712618</v>
      </c>
      <c r="L86" s="166">
        <f t="shared" ref="L86:L101" si="154">(L6-H6)/H6*100</f>
        <v>1.7442458097277211</v>
      </c>
      <c r="M86" s="166">
        <f t="shared" ref="M86:M101" si="155">(M6-I6)/I6*100</f>
        <v>1.9161673181213323</v>
      </c>
      <c r="N86" s="166">
        <f t="shared" ref="N86:N101" si="156">(N6-J6)/J6*100</f>
        <v>1.2446547898221132</v>
      </c>
      <c r="O86" s="166">
        <f t="shared" ref="O86:O101" si="157">(O6-K6)/K6*100</f>
        <v>-0.88350914674856917</v>
      </c>
      <c r="P86" s="166">
        <f t="shared" ref="P86:P101" si="158">(P6-L6)/L6*100</f>
        <v>-1.9426724013509225</v>
      </c>
      <c r="Q86" s="166">
        <f t="shared" ref="Q86:Q101" si="159">(Q6-M6)/M6*100</f>
        <v>-3.8929704437102974</v>
      </c>
      <c r="R86" s="166">
        <f t="shared" ref="R86:R101" si="160">(R6-N6)/N6*100</f>
        <v>1.8384289092952491E-2</v>
      </c>
      <c r="S86" s="166">
        <f t="shared" ref="S86:S101" si="161">(S6-O6)/O6*100</f>
        <v>2.1172236911131272</v>
      </c>
      <c r="T86" s="166">
        <f t="shared" ref="T86:T101" si="162">(T6-P6)/P6*100</f>
        <v>0.8278481012658262</v>
      </c>
      <c r="U86" s="166">
        <f t="shared" ref="U86:U101" si="163">(U6-Q6)/Q6*100</f>
        <v>-1.8228961507555046</v>
      </c>
      <c r="V86" s="166">
        <f t="shared" ref="V86:V101" si="164">(V6-R6)/R6*100</f>
        <v>-4.003974871764437</v>
      </c>
      <c r="W86" s="166">
        <f t="shared" ref="W86:W101" si="165">(W6-S6)/S6*100</f>
        <v>-5.1579473962505524</v>
      </c>
      <c r="X86" s="166">
        <f t="shared" ref="X86:X101" si="166">(X6-T6)/T6*100</f>
        <v>8.6270795609616169</v>
      </c>
      <c r="Y86" s="166">
        <f t="shared" ref="Y86:Y101" si="167">(Y6-U6)/U6*100</f>
        <v>2.388659135111598</v>
      </c>
      <c r="Z86" s="166">
        <f t="shared" ref="Z86:Z101" si="168">(Z6-V6)/V6*100</f>
        <v>1.5454685072272236</v>
      </c>
      <c r="AA86" s="166">
        <f t="shared" ref="AA86:AA101" si="169">(AA6-W6)/W6*100</f>
        <v>5.1078450192098623</v>
      </c>
      <c r="AB86" s="166">
        <f t="shared" ref="AB86:AB101" si="170">(AB6-X6)/X6*100</f>
        <v>-6.4666277841536628</v>
      </c>
      <c r="AC86" s="166">
        <f t="shared" ref="AC86:AC101" si="171">(AC6-Y6)/Y6*100</f>
        <v>-3.7291926885617959</v>
      </c>
      <c r="AD86" s="166">
        <f t="shared" ref="AD86:AD101" si="172">(AD6-Z6)/Z6*100</f>
        <v>1.4896692151942514</v>
      </c>
      <c r="AE86" s="166">
        <f t="shared" ref="AE86:AE101" si="173">(AE6-AA6)/AA6*100</f>
        <v>3.316683041688532</v>
      </c>
      <c r="AF86" s="166">
        <f t="shared" ref="AF86:AF101" si="174">(AF6-AB6)/AB6*100</f>
        <v>-0.67505514348802675</v>
      </c>
      <c r="AG86" s="166">
        <f t="shared" ref="AG86:AG101" si="175">(AG6-AC6)/AC6*100</f>
        <v>5.7767564129743532</v>
      </c>
      <c r="AH86" s="166">
        <f t="shared" ref="AH86:AH101" si="176">(AH6-AD6)/AD6*100</f>
        <v>0.5017724605752556</v>
      </c>
      <c r="AI86" s="166">
        <f t="shared" ref="AI86:AI101" si="177">(AI6-AE6)/AE6*100</f>
        <v>6.0838956607282926</v>
      </c>
      <c r="AJ86" s="166">
        <f t="shared" ref="AJ86:AJ101" si="178">(AJ6-AF6)/AF6*100</f>
        <v>4.3621908740583102</v>
      </c>
      <c r="AK86" s="166">
        <f t="shared" ref="AK86:AK101" si="179">(AK6-AG6)/AG6*100</f>
        <v>-1.2799706006001141</v>
      </c>
      <c r="AL86" s="166">
        <f t="shared" ref="AL86:AL101" si="180">(AL6-AH6)/AH6*100</f>
        <v>4.0998264953144741</v>
      </c>
      <c r="AM86" s="166">
        <f t="shared" ref="AM86:AM101" si="181">(AM6-AI6)/AI6*100</f>
        <v>-2.6950662899369702</v>
      </c>
      <c r="AN86" s="166">
        <f t="shared" ref="AN86:AN101" si="182">(AN6-AJ6)/AJ6*100</f>
        <v>4.3301083913176059</v>
      </c>
      <c r="AO86" s="166">
        <f t="shared" ref="AO86:AO101" si="183">(AO6-AK6)/AK6*100</f>
        <v>0.47760024635245951</v>
      </c>
      <c r="AP86" s="166">
        <f t="shared" ref="AP86:AP101" si="184">(AP6-AL6)/AL6*100</f>
        <v>6.2977511687195387</v>
      </c>
      <c r="AQ86" s="166">
        <f t="shared" ref="AQ86:AQ101" si="185">(AQ6-AM6)/AM6*100</f>
        <v>-0.96145732509369231</v>
      </c>
      <c r="AR86" s="166">
        <f t="shared" ref="AR86:AR101" si="186">(AR6-AN6)/AN6*100</f>
        <v>1.3723927195429786</v>
      </c>
      <c r="AS86" s="166">
        <f t="shared" ref="AS86:AS101" si="187">(AS6-AO6)/AO6*100</f>
        <v>-0.23774585633929329</v>
      </c>
      <c r="AT86" s="166">
        <f t="shared" ref="AT86:AT101" si="188">(AT6-AP6)/AP6*100</f>
        <v>-4.5339385545750437</v>
      </c>
      <c r="AU86" s="166">
        <f t="shared" ref="AU86:AU101" si="189">(AU6-AQ6)/AQ6*100</f>
        <v>-4.4533849885730366</v>
      </c>
      <c r="AV86" s="166">
        <f t="shared" ref="AV86:AV101" si="190">(AV6-AR6)/AR6*100</f>
        <v>-3.2028884840700815</v>
      </c>
      <c r="AW86" s="166">
        <f t="shared" ref="AW86:AW101" si="191">(AW6-AS6)/AS6*100</f>
        <v>6.1313764536037629</v>
      </c>
      <c r="AX86" s="166">
        <f t="shared" ref="AX86:AX101" si="192">(AX6-AT6)/AT6*100</f>
        <v>2.5779176686298149</v>
      </c>
      <c r="AY86" s="166">
        <f t="shared" ref="AY86:AY101" si="193">(AY6-AU6)/AU6*100</f>
        <v>1.5173708870935034</v>
      </c>
      <c r="AZ86" s="166">
        <f t="shared" ref="AZ86:AZ101" si="194">(AZ6-AV6)/AV6*100</f>
        <v>1.1683055980914931</v>
      </c>
      <c r="BA86" s="166">
        <f t="shared" ref="BA86:BA101" si="195">(BA6-AW6)/AW6*100</f>
        <v>-1.9434387834645355</v>
      </c>
      <c r="BB86" s="166">
        <f t="shared" ref="BB86:BB101" si="196">(BB6-AX6)/AX6*100</f>
        <v>-3.7202196720320901</v>
      </c>
      <c r="BC86" s="166">
        <f t="shared" ref="BC86:BC101" si="197">(BC6-AY6)/AY6*100</f>
        <v>1.377141085591761</v>
      </c>
      <c r="BD86" s="166">
        <f t="shared" ref="BD86:BD101" si="198">(BD6-AZ6)/AZ6*100</f>
        <v>-1.2529107893257636</v>
      </c>
      <c r="BE86" s="166">
        <f t="shared" ref="BE86:BE101" si="199">(BE6-BA6)/BA6*100</f>
        <v>-1.6075433250441706</v>
      </c>
      <c r="BF86" s="166">
        <f t="shared" ref="BF86:BF101" si="200">(BF6-BB6)/BB6*100</f>
        <v>-7.5474513181776253</v>
      </c>
      <c r="BG86" s="166">
        <f t="shared" ref="BG86:BG101" si="201">(BG6-BC6)/BC6*100</f>
        <v>-6.476158531945539</v>
      </c>
      <c r="BH86" s="166">
        <f t="shared" ref="BH86:BH101" si="202">(BH6-BD6)/BD6*100</f>
        <v>-5.7116038953962711</v>
      </c>
      <c r="BI86" s="166">
        <f t="shared" ref="BI86:BI101" si="203">(BI6-BE6)/BE6*100</f>
        <v>-4.3328737767386816</v>
      </c>
      <c r="BJ86" s="166">
        <f t="shared" ref="BJ86:BJ101" si="204">(BJ6-BF6)/BF6*100</f>
        <v>4.520098291216847</v>
      </c>
      <c r="BK86" s="166">
        <f t="shared" ref="BK86:BK101" si="205">(BK6-BG6)/BG6*100</f>
        <v>-0.42181800194940794</v>
      </c>
    </row>
    <row r="87" spans="1:63">
      <c r="A87" s="3" t="s">
        <v>1</v>
      </c>
      <c r="B87" s="272"/>
      <c r="C87" s="168"/>
      <c r="D87" s="168"/>
      <c r="E87" s="168"/>
      <c r="F87" s="168">
        <f>(F7-B7)/B7*100</f>
        <v>9.7983050512633092</v>
      </c>
      <c r="G87" s="168">
        <f t="shared" si="149"/>
        <v>68.353539006147344</v>
      </c>
      <c r="H87" s="168">
        <f t="shared" si="150"/>
        <v>12.425202839756597</v>
      </c>
      <c r="I87" s="168">
        <f t="shared" si="151"/>
        <v>-2.7376619117888223</v>
      </c>
      <c r="J87" s="168">
        <f t="shared" si="152"/>
        <v>10.415969485975412</v>
      </c>
      <c r="K87" s="168">
        <f t="shared" si="153"/>
        <v>-1.9793089860240434</v>
      </c>
      <c r="L87" s="168">
        <f t="shared" si="154"/>
        <v>-0.71153911209842424</v>
      </c>
      <c r="M87" s="168">
        <f t="shared" si="155"/>
        <v>0.4040775248945177</v>
      </c>
      <c r="N87" s="168">
        <f t="shared" si="156"/>
        <v>-3.2105106215873112</v>
      </c>
      <c r="O87" s="168">
        <f t="shared" si="157"/>
        <v>-3.4428700881456482</v>
      </c>
      <c r="P87" s="168">
        <f t="shared" si="158"/>
        <v>-3.4525837592277111</v>
      </c>
      <c r="Q87" s="168">
        <f t="shared" si="159"/>
        <v>-13.96910678307589</v>
      </c>
      <c r="R87" s="168">
        <f t="shared" si="160"/>
        <v>9.7299663299663308</v>
      </c>
      <c r="S87" s="168">
        <f t="shared" si="161"/>
        <v>10.52711057949487</v>
      </c>
      <c r="T87" s="168">
        <f t="shared" si="162"/>
        <v>6.5900482296200362</v>
      </c>
      <c r="U87" s="168">
        <f t="shared" si="163"/>
        <v>-8.4373536299765792</v>
      </c>
      <c r="V87" s="168">
        <f t="shared" si="164"/>
        <v>-15.048266635573096</v>
      </c>
      <c r="W87" s="168">
        <f t="shared" si="165"/>
        <v>-14.310040324323648</v>
      </c>
      <c r="X87" s="168">
        <f t="shared" si="166"/>
        <v>36.583153261922803</v>
      </c>
      <c r="Y87" s="168">
        <f t="shared" si="167"/>
        <v>23.050001385434189</v>
      </c>
      <c r="Z87" s="168">
        <f t="shared" si="168"/>
        <v>11.124555725720239</v>
      </c>
      <c r="AA87" s="168">
        <f t="shared" si="169"/>
        <v>15.593229499779305</v>
      </c>
      <c r="AB87" s="168">
        <f t="shared" si="170"/>
        <v>-20.523266618724794</v>
      </c>
      <c r="AC87" s="168">
        <f t="shared" si="171"/>
        <v>-16.542239005040617</v>
      </c>
      <c r="AD87" s="168">
        <f t="shared" si="172"/>
        <v>9.3757618111195917</v>
      </c>
      <c r="AE87" s="168">
        <f t="shared" si="173"/>
        <v>9.8415538508056279</v>
      </c>
      <c r="AF87" s="168">
        <f t="shared" si="174"/>
        <v>-5.8470209798172519</v>
      </c>
      <c r="AG87" s="168">
        <f t="shared" si="175"/>
        <v>19.134098503559485</v>
      </c>
      <c r="AH87" s="168">
        <f t="shared" si="176"/>
        <v>-8.157503714710252</v>
      </c>
      <c r="AI87" s="168">
        <f t="shared" si="177"/>
        <v>10.606598084427102</v>
      </c>
      <c r="AJ87" s="168">
        <f t="shared" si="178"/>
        <v>5.0858438613540651</v>
      </c>
      <c r="AK87" s="168">
        <f t="shared" si="179"/>
        <v>-20.435540069686411</v>
      </c>
      <c r="AL87" s="168">
        <f t="shared" si="180"/>
        <v>0.58243002750364015</v>
      </c>
      <c r="AM87" s="168">
        <f t="shared" si="181"/>
        <v>-9.2687620269403475</v>
      </c>
      <c r="AN87" s="168">
        <f t="shared" si="182"/>
        <v>9.88491574188245</v>
      </c>
      <c r="AO87" s="168">
        <f t="shared" si="183"/>
        <v>16.575432450186117</v>
      </c>
      <c r="AP87" s="168">
        <f t="shared" si="184"/>
        <v>15.228405983593374</v>
      </c>
      <c r="AQ87" s="168">
        <f t="shared" si="185"/>
        <v>-7.2057264050901377</v>
      </c>
      <c r="AR87" s="168">
        <f t="shared" si="186"/>
        <v>9.5544230409575466</v>
      </c>
      <c r="AS87" s="168">
        <f t="shared" si="187"/>
        <v>1.3664537941397445</v>
      </c>
      <c r="AT87" s="168">
        <f t="shared" si="188"/>
        <v>-1.0957948002093876</v>
      </c>
      <c r="AU87" s="168">
        <f t="shared" si="189"/>
        <v>-8.6741709997523895</v>
      </c>
      <c r="AV87" s="168">
        <f t="shared" si="190"/>
        <v>-9.5977636941723823</v>
      </c>
      <c r="AW87" s="168">
        <f t="shared" si="191"/>
        <v>5.5311066845786812</v>
      </c>
      <c r="AX87" s="168">
        <f t="shared" si="192"/>
        <v>4.1177093257118669</v>
      </c>
      <c r="AY87" s="168">
        <f t="shared" si="193"/>
        <v>3.9191804591564274</v>
      </c>
      <c r="AZ87" s="168">
        <f t="shared" si="194"/>
        <v>2.933539792093518</v>
      </c>
      <c r="BA87" s="168">
        <f t="shared" si="195"/>
        <v>3.1385803959439884</v>
      </c>
      <c r="BB87" s="168">
        <f t="shared" si="196"/>
        <v>13.824047715873652</v>
      </c>
      <c r="BC87" s="168">
        <f t="shared" si="197"/>
        <v>11.389580155735725</v>
      </c>
      <c r="BD87" s="168">
        <f t="shared" si="198"/>
        <v>9.5092643551641967</v>
      </c>
      <c r="BE87" s="168">
        <f t="shared" si="199"/>
        <v>8.5921007831120164</v>
      </c>
      <c r="BF87" s="168">
        <f t="shared" si="200"/>
        <v>-4.0944169207316996</v>
      </c>
      <c r="BG87" s="168">
        <f t="shared" si="201"/>
        <v>-4.7550411507804906</v>
      </c>
      <c r="BH87" s="168">
        <f t="shared" si="202"/>
        <v>-3.582467102783391</v>
      </c>
      <c r="BI87" s="168">
        <f t="shared" si="203"/>
        <v>2.058726699797774</v>
      </c>
      <c r="BJ87" s="168">
        <f t="shared" si="204"/>
        <v>-0.90649447410902761</v>
      </c>
      <c r="BK87" s="168">
        <f t="shared" si="205"/>
        <v>3.896791767554479</v>
      </c>
    </row>
    <row r="88" spans="1:63">
      <c r="A88" s="182" t="s">
        <v>2</v>
      </c>
      <c r="B88" s="273"/>
      <c r="C88" s="169"/>
      <c r="D88" s="169"/>
      <c r="E88" s="169"/>
      <c r="F88" s="169">
        <f>(F8-B8)/B8*100</f>
        <v>-1.1498331130663981</v>
      </c>
      <c r="G88" s="169">
        <f t="shared" si="149"/>
        <v>-1.1382074830747559</v>
      </c>
      <c r="H88" s="169">
        <f t="shared" si="150"/>
        <v>-0.88518843465038788</v>
      </c>
      <c r="I88" s="169">
        <f t="shared" si="151"/>
        <v>-2.780297698390128E-2</v>
      </c>
      <c r="J88" s="169">
        <f t="shared" si="152"/>
        <v>-0.39378519595710965</v>
      </c>
      <c r="K88" s="169">
        <f t="shared" si="153"/>
        <v>2.3001980838420177</v>
      </c>
      <c r="L88" s="169">
        <f t="shared" si="154"/>
        <v>2.6091100432866052</v>
      </c>
      <c r="M88" s="169">
        <f t="shared" si="155"/>
        <v>2.2725322365849085</v>
      </c>
      <c r="N88" s="169">
        <f t="shared" si="156"/>
        <v>2.3467384688559227</v>
      </c>
      <c r="O88" s="169">
        <f t="shared" si="157"/>
        <v>0.34418714929265209</v>
      </c>
      <c r="P88" s="169">
        <f t="shared" si="158"/>
        <v>-1.4281291121603839</v>
      </c>
      <c r="Q88" s="169">
        <f t="shared" si="159"/>
        <v>-1.561640515015057</v>
      </c>
      <c r="R88" s="169">
        <f t="shared" si="160"/>
        <v>-2.2535455336712356</v>
      </c>
      <c r="S88" s="169">
        <f t="shared" si="161"/>
        <v>-1.7646526024786204</v>
      </c>
      <c r="T88" s="169">
        <f t="shared" si="162"/>
        <v>-1.0954493698221368</v>
      </c>
      <c r="U88" s="169">
        <f t="shared" si="163"/>
        <v>-0.48539551447188967</v>
      </c>
      <c r="V88" s="169">
        <f t="shared" si="164"/>
        <v>-1.103513854360995</v>
      </c>
      <c r="W88" s="169">
        <f t="shared" si="165"/>
        <v>-0.4048907596712768</v>
      </c>
      <c r="X88" s="169">
        <f t="shared" si="166"/>
        <v>-1.4291385470424771</v>
      </c>
      <c r="Y88" s="169">
        <f t="shared" si="167"/>
        <v>-1.4553978322697656</v>
      </c>
      <c r="Z88" s="169">
        <f t="shared" si="168"/>
        <v>-0.61548126666834946</v>
      </c>
      <c r="AA88" s="169">
        <f t="shared" si="169"/>
        <v>0.42263725648043793</v>
      </c>
      <c r="AB88" s="169">
        <f t="shared" si="170"/>
        <v>0.5396697543294402</v>
      </c>
      <c r="AC88" s="169">
        <f t="shared" si="171"/>
        <v>-0.752510548226067</v>
      </c>
      <c r="AD88" s="169">
        <f t="shared" si="172"/>
        <v>-0.49950909959232587</v>
      </c>
      <c r="AE88" s="169">
        <f t="shared" si="173"/>
        <v>-3.9280131468192203E-2</v>
      </c>
      <c r="AF88" s="169">
        <f t="shared" si="174"/>
        <v>1.3627623778240696</v>
      </c>
      <c r="AG88" s="169">
        <f t="shared" si="175"/>
        <v>3.1673164214627887</v>
      </c>
      <c r="AH88" s="169">
        <f t="shared" si="176"/>
        <v>2.9027566629999111</v>
      </c>
      <c r="AI88" s="169">
        <f t="shared" si="177"/>
        <v>3.5277795598896491</v>
      </c>
      <c r="AJ88" s="169">
        <f t="shared" si="178"/>
        <v>4.0973435239999656</v>
      </c>
      <c r="AK88" s="169">
        <f t="shared" si="179"/>
        <v>3.0413479477336915</v>
      </c>
      <c r="AL88" s="169">
        <f t="shared" si="180"/>
        <v>4.9702802536448019</v>
      </c>
      <c r="AM88" s="169">
        <f t="shared" si="181"/>
        <v>1.2742553933150005</v>
      </c>
      <c r="AN88" s="169">
        <f t="shared" si="182"/>
        <v>2.2778178504992219</v>
      </c>
      <c r="AO88" s="169">
        <f t="shared" si="183"/>
        <v>-2.3265171926634105</v>
      </c>
      <c r="AP88" s="169">
        <f t="shared" si="184"/>
        <v>4.1800559690320469</v>
      </c>
      <c r="AQ88" s="169">
        <f t="shared" si="185"/>
        <v>2.4164372036102133</v>
      </c>
      <c r="AR88" s="169">
        <f t="shared" si="186"/>
        <v>-1.875394380312535</v>
      </c>
      <c r="AS88" s="169">
        <f t="shared" si="187"/>
        <v>-0.5712625531128801</v>
      </c>
      <c r="AT88" s="169">
        <f t="shared" si="188"/>
        <v>-5.4356740133265014</v>
      </c>
      <c r="AU88" s="169">
        <f t="shared" si="189"/>
        <v>-2.3846287413857756</v>
      </c>
      <c r="AV88" s="169">
        <f t="shared" si="190"/>
        <v>-0.36881873977473689</v>
      </c>
      <c r="AW88" s="169">
        <f t="shared" si="191"/>
        <v>6.2586059956248263</v>
      </c>
      <c r="AX88" s="169">
        <f t="shared" si="192"/>
        <v>2.1555365418342816</v>
      </c>
      <c r="AY88" s="169">
        <f t="shared" si="193"/>
        <v>0.41600918089226802</v>
      </c>
      <c r="AZ88" s="169">
        <f t="shared" si="194"/>
        <v>0.45845870549486012</v>
      </c>
      <c r="BA88" s="169">
        <f t="shared" si="195"/>
        <v>-3.0132180343634816</v>
      </c>
      <c r="BB88" s="169">
        <f t="shared" si="196"/>
        <v>-8.625236204268468</v>
      </c>
      <c r="BC88" s="169">
        <f t="shared" si="197"/>
        <v>-3.3742857142857146</v>
      </c>
      <c r="BD88" s="169">
        <f t="shared" si="198"/>
        <v>-5.6872897690766822</v>
      </c>
      <c r="BE88" s="169">
        <f t="shared" si="199"/>
        <v>-3.8907829278870403</v>
      </c>
      <c r="BF88" s="169">
        <f t="shared" si="200"/>
        <v>-8.7500311071662669</v>
      </c>
      <c r="BG88" s="169">
        <f t="shared" si="201"/>
        <v>-7.4177152725378805</v>
      </c>
      <c r="BH88" s="169">
        <f t="shared" si="202"/>
        <v>-6.7302350447004926</v>
      </c>
      <c r="BI88" s="169">
        <f t="shared" si="203"/>
        <v>-5.9494987607165282</v>
      </c>
      <c r="BJ88" s="169">
        <f t="shared" si="204"/>
        <v>6.5064282483847036</v>
      </c>
      <c r="BK88" s="169">
        <f t="shared" si="205"/>
        <v>-2.8523093180838188</v>
      </c>
    </row>
    <row r="89" spans="1:63">
      <c r="A89" s="2" t="s">
        <v>3</v>
      </c>
      <c r="B89" s="276"/>
      <c r="C89" s="167"/>
      <c r="D89" s="167"/>
      <c r="E89" s="167"/>
      <c r="F89" s="167">
        <f>(F9-B9)/B9*100</f>
        <v>2.201914379444033</v>
      </c>
      <c r="G89" s="167">
        <f t="shared" si="149"/>
        <v>1.8090178431476227</v>
      </c>
      <c r="H89" s="167">
        <f t="shared" si="150"/>
        <v>1.9478234129030132</v>
      </c>
      <c r="I89" s="167">
        <f t="shared" si="151"/>
        <v>3.7833217156376673</v>
      </c>
      <c r="J89" s="167">
        <f t="shared" si="152"/>
        <v>2.6866328246234756</v>
      </c>
      <c r="K89" s="167">
        <f t="shared" si="153"/>
        <v>4.4023930882097391</v>
      </c>
      <c r="L89" s="167">
        <f t="shared" si="154"/>
        <v>2.4750919744413489</v>
      </c>
      <c r="M89" s="167">
        <f t="shared" si="155"/>
        <v>2.144956383434212</v>
      </c>
      <c r="N89" s="167">
        <f t="shared" si="156"/>
        <v>0.59384623772805845</v>
      </c>
      <c r="O89" s="167">
        <f t="shared" si="157"/>
        <v>-1.1694949081157877</v>
      </c>
      <c r="P89" s="167">
        <f t="shared" si="158"/>
        <v>-2.6818527126814926</v>
      </c>
      <c r="Q89" s="167">
        <f t="shared" si="159"/>
        <v>-2.5154057415813473</v>
      </c>
      <c r="R89" s="167">
        <f t="shared" si="160"/>
        <v>-2.506624588849657</v>
      </c>
      <c r="S89" s="167">
        <f t="shared" si="161"/>
        <v>-1.2837466340904766</v>
      </c>
      <c r="T89" s="167">
        <f t="shared" si="162"/>
        <v>1.0972064014679697</v>
      </c>
      <c r="U89" s="167">
        <f t="shared" si="163"/>
        <v>3.7276602308729014</v>
      </c>
      <c r="V89" s="167">
        <f t="shared" si="164"/>
        <v>6.2026197026438012</v>
      </c>
      <c r="W89" s="167">
        <f t="shared" si="165"/>
        <v>7.1906120717507012</v>
      </c>
      <c r="X89" s="167">
        <f t="shared" si="166"/>
        <v>7.8749271554604778</v>
      </c>
      <c r="Y89" s="167">
        <f t="shared" si="167"/>
        <v>7.9415547775381974</v>
      </c>
      <c r="Z89" s="167">
        <f t="shared" si="168"/>
        <v>5.6736976026463752</v>
      </c>
      <c r="AA89" s="167">
        <f t="shared" si="169"/>
        <v>4.0206758367725692</v>
      </c>
      <c r="AB89" s="167">
        <f t="shared" si="170"/>
        <v>1.1513346201314381</v>
      </c>
      <c r="AC89" s="167">
        <f t="shared" si="171"/>
        <v>0.14832373603054311</v>
      </c>
      <c r="AD89" s="167">
        <f t="shared" si="172"/>
        <v>0.96422235717040627</v>
      </c>
      <c r="AE89" s="167">
        <f t="shared" si="173"/>
        <v>2.5392793573943617</v>
      </c>
      <c r="AF89" s="167">
        <f t="shared" si="174"/>
        <v>4.9056749492520417</v>
      </c>
      <c r="AG89" s="167">
        <f t="shared" si="175"/>
        <v>4.110940603434968</v>
      </c>
      <c r="AH89" s="167">
        <f t="shared" si="176"/>
        <v>2.692517123778408</v>
      </c>
      <c r="AI89" s="167">
        <f t="shared" si="177"/>
        <v>-0.1832135434108082</v>
      </c>
      <c r="AJ89" s="167">
        <f t="shared" si="178"/>
        <v>-0.97807258439309186</v>
      </c>
      <c r="AK89" s="167">
        <f t="shared" si="179"/>
        <v>-1.9205722328424717</v>
      </c>
      <c r="AL89" s="167">
        <f t="shared" si="180"/>
        <v>2.7857392032372768</v>
      </c>
      <c r="AM89" s="167">
        <f t="shared" si="181"/>
        <v>5.0678607572123795</v>
      </c>
      <c r="AN89" s="167">
        <f t="shared" si="182"/>
        <v>6.8000000000000007</v>
      </c>
      <c r="AO89" s="167">
        <f t="shared" si="183"/>
        <v>7.3612486948140612</v>
      </c>
      <c r="AP89" s="167">
        <f t="shared" si="184"/>
        <v>4.6872581840692842</v>
      </c>
      <c r="AQ89" s="167">
        <f t="shared" si="185"/>
        <v>7.5545662540276499</v>
      </c>
      <c r="AR89" s="167">
        <f t="shared" si="186"/>
        <v>7.2610486891385841</v>
      </c>
      <c r="AS89" s="167">
        <f t="shared" si="187"/>
        <v>7.3864415655665132</v>
      </c>
      <c r="AT89" s="167">
        <f t="shared" si="188"/>
        <v>6.9861413152717695</v>
      </c>
      <c r="AU89" s="167">
        <f t="shared" si="189"/>
        <v>5.8140861519663325</v>
      </c>
      <c r="AV89" s="167">
        <f t="shared" si="190"/>
        <v>5.9233368367511918</v>
      </c>
      <c r="AW89" s="167">
        <f t="shared" si="191"/>
        <v>7.6841799709724237</v>
      </c>
      <c r="AX89" s="167">
        <f t="shared" si="192"/>
        <v>7.3093305083307722</v>
      </c>
      <c r="AY89" s="167">
        <f t="shared" si="193"/>
        <v>6.1763362371802195</v>
      </c>
      <c r="AZ89" s="167">
        <f t="shared" si="194"/>
        <v>4.5771010887290053</v>
      </c>
      <c r="BA89" s="167">
        <f t="shared" si="195"/>
        <v>5.9497751851891785</v>
      </c>
      <c r="BB89" s="167">
        <f t="shared" si="196"/>
        <v>3.8095958848638367</v>
      </c>
      <c r="BC89" s="167">
        <f t="shared" si="197"/>
        <v>6.8854027103964013</v>
      </c>
      <c r="BD89" s="167">
        <f t="shared" si="198"/>
        <v>5.1744971661416352</v>
      </c>
      <c r="BE89" s="167">
        <f t="shared" si="199"/>
        <v>-1.839997557525366</v>
      </c>
      <c r="BF89" s="167">
        <f t="shared" si="200"/>
        <v>-7.0577531101986972</v>
      </c>
      <c r="BG89" s="167">
        <f t="shared" si="201"/>
        <v>-10.772478473076436</v>
      </c>
      <c r="BH89" s="167">
        <f t="shared" si="202"/>
        <v>-7.8724769059245014</v>
      </c>
      <c r="BI89" s="167">
        <f t="shared" si="203"/>
        <v>-3.0428828592012116</v>
      </c>
      <c r="BJ89" s="167">
        <f t="shared" si="204"/>
        <v>3.3540766209459996</v>
      </c>
      <c r="BK89" s="167">
        <f t="shared" si="205"/>
        <v>6.5986778333305223</v>
      </c>
    </row>
    <row r="90" spans="1:63">
      <c r="A90" s="3" t="s">
        <v>4</v>
      </c>
      <c r="B90" s="272"/>
      <c r="C90" s="168"/>
      <c r="D90" s="168"/>
      <c r="E90" s="168"/>
      <c r="F90" s="168">
        <f t="shared" ref="F90:F101" si="206">(F10-B10)/B10*100</f>
        <v>2.2760208666797772</v>
      </c>
      <c r="G90" s="168">
        <f t="shared" si="149"/>
        <v>1.1750906576922049</v>
      </c>
      <c r="H90" s="168">
        <f t="shared" si="150"/>
        <v>0.44100949754155477</v>
      </c>
      <c r="I90" s="168">
        <f t="shared" si="151"/>
        <v>1.7705946159155879</v>
      </c>
      <c r="J90" s="168">
        <f t="shared" si="152"/>
        <v>1.6705152386187467</v>
      </c>
      <c r="K90" s="168">
        <f t="shared" si="153"/>
        <v>4.3076706002337639</v>
      </c>
      <c r="L90" s="168">
        <f t="shared" si="154"/>
        <v>2.8818723437287743</v>
      </c>
      <c r="M90" s="168">
        <f t="shared" si="155"/>
        <v>1.9673746259406977</v>
      </c>
      <c r="N90" s="168">
        <f t="shared" si="156"/>
        <v>1.9511312032074659</v>
      </c>
      <c r="O90" s="168">
        <f t="shared" si="157"/>
        <v>0.25511717591219218</v>
      </c>
      <c r="P90" s="168">
        <f t="shared" si="158"/>
        <v>-1.4637642886784623</v>
      </c>
      <c r="Q90" s="168">
        <f t="shared" si="159"/>
        <v>-1.3626515641035386</v>
      </c>
      <c r="R90" s="168">
        <f t="shared" si="160"/>
        <v>-2.1106813566579161</v>
      </c>
      <c r="S90" s="168">
        <f t="shared" si="161"/>
        <v>-1.2407780013413816</v>
      </c>
      <c r="T90" s="168">
        <f t="shared" si="162"/>
        <v>1.3017343696159884</v>
      </c>
      <c r="U90" s="168">
        <f t="shared" si="163"/>
        <v>4.2947149380551437</v>
      </c>
      <c r="V90" s="168">
        <f t="shared" si="164"/>
        <v>7.0672689748496778</v>
      </c>
      <c r="W90" s="168">
        <f t="shared" si="165"/>
        <v>8.0435433935883349</v>
      </c>
      <c r="X90" s="168">
        <f t="shared" si="166"/>
        <v>8.4715975660455793</v>
      </c>
      <c r="Y90" s="168">
        <f t="shared" si="167"/>
        <v>8.7197487530020332</v>
      </c>
      <c r="Z90" s="168">
        <f t="shared" si="168"/>
        <v>6.4205725417644359</v>
      </c>
      <c r="AA90" s="168">
        <f t="shared" si="169"/>
        <v>4.8356133993936261</v>
      </c>
      <c r="AB90" s="168">
        <f t="shared" si="170"/>
        <v>1.5992752739499312</v>
      </c>
      <c r="AC90" s="168">
        <f t="shared" si="171"/>
        <v>0.39932030586236195</v>
      </c>
      <c r="AD90" s="168">
        <f t="shared" si="172"/>
        <v>0.47368504369875797</v>
      </c>
      <c r="AE90" s="168">
        <f t="shared" si="173"/>
        <v>2.2771518778408844</v>
      </c>
      <c r="AF90" s="168">
        <f t="shared" si="174"/>
        <v>4.7504243899929719</v>
      </c>
      <c r="AG90" s="168">
        <f t="shared" si="175"/>
        <v>3.5653719218075626</v>
      </c>
      <c r="AH90" s="168">
        <f t="shared" si="176"/>
        <v>1.8835156571715039</v>
      </c>
      <c r="AI90" s="168">
        <f t="shared" si="177"/>
        <v>-1.5586475628890153</v>
      </c>
      <c r="AJ90" s="168">
        <f t="shared" si="178"/>
        <v>-2.4757159179824999</v>
      </c>
      <c r="AK90" s="168">
        <f t="shared" si="179"/>
        <v>-3.575000490263367</v>
      </c>
      <c r="AL90" s="168">
        <f t="shared" si="180"/>
        <v>1.9066865829013266</v>
      </c>
      <c r="AM90" s="168">
        <f t="shared" si="181"/>
        <v>4.3611524651895959</v>
      </c>
      <c r="AN90" s="168">
        <f t="shared" si="182"/>
        <v>6.1869513402823237</v>
      </c>
      <c r="AO90" s="168">
        <f t="shared" si="183"/>
        <v>6.9876618534336661</v>
      </c>
      <c r="AP90" s="168">
        <f t="shared" si="184"/>
        <v>3.6094154164511094</v>
      </c>
      <c r="AQ90" s="168">
        <f t="shared" si="185"/>
        <v>7.1848619619031604</v>
      </c>
      <c r="AR90" s="168">
        <f t="shared" si="186"/>
        <v>7.0390275516494727</v>
      </c>
      <c r="AS90" s="168">
        <f t="shared" si="187"/>
        <v>6.8259223470147488</v>
      </c>
      <c r="AT90" s="168">
        <f t="shared" si="188"/>
        <v>6.9685152730135451</v>
      </c>
      <c r="AU90" s="168">
        <f t="shared" si="189"/>
        <v>5.4675328538927568</v>
      </c>
      <c r="AV90" s="168">
        <f t="shared" si="190"/>
        <v>5.5288181097257434</v>
      </c>
      <c r="AW90" s="168">
        <f t="shared" si="191"/>
        <v>7.797022361943176</v>
      </c>
      <c r="AX90" s="168">
        <f t="shared" si="192"/>
        <v>6.7803018515637108</v>
      </c>
      <c r="AY90" s="168">
        <f t="shared" si="193"/>
        <v>5.3782772647643888</v>
      </c>
      <c r="AZ90" s="168">
        <f t="shared" si="194"/>
        <v>3.2949902043101118</v>
      </c>
      <c r="BA90" s="168">
        <f t="shared" si="195"/>
        <v>4.7816876220871052</v>
      </c>
      <c r="BB90" s="168">
        <f t="shared" si="196"/>
        <v>2.9336550693087529</v>
      </c>
      <c r="BC90" s="168">
        <f t="shared" si="197"/>
        <v>6.9276577999371707</v>
      </c>
      <c r="BD90" s="168">
        <f t="shared" si="198"/>
        <v>4.907430237378505</v>
      </c>
      <c r="BE90" s="168">
        <f t="shared" si="199"/>
        <v>-3.4856242615202837</v>
      </c>
      <c r="BF90" s="168">
        <f t="shared" si="200"/>
        <v>-10.437163720655704</v>
      </c>
      <c r="BG90" s="168">
        <f t="shared" si="201"/>
        <v>-15.237164740640791</v>
      </c>
      <c r="BH90" s="168">
        <f t="shared" si="202"/>
        <v>-11.532010570907609</v>
      </c>
      <c r="BI90" s="168">
        <f t="shared" si="203"/>
        <v>-5.4050041108304505</v>
      </c>
      <c r="BJ90" s="168">
        <f t="shared" si="204"/>
        <v>3.0503797918722033</v>
      </c>
      <c r="BK90" s="168">
        <f t="shared" si="205"/>
        <v>7.8741546824012687</v>
      </c>
    </row>
    <row r="91" spans="1:63">
      <c r="A91" s="3" t="s">
        <v>5</v>
      </c>
      <c r="B91" s="272"/>
      <c r="C91" s="168"/>
      <c r="D91" s="168"/>
      <c r="E91" s="168"/>
      <c r="F91" s="168">
        <f t="shared" si="206"/>
        <v>1.9209745431828831</v>
      </c>
      <c r="G91" s="168">
        <f t="shared" si="149"/>
        <v>6.506174692797158</v>
      </c>
      <c r="H91" s="168">
        <f t="shared" si="150"/>
        <v>13.515224600542663</v>
      </c>
      <c r="I91" s="168">
        <f t="shared" si="151"/>
        <v>21.451576935329715</v>
      </c>
      <c r="J91" s="168">
        <f t="shared" si="152"/>
        <v>10.910205332516089</v>
      </c>
      <c r="K91" s="168">
        <f t="shared" si="153"/>
        <v>7.954408169135621</v>
      </c>
      <c r="L91" s="168">
        <f t="shared" si="154"/>
        <v>0.94813162297824383</v>
      </c>
      <c r="M91" s="168">
        <f t="shared" si="155"/>
        <v>-2.8818069623448905</v>
      </c>
      <c r="N91" s="168">
        <f t="shared" si="156"/>
        <v>-5.3412544901906651</v>
      </c>
      <c r="O91" s="168">
        <f t="shared" si="157"/>
        <v>-6.5189906302499141</v>
      </c>
      <c r="P91" s="168">
        <f t="shared" si="158"/>
        <v>-7.0297290186792898</v>
      </c>
      <c r="Q91" s="168">
        <f t="shared" si="159"/>
        <v>-6.266036461850101</v>
      </c>
      <c r="R91" s="168">
        <f t="shared" si="160"/>
        <v>-4.0517266544063908</v>
      </c>
      <c r="S91" s="168">
        <f t="shared" si="161"/>
        <v>-1.3417892899134163</v>
      </c>
      <c r="T91" s="168">
        <f t="shared" si="162"/>
        <v>0.8400305620012436</v>
      </c>
      <c r="U91" s="168">
        <f t="shared" si="163"/>
        <v>2.492436248379196</v>
      </c>
      <c r="V91" s="168">
        <f t="shared" si="164"/>
        <v>4.0433234963035112</v>
      </c>
      <c r="W91" s="168">
        <f t="shared" si="165"/>
        <v>3.7418022130413391</v>
      </c>
      <c r="X91" s="168">
        <f t="shared" si="166"/>
        <v>4.153658567385575</v>
      </c>
      <c r="Y91" s="168">
        <f t="shared" si="167"/>
        <v>0.54821478774247967</v>
      </c>
      <c r="Z91" s="168">
        <f t="shared" si="168"/>
        <v>-2.1287794607871855</v>
      </c>
      <c r="AA91" s="168">
        <f t="shared" si="169"/>
        <v>-4.2557191055512487</v>
      </c>
      <c r="AB91" s="168">
        <f t="shared" si="170"/>
        <v>-4.4977771790381231</v>
      </c>
      <c r="AC91" s="168">
        <f t="shared" si="171"/>
        <v>-3.8165804557528311</v>
      </c>
      <c r="AD91" s="168">
        <f t="shared" si="172"/>
        <v>1.5536301165222588</v>
      </c>
      <c r="AE91" s="168">
        <f t="shared" si="173"/>
        <v>3.6125654450261724</v>
      </c>
      <c r="AF91" s="168">
        <f t="shared" si="174"/>
        <v>3.9111992585832049</v>
      </c>
      <c r="AG91" s="168">
        <f t="shared" si="175"/>
        <v>4.8575581395348806</v>
      </c>
      <c r="AH91" s="168">
        <f t="shared" si="176"/>
        <v>3.5892909679317442</v>
      </c>
      <c r="AI91" s="168">
        <f t="shared" si="177"/>
        <v>2.7314580876986181</v>
      </c>
      <c r="AJ91" s="168">
        <f t="shared" si="178"/>
        <v>2.6688748913987888</v>
      </c>
      <c r="AK91" s="168">
        <f t="shared" si="179"/>
        <v>2.8527071608771615</v>
      </c>
      <c r="AL91" s="168">
        <f t="shared" si="180"/>
        <v>6.0550979835274017</v>
      </c>
      <c r="AM91" s="168">
        <f t="shared" si="181"/>
        <v>6.74409072277634</v>
      </c>
      <c r="AN91" s="168">
        <f t="shared" si="182"/>
        <v>7.4705804574904136</v>
      </c>
      <c r="AO91" s="168">
        <f t="shared" si="183"/>
        <v>6.8194070080862534</v>
      </c>
      <c r="AP91" s="168">
        <f t="shared" si="184"/>
        <v>5.2702051309517488</v>
      </c>
      <c r="AQ91" s="168">
        <f t="shared" si="185"/>
        <v>5.2274530886004609</v>
      </c>
      <c r="AR91" s="168">
        <f t="shared" si="186"/>
        <v>3.9000984251968505</v>
      </c>
      <c r="AS91" s="168">
        <f t="shared" si="187"/>
        <v>7.0148877113298012</v>
      </c>
      <c r="AT91" s="168">
        <f t="shared" si="188"/>
        <v>2.8033579241923126</v>
      </c>
      <c r="AU91" s="168">
        <f t="shared" si="189"/>
        <v>3.3013015448242262</v>
      </c>
      <c r="AV91" s="168">
        <f t="shared" si="190"/>
        <v>3.9100059206631226</v>
      </c>
      <c r="AW91" s="168">
        <f t="shared" si="191"/>
        <v>3.6194293798632398</v>
      </c>
      <c r="AX91" s="168">
        <f t="shared" si="192"/>
        <v>3.6078392556666379</v>
      </c>
      <c r="AY91" s="168">
        <f t="shared" si="193"/>
        <v>2.9273232537327538</v>
      </c>
      <c r="AZ91" s="168">
        <f t="shared" si="194"/>
        <v>3.9520466769988065</v>
      </c>
      <c r="BA91" s="168">
        <f t="shared" si="195"/>
        <v>2.9582432586187277</v>
      </c>
      <c r="BB91" s="168">
        <f t="shared" si="196"/>
        <v>1.3661332696441324</v>
      </c>
      <c r="BC91" s="168">
        <f t="shared" si="197"/>
        <v>1.0914083056858441</v>
      </c>
      <c r="BD91" s="168">
        <f t="shared" si="198"/>
        <v>1.8438938829204201</v>
      </c>
      <c r="BE91" s="168">
        <f t="shared" si="199"/>
        <v>-0.19891700740413304</v>
      </c>
      <c r="BF91" s="168">
        <f t="shared" si="200"/>
        <v>-1.1482591006674845</v>
      </c>
      <c r="BG91" s="168">
        <f t="shared" si="201"/>
        <v>-0.99687738465832776</v>
      </c>
      <c r="BH91" s="168">
        <f t="shared" si="202"/>
        <v>-0.77424036237351501</v>
      </c>
      <c r="BI91" s="168">
        <f t="shared" si="203"/>
        <v>0.92500241270810113</v>
      </c>
      <c r="BJ91" s="168">
        <f t="shared" si="204"/>
        <v>2.9444744613319114</v>
      </c>
      <c r="BK91" s="168">
        <f t="shared" si="205"/>
        <v>2.3168821015336718</v>
      </c>
    </row>
    <row r="92" spans="1:63">
      <c r="A92" s="182" t="s">
        <v>6</v>
      </c>
      <c r="B92" s="273"/>
      <c r="C92" s="169"/>
      <c r="D92" s="169"/>
      <c r="E92" s="169"/>
      <c r="F92" s="169">
        <f t="shared" si="206"/>
        <v>1.9395429599236722</v>
      </c>
      <c r="G92" s="169">
        <f t="shared" si="149"/>
        <v>1.7644038990436706</v>
      </c>
      <c r="H92" s="169">
        <f t="shared" si="150"/>
        <v>2.0356825056733552</v>
      </c>
      <c r="I92" s="169">
        <f t="shared" si="151"/>
        <v>2.3414977799338148</v>
      </c>
      <c r="J92" s="169">
        <f t="shared" si="152"/>
        <v>1.9520668044169718</v>
      </c>
      <c r="K92" s="169">
        <f t="shared" si="153"/>
        <v>1.3675202063771219</v>
      </c>
      <c r="L92" s="169">
        <f t="shared" si="154"/>
        <v>1.0344933111231001</v>
      </c>
      <c r="M92" s="169">
        <f t="shared" si="155"/>
        <v>9.6915156433459249</v>
      </c>
      <c r="N92" s="169">
        <f t="shared" si="156"/>
        <v>-2.910913036209001</v>
      </c>
      <c r="O92" s="169">
        <f t="shared" si="157"/>
        <v>-5.9170915632222156</v>
      </c>
      <c r="P92" s="169">
        <f t="shared" si="158"/>
        <v>-7.4321174064848465</v>
      </c>
      <c r="Q92" s="169">
        <f t="shared" si="159"/>
        <v>-7.2788555505110697</v>
      </c>
      <c r="R92" s="169">
        <f t="shared" si="160"/>
        <v>-3.9181620880116994</v>
      </c>
      <c r="S92" s="169">
        <f t="shared" si="161"/>
        <v>-1.5640535953906978</v>
      </c>
      <c r="T92" s="169">
        <f t="shared" si="162"/>
        <v>-0.34617267969073062</v>
      </c>
      <c r="U92" s="169">
        <f t="shared" si="163"/>
        <v>0.46903701097451678</v>
      </c>
      <c r="V92" s="169">
        <f t="shared" si="164"/>
        <v>1.7075192710610028</v>
      </c>
      <c r="W92" s="169">
        <f t="shared" si="165"/>
        <v>4.1633241890542205</v>
      </c>
      <c r="X92" s="169">
        <f t="shared" si="166"/>
        <v>7.049454041844788</v>
      </c>
      <c r="Y92" s="169">
        <f t="shared" si="167"/>
        <v>9.570113560483323</v>
      </c>
      <c r="Z92" s="169">
        <f t="shared" si="168"/>
        <v>7.939945201464842</v>
      </c>
      <c r="AA92" s="169">
        <f t="shared" si="169"/>
        <v>6.3911811369790694</v>
      </c>
      <c r="AB92" s="169">
        <f t="shared" si="170"/>
        <v>3.6266450831995027</v>
      </c>
      <c r="AC92" s="169">
        <f t="shared" si="171"/>
        <v>2.0770519881078582</v>
      </c>
      <c r="AD92" s="169">
        <f t="shared" si="172"/>
        <v>4.3761320823996499</v>
      </c>
      <c r="AE92" s="169">
        <f t="shared" si="173"/>
        <v>3.6252590268743763</v>
      </c>
      <c r="AF92" s="169">
        <f t="shared" si="174"/>
        <v>7.2771139408119021</v>
      </c>
      <c r="AG92" s="169">
        <f t="shared" si="175"/>
        <v>7.8785848009237558</v>
      </c>
      <c r="AH92" s="169">
        <f t="shared" si="176"/>
        <v>8.1709880868955853</v>
      </c>
      <c r="AI92" s="169">
        <f t="shared" si="177"/>
        <v>8.0789694763371607</v>
      </c>
      <c r="AJ92" s="169">
        <f t="shared" si="178"/>
        <v>7.89293067947838</v>
      </c>
      <c r="AK92" s="169">
        <f t="shared" si="179"/>
        <v>6.6890063152468109</v>
      </c>
      <c r="AL92" s="169">
        <f t="shared" si="180"/>
        <v>6.2840114019175957</v>
      </c>
      <c r="AM92" s="169">
        <f t="shared" si="181"/>
        <v>8.7057909055577145</v>
      </c>
      <c r="AN92" s="169">
        <f t="shared" si="182"/>
        <v>10.801526717557252</v>
      </c>
      <c r="AO92" s="169">
        <f t="shared" si="183"/>
        <v>10.509784972215511</v>
      </c>
      <c r="AP92" s="169">
        <f t="shared" si="184"/>
        <v>11.776179446543948</v>
      </c>
      <c r="AQ92" s="169">
        <f t="shared" si="185"/>
        <v>12.346561792396615</v>
      </c>
      <c r="AR92" s="169">
        <f t="shared" si="186"/>
        <v>12.010563784590653</v>
      </c>
      <c r="AS92" s="169">
        <f t="shared" si="187"/>
        <v>11.576300830782685</v>
      </c>
      <c r="AT92" s="169">
        <f t="shared" si="188"/>
        <v>10.688188461118987</v>
      </c>
      <c r="AU92" s="169">
        <f t="shared" si="189"/>
        <v>10.353240691630424</v>
      </c>
      <c r="AV92" s="169">
        <f t="shared" si="190"/>
        <v>10.404920553562276</v>
      </c>
      <c r="AW92" s="169">
        <f t="shared" si="191"/>
        <v>10.316449495444303</v>
      </c>
      <c r="AX92" s="169">
        <f t="shared" si="192"/>
        <v>13.607251946004533</v>
      </c>
      <c r="AY92" s="169">
        <f t="shared" si="193"/>
        <v>13.995962703066422</v>
      </c>
      <c r="AZ92" s="169">
        <f t="shared" si="194"/>
        <v>13.593314763231199</v>
      </c>
      <c r="BA92" s="169">
        <f t="shared" si="195"/>
        <v>15.825932504440498</v>
      </c>
      <c r="BB92" s="169">
        <f t="shared" si="196"/>
        <v>10.797918473547268</v>
      </c>
      <c r="BC92" s="169">
        <f t="shared" si="197"/>
        <v>10.90311156083987</v>
      </c>
      <c r="BD92" s="169">
        <f t="shared" si="198"/>
        <v>9.2692496321726345</v>
      </c>
      <c r="BE92" s="169">
        <f t="shared" si="199"/>
        <v>6.6324183407452848</v>
      </c>
      <c r="BF92" s="169">
        <f t="shared" si="200"/>
        <v>7.7025440313111551</v>
      </c>
      <c r="BG92" s="169">
        <f t="shared" si="201"/>
        <v>8.4245742092457423</v>
      </c>
      <c r="BH92" s="169">
        <f t="shared" si="202"/>
        <v>8.3931777378815084</v>
      </c>
      <c r="BI92" s="169">
        <f t="shared" si="203"/>
        <v>6.8670453728338243</v>
      </c>
      <c r="BJ92" s="169">
        <f t="shared" si="204"/>
        <v>5.000363398502798</v>
      </c>
      <c r="BK92" s="169">
        <f t="shared" si="205"/>
        <v>3.4712482468443198</v>
      </c>
    </row>
    <row r="93" spans="1:63">
      <c r="A93" s="2" t="s">
        <v>7</v>
      </c>
      <c r="B93" s="276"/>
      <c r="C93" s="167"/>
      <c r="D93" s="167"/>
      <c r="E93" s="167"/>
      <c r="F93" s="167">
        <f>(F13-B13)/B13*100</f>
        <v>4.4063358173164291</v>
      </c>
      <c r="G93" s="167">
        <f t="shared" si="149"/>
        <v>4.4061610363220742</v>
      </c>
      <c r="H93" s="167">
        <f t="shared" si="150"/>
        <v>3.9999981976216068</v>
      </c>
      <c r="I93" s="167">
        <f t="shared" si="151"/>
        <v>3.9899189022776236</v>
      </c>
      <c r="J93" s="167">
        <f t="shared" si="152"/>
        <v>3.6024440544966119</v>
      </c>
      <c r="K93" s="167">
        <f t="shared" si="153"/>
        <v>3.2831663876352049</v>
      </c>
      <c r="L93" s="167">
        <f t="shared" si="154"/>
        <v>2.2741836419767738</v>
      </c>
      <c r="M93" s="167">
        <f t="shared" si="155"/>
        <v>1.1457649623762267</v>
      </c>
      <c r="N93" s="167">
        <f t="shared" si="156"/>
        <v>1.3900919532678302</v>
      </c>
      <c r="O93" s="167">
        <f t="shared" si="157"/>
        <v>2.1849621417504168</v>
      </c>
      <c r="P93" s="167">
        <f t="shared" si="158"/>
        <v>2.1190828713972207</v>
      </c>
      <c r="Q93" s="167">
        <f t="shared" si="159"/>
        <v>2.2796639429240257</v>
      </c>
      <c r="R93" s="167">
        <f t="shared" si="160"/>
        <v>2.9808581409508927</v>
      </c>
      <c r="S93" s="167">
        <f t="shared" si="161"/>
        <v>3.3082018683642098</v>
      </c>
      <c r="T93" s="167">
        <f t="shared" si="162"/>
        <v>4.0452345521835351</v>
      </c>
      <c r="U93" s="167">
        <f t="shared" si="163"/>
        <v>4.8807981634586524</v>
      </c>
      <c r="V93" s="167">
        <f t="shared" si="164"/>
        <v>4.2026512875615181</v>
      </c>
      <c r="W93" s="167">
        <f t="shared" si="165"/>
        <v>4.04569773338154</v>
      </c>
      <c r="X93" s="167">
        <f t="shared" si="166"/>
        <v>3.7935664154518705</v>
      </c>
      <c r="Y93" s="167">
        <f t="shared" si="167"/>
        <v>3.7378970211107339</v>
      </c>
      <c r="Z93" s="167">
        <f t="shared" si="168"/>
        <v>3.6904130492254965</v>
      </c>
      <c r="AA93" s="167">
        <f t="shared" si="169"/>
        <v>3.6003262301731667</v>
      </c>
      <c r="AB93" s="167">
        <f t="shared" si="170"/>
        <v>3.3938063114682144</v>
      </c>
      <c r="AC93" s="167">
        <f t="shared" si="171"/>
        <v>3.623025850072997</v>
      </c>
      <c r="AD93" s="167">
        <f t="shared" si="172"/>
        <v>4.6903400441126601</v>
      </c>
      <c r="AE93" s="167">
        <f t="shared" si="173"/>
        <v>4.1773837156513647</v>
      </c>
      <c r="AF93" s="167">
        <f t="shared" si="174"/>
        <v>3.7584223712844174</v>
      </c>
      <c r="AG93" s="167">
        <f t="shared" si="175"/>
        <v>3.7085977493341646</v>
      </c>
      <c r="AH93" s="167">
        <f t="shared" si="176"/>
        <v>3.8839098637575864</v>
      </c>
      <c r="AI93" s="167">
        <f t="shared" si="177"/>
        <v>3.8930785111622366</v>
      </c>
      <c r="AJ93" s="167">
        <f t="shared" si="178"/>
        <v>4.4465835542201013</v>
      </c>
      <c r="AK93" s="167">
        <f t="shared" si="179"/>
        <v>4.4549223984086446</v>
      </c>
      <c r="AL93" s="167">
        <f t="shared" si="180"/>
        <v>4.1031192928772162</v>
      </c>
      <c r="AM93" s="167">
        <f t="shared" si="181"/>
        <v>4.3946877752041518</v>
      </c>
      <c r="AN93" s="167">
        <f t="shared" si="182"/>
        <v>4.3518843161595395</v>
      </c>
      <c r="AO93" s="167">
        <f t="shared" si="183"/>
        <v>5.7191788642020418</v>
      </c>
      <c r="AP93" s="167">
        <f t="shared" si="184"/>
        <v>5.565503228700571</v>
      </c>
      <c r="AQ93" s="167">
        <f t="shared" si="185"/>
        <v>5.4887985314177001</v>
      </c>
      <c r="AR93" s="167">
        <f t="shared" si="186"/>
        <v>5.5733439882311782</v>
      </c>
      <c r="AS93" s="167">
        <f t="shared" si="187"/>
        <v>5.0762026541332546</v>
      </c>
      <c r="AT93" s="167">
        <f t="shared" si="188"/>
        <v>5.8858345742230522</v>
      </c>
      <c r="AU93" s="167">
        <f t="shared" si="189"/>
        <v>6.1454013796697122</v>
      </c>
      <c r="AV93" s="167">
        <f t="shared" si="190"/>
        <v>6.3789067422336112</v>
      </c>
      <c r="AW93" s="167">
        <f t="shared" si="191"/>
        <v>6.6930933716167038</v>
      </c>
      <c r="AX93" s="167">
        <f t="shared" si="192"/>
        <v>6.6213077367327235</v>
      </c>
      <c r="AY93" s="167">
        <f t="shared" si="193"/>
        <v>5.9101821483806498</v>
      </c>
      <c r="AZ93" s="167">
        <f t="shared" si="194"/>
        <v>5.8261572670305233</v>
      </c>
      <c r="BA93" s="167">
        <f t="shared" si="195"/>
        <v>5.7910981469564842</v>
      </c>
      <c r="BB93" s="167">
        <f t="shared" si="196"/>
        <v>5.4046440460846261</v>
      </c>
      <c r="BC93" s="167">
        <f t="shared" si="197"/>
        <v>5.1472804788768789</v>
      </c>
      <c r="BD93" s="167">
        <f t="shared" si="198"/>
        <v>4.2686840285604042</v>
      </c>
      <c r="BE93" s="167">
        <f t="shared" si="199"/>
        <v>3.9718919824584407</v>
      </c>
      <c r="BF93" s="167">
        <f t="shared" si="200"/>
        <v>2.5942552108072414</v>
      </c>
      <c r="BG93" s="167">
        <f t="shared" si="201"/>
        <v>1.1590465654908673</v>
      </c>
      <c r="BH93" s="167">
        <f t="shared" si="202"/>
        <v>0.83324173883205843</v>
      </c>
      <c r="BI93" s="167">
        <f t="shared" si="203"/>
        <v>-0.1519546081830927</v>
      </c>
      <c r="BJ93" s="167">
        <f t="shared" si="204"/>
        <v>1.0946783666893363</v>
      </c>
      <c r="BK93" s="167">
        <f t="shared" si="205"/>
        <v>2.5025781622983905</v>
      </c>
    </row>
    <row r="94" spans="1:63">
      <c r="A94" s="3" t="s">
        <v>8</v>
      </c>
      <c r="B94" s="272"/>
      <c r="C94" s="168"/>
      <c r="D94" s="168"/>
      <c r="E94" s="168"/>
      <c r="F94" s="168">
        <f t="shared" si="206"/>
        <v>5.6663809207756755</v>
      </c>
      <c r="G94" s="168">
        <f t="shared" si="149"/>
        <v>4.6643544779747819</v>
      </c>
      <c r="H94" s="168">
        <f t="shared" si="150"/>
        <v>2.8902261123267685</v>
      </c>
      <c r="I94" s="168">
        <f t="shared" si="151"/>
        <v>2.0543598963566176</v>
      </c>
      <c r="J94" s="168">
        <f t="shared" si="152"/>
        <v>2.1161652255485941</v>
      </c>
      <c r="K94" s="168">
        <f t="shared" si="153"/>
        <v>1.1485676680086754</v>
      </c>
      <c r="L94" s="168">
        <f t="shared" si="154"/>
        <v>0.17684980062028555</v>
      </c>
      <c r="M94" s="168">
        <f t="shared" si="155"/>
        <v>-1.4433728853079155</v>
      </c>
      <c r="N94" s="168">
        <f t="shared" si="156"/>
        <v>4.775827701633549E-2</v>
      </c>
      <c r="O94" s="168">
        <f t="shared" si="157"/>
        <v>1.5863859730017889</v>
      </c>
      <c r="P94" s="168">
        <f t="shared" si="158"/>
        <v>1.4422212555863283</v>
      </c>
      <c r="Q94" s="168">
        <f t="shared" si="159"/>
        <v>1.9955050845617612</v>
      </c>
      <c r="R94" s="168">
        <f t="shared" si="160"/>
        <v>4.4187083036478541</v>
      </c>
      <c r="S94" s="168">
        <f t="shared" si="161"/>
        <v>6.1183278579824583</v>
      </c>
      <c r="T94" s="168">
        <f t="shared" si="162"/>
        <v>8.2286943378676902</v>
      </c>
      <c r="U94" s="168">
        <f t="shared" si="163"/>
        <v>10.971366717352646</v>
      </c>
      <c r="V94" s="168">
        <f t="shared" si="164"/>
        <v>9.5021463177494265</v>
      </c>
      <c r="W94" s="168">
        <f t="shared" si="165"/>
        <v>9.3815217700019868</v>
      </c>
      <c r="X94" s="168">
        <f t="shared" si="166"/>
        <v>7.8023365113468426</v>
      </c>
      <c r="Y94" s="168">
        <f t="shared" si="167"/>
        <v>6.2055831668911701</v>
      </c>
      <c r="Z94" s="168">
        <f t="shared" si="168"/>
        <v>4.0600046227028663</v>
      </c>
      <c r="AA94" s="168">
        <f t="shared" si="169"/>
        <v>2.3606062919380815</v>
      </c>
      <c r="AB94" s="168">
        <f t="shared" si="170"/>
        <v>0.91195360262281944</v>
      </c>
      <c r="AC94" s="168">
        <f t="shared" si="171"/>
        <v>0.62597856986661282</v>
      </c>
      <c r="AD94" s="168">
        <f t="shared" si="172"/>
        <v>1.2543666217427367</v>
      </c>
      <c r="AE94" s="168">
        <f t="shared" si="173"/>
        <v>1.6679832151483764</v>
      </c>
      <c r="AF94" s="168">
        <f t="shared" si="174"/>
        <v>2.7243690234546483</v>
      </c>
      <c r="AG94" s="168">
        <f t="shared" si="175"/>
        <v>3.3456434747195902</v>
      </c>
      <c r="AH94" s="168">
        <f t="shared" si="176"/>
        <v>1.6498435294839429</v>
      </c>
      <c r="AI94" s="168">
        <f t="shared" si="177"/>
        <v>1.8496062756369842</v>
      </c>
      <c r="AJ94" s="168">
        <f t="shared" si="178"/>
        <v>3.4780268109916341</v>
      </c>
      <c r="AK94" s="168">
        <f t="shared" si="179"/>
        <v>3.4784400640931223</v>
      </c>
      <c r="AL94" s="168">
        <f t="shared" si="180"/>
        <v>4.5296430161401116</v>
      </c>
      <c r="AM94" s="168">
        <f t="shared" si="181"/>
        <v>4.8307084010083301</v>
      </c>
      <c r="AN94" s="168">
        <f t="shared" si="182"/>
        <v>3.9064495900782683</v>
      </c>
      <c r="AO94" s="168">
        <f t="shared" si="183"/>
        <v>7.8744157691526109</v>
      </c>
      <c r="AP94" s="168">
        <f t="shared" si="184"/>
        <v>7.5916167376500878</v>
      </c>
      <c r="AQ94" s="168">
        <f t="shared" si="185"/>
        <v>6.891475042063937</v>
      </c>
      <c r="AR94" s="168">
        <f t="shared" si="186"/>
        <v>7.058718344173986</v>
      </c>
      <c r="AS94" s="168">
        <f t="shared" si="187"/>
        <v>6.7363662051426951</v>
      </c>
      <c r="AT94" s="168">
        <f t="shared" si="188"/>
        <v>5.3853379254819522</v>
      </c>
      <c r="AU94" s="168">
        <f t="shared" si="189"/>
        <v>6.0230427843728815</v>
      </c>
      <c r="AV94" s="168">
        <f t="shared" si="190"/>
        <v>6.2968453139027494</v>
      </c>
      <c r="AW94" s="168">
        <f t="shared" si="191"/>
        <v>6.0782548843119608</v>
      </c>
      <c r="AX94" s="168">
        <f t="shared" si="192"/>
        <v>6.232757523025338</v>
      </c>
      <c r="AY94" s="168">
        <f t="shared" si="193"/>
        <v>5.808726492906632</v>
      </c>
      <c r="AZ94" s="168">
        <f t="shared" si="194"/>
        <v>5.4760080922357748</v>
      </c>
      <c r="BA94" s="168">
        <f t="shared" si="195"/>
        <v>4.0412611263621994</v>
      </c>
      <c r="BB94" s="168">
        <f t="shared" si="196"/>
        <v>4.4043029225513894</v>
      </c>
      <c r="BC94" s="168">
        <f t="shared" si="197"/>
        <v>2.1997349599516691</v>
      </c>
      <c r="BD94" s="168">
        <f t="shared" si="198"/>
        <v>-1.0488631496620175</v>
      </c>
      <c r="BE94" s="168">
        <f t="shared" si="199"/>
        <v>-0.76798221767358554</v>
      </c>
      <c r="BF94" s="168">
        <f t="shared" si="200"/>
        <v>-2.4599755440598834</v>
      </c>
      <c r="BG94" s="168">
        <f t="shared" si="201"/>
        <v>-3.8302677788446546</v>
      </c>
      <c r="BH94" s="168">
        <f t="shared" si="202"/>
        <v>-2.097562184241502</v>
      </c>
      <c r="BI94" s="168">
        <f t="shared" si="203"/>
        <v>-3.0989072392557206</v>
      </c>
      <c r="BJ94" s="168">
        <f t="shared" si="204"/>
        <v>-0.94761235301666547</v>
      </c>
      <c r="BK94" s="168">
        <f t="shared" si="205"/>
        <v>1.7228955106389807</v>
      </c>
    </row>
    <row r="95" spans="1:63">
      <c r="A95" s="3" t="s">
        <v>9</v>
      </c>
      <c r="B95" s="272"/>
      <c r="C95" s="168"/>
      <c r="D95" s="168"/>
      <c r="E95" s="168"/>
      <c r="F95" s="168">
        <f t="shared" si="206"/>
        <v>7.7954191981918566</v>
      </c>
      <c r="G95" s="168">
        <f t="shared" si="149"/>
        <v>7.0568437738081524</v>
      </c>
      <c r="H95" s="168">
        <f t="shared" si="150"/>
        <v>5.6858881782545962</v>
      </c>
      <c r="I95" s="168">
        <f t="shared" si="151"/>
        <v>4.1081354219302684</v>
      </c>
      <c r="J95" s="168">
        <f t="shared" si="152"/>
        <v>5.9165455677807763</v>
      </c>
      <c r="K95" s="168">
        <f t="shared" si="153"/>
        <v>7.3958604869401938</v>
      </c>
      <c r="L95" s="168">
        <f t="shared" si="154"/>
        <v>7.4748247714293186</v>
      </c>
      <c r="M95" s="168">
        <f t="shared" si="155"/>
        <v>9.4889093821288153</v>
      </c>
      <c r="N95" s="168">
        <f t="shared" si="156"/>
        <v>8.0497843982751824</v>
      </c>
      <c r="O95" s="168">
        <f t="shared" si="157"/>
        <v>7.477815103205895</v>
      </c>
      <c r="P95" s="168">
        <f t="shared" si="158"/>
        <v>4.0782853510126191</v>
      </c>
      <c r="Q95" s="168">
        <f t="shared" si="159"/>
        <v>2.7750687117652273</v>
      </c>
      <c r="R95" s="168">
        <f t="shared" si="160"/>
        <v>2.2411885283073665</v>
      </c>
      <c r="S95" s="168">
        <f t="shared" si="161"/>
        <v>4.1490514905148981</v>
      </c>
      <c r="T95" s="168">
        <f t="shared" si="162"/>
        <v>6.5118769011680673</v>
      </c>
      <c r="U95" s="168">
        <f t="shared" si="163"/>
        <v>7.720841959972395</v>
      </c>
      <c r="V95" s="168">
        <f t="shared" si="164"/>
        <v>8.8445331559104012</v>
      </c>
      <c r="W95" s="168">
        <f t="shared" si="165"/>
        <v>9.141925355398854</v>
      </c>
      <c r="X95" s="168">
        <f t="shared" si="166"/>
        <v>8.1891560318113701</v>
      </c>
      <c r="Y95" s="168">
        <f t="shared" si="167"/>
        <v>7.1394250020020822</v>
      </c>
      <c r="Z95" s="168">
        <f t="shared" si="168"/>
        <v>5.6320143445128199</v>
      </c>
      <c r="AA95" s="168">
        <f t="shared" si="169"/>
        <v>4.9565694213759564</v>
      </c>
      <c r="AB95" s="168">
        <f t="shared" si="170"/>
        <v>5.5132849509916761</v>
      </c>
      <c r="AC95" s="168">
        <f t="shared" si="171"/>
        <v>7.4148820869305228</v>
      </c>
      <c r="AD95" s="168">
        <f t="shared" si="172"/>
        <v>8.8652307160515136</v>
      </c>
      <c r="AE95" s="168">
        <f t="shared" si="173"/>
        <v>9.7016733550389898</v>
      </c>
      <c r="AF95" s="168">
        <f t="shared" si="174"/>
        <v>9.1775513133342859</v>
      </c>
      <c r="AG95" s="168">
        <f t="shared" si="175"/>
        <v>8.3045127170244584</v>
      </c>
      <c r="AH95" s="168">
        <f t="shared" si="176"/>
        <v>7.3035897799355043</v>
      </c>
      <c r="AI95" s="168">
        <f t="shared" si="177"/>
        <v>6.5411400923503855</v>
      </c>
      <c r="AJ95" s="168">
        <f t="shared" si="178"/>
        <v>5.4375262936474602</v>
      </c>
      <c r="AK95" s="168">
        <f t="shared" si="179"/>
        <v>6.191250265036401</v>
      </c>
      <c r="AL95" s="168">
        <f t="shared" si="180"/>
        <v>4.1479524438573314</v>
      </c>
      <c r="AM95" s="168">
        <f t="shared" si="181"/>
        <v>4.3113500906970721</v>
      </c>
      <c r="AN95" s="168">
        <f t="shared" si="182"/>
        <v>5.8697007481296755</v>
      </c>
      <c r="AO95" s="168">
        <f t="shared" si="183"/>
        <v>5.1489941007411888</v>
      </c>
      <c r="AP95" s="168">
        <f t="shared" si="184"/>
        <v>5.6722475900558189</v>
      </c>
      <c r="AQ95" s="168">
        <f t="shared" si="185"/>
        <v>5.6882899108778782</v>
      </c>
      <c r="AR95" s="168">
        <f t="shared" si="186"/>
        <v>5.0758178017254112</v>
      </c>
      <c r="AS95" s="168">
        <f t="shared" si="187"/>
        <v>4.7990332882584799</v>
      </c>
      <c r="AT95" s="168">
        <f t="shared" si="188"/>
        <v>4.6067793355098816</v>
      </c>
      <c r="AU95" s="168">
        <f t="shared" si="189"/>
        <v>4.9190828211124993</v>
      </c>
      <c r="AV95" s="168">
        <f t="shared" si="190"/>
        <v>5.8931989049202889</v>
      </c>
      <c r="AW95" s="168">
        <f t="shared" si="191"/>
        <v>5.0048043925875083</v>
      </c>
      <c r="AX95" s="168">
        <f t="shared" si="192"/>
        <v>6.8990246701090081</v>
      </c>
      <c r="AY95" s="168">
        <f t="shared" si="193"/>
        <v>6.7293959506006891</v>
      </c>
      <c r="AZ95" s="168">
        <f t="shared" si="194"/>
        <v>5.4670547763958721</v>
      </c>
      <c r="BA95" s="168">
        <f t="shared" si="195"/>
        <v>5.9898556787282997</v>
      </c>
      <c r="BB95" s="168">
        <f t="shared" si="196"/>
        <v>4.2522474171474531</v>
      </c>
      <c r="BC95" s="168">
        <f t="shared" si="197"/>
        <v>3.9740764063811884</v>
      </c>
      <c r="BD95" s="168">
        <f t="shared" si="198"/>
        <v>3.8483540746688152</v>
      </c>
      <c r="BE95" s="168">
        <f t="shared" si="199"/>
        <v>3.6976738449394411</v>
      </c>
      <c r="BF95" s="168">
        <f t="shared" si="200"/>
        <v>1.7588099998475257</v>
      </c>
      <c r="BG95" s="168">
        <f t="shared" si="201"/>
        <v>0.36450703664768741</v>
      </c>
      <c r="BH95" s="168">
        <f t="shared" si="202"/>
        <v>4.1081634445432551E-2</v>
      </c>
      <c r="BI95" s="168">
        <f t="shared" si="203"/>
        <v>3.8606839453161651E-2</v>
      </c>
      <c r="BJ95" s="168">
        <f t="shared" si="204"/>
        <v>1.1284511275742339</v>
      </c>
      <c r="BK95" s="168">
        <f t="shared" si="205"/>
        <v>2.5344024455500995</v>
      </c>
    </row>
    <row r="96" spans="1:63">
      <c r="A96" s="3" t="s">
        <v>10</v>
      </c>
      <c r="B96" s="272"/>
      <c r="C96" s="168"/>
      <c r="D96" s="168"/>
      <c r="E96" s="168"/>
      <c r="F96" s="168">
        <f t="shared" si="206"/>
        <v>4.3916148331261597</v>
      </c>
      <c r="G96" s="168">
        <f t="shared" si="149"/>
        <v>6.6555744304563289</v>
      </c>
      <c r="H96" s="168">
        <f t="shared" si="150"/>
        <v>7.3688469562819412</v>
      </c>
      <c r="I96" s="168">
        <f t="shared" si="151"/>
        <v>8.6014424724030416</v>
      </c>
      <c r="J96" s="168">
        <f t="shared" si="152"/>
        <v>8.3056837366347853</v>
      </c>
      <c r="K96" s="168">
        <f t="shared" si="153"/>
        <v>6.6626521007743413</v>
      </c>
      <c r="L96" s="168">
        <f t="shared" si="154"/>
        <v>3.5189251436306717</v>
      </c>
      <c r="M96" s="168">
        <f t="shared" si="155"/>
        <v>0.74850974045926921</v>
      </c>
      <c r="N96" s="168">
        <f t="shared" si="156"/>
        <v>0.87665333743462637</v>
      </c>
      <c r="O96" s="168">
        <f t="shared" si="157"/>
        <v>2.1181586849619936</v>
      </c>
      <c r="P96" s="168">
        <f t="shared" si="158"/>
        <v>2.9762994236533946</v>
      </c>
      <c r="Q96" s="168">
        <f t="shared" si="159"/>
        <v>3.2052116204170624</v>
      </c>
      <c r="R96" s="168">
        <f t="shared" si="160"/>
        <v>5.1870135114532099</v>
      </c>
      <c r="S96" s="168">
        <f t="shared" si="161"/>
        <v>4.7487796035038388</v>
      </c>
      <c r="T96" s="168">
        <f t="shared" si="162"/>
        <v>5.0188307366599894</v>
      </c>
      <c r="U96" s="168">
        <f t="shared" si="163"/>
        <v>5.4847632331733607</v>
      </c>
      <c r="V96" s="168">
        <f t="shared" si="164"/>
        <v>3.592064903573069</v>
      </c>
      <c r="W96" s="168">
        <f t="shared" si="165"/>
        <v>2.6898437649398552</v>
      </c>
      <c r="X96" s="168">
        <f t="shared" si="166"/>
        <v>2.7181128541501365</v>
      </c>
      <c r="Y96" s="168">
        <f t="shared" si="167"/>
        <v>3.72543087025706</v>
      </c>
      <c r="Z96" s="168">
        <f t="shared" si="168"/>
        <v>6.2972577952318201</v>
      </c>
      <c r="AA96" s="168">
        <f t="shared" si="169"/>
        <v>8.1730590171993853</v>
      </c>
      <c r="AB96" s="168">
        <f t="shared" si="170"/>
        <v>8.8632785324594536</v>
      </c>
      <c r="AC96" s="168">
        <f t="shared" si="171"/>
        <v>9.2589691649786126</v>
      </c>
      <c r="AD96" s="168">
        <f t="shared" si="172"/>
        <v>10.965054270294887</v>
      </c>
      <c r="AE96" s="168">
        <f t="shared" si="173"/>
        <v>7.1210308408721179</v>
      </c>
      <c r="AF96" s="168">
        <f t="shared" si="174"/>
        <v>4.1398644205753756</v>
      </c>
      <c r="AG96" s="168">
        <f t="shared" si="175"/>
        <v>3.2173857154864032</v>
      </c>
      <c r="AH96" s="168">
        <f t="shared" si="176"/>
        <v>4.5044322972604718</v>
      </c>
      <c r="AI96" s="168">
        <f t="shared" si="177"/>
        <v>4.176777822418642</v>
      </c>
      <c r="AJ96" s="168">
        <f t="shared" si="178"/>
        <v>5.1610819539765842</v>
      </c>
      <c r="AK96" s="168">
        <f t="shared" si="179"/>
        <v>5.3534934218929626</v>
      </c>
      <c r="AL96" s="168">
        <f t="shared" si="180"/>
        <v>6.2399337352169706</v>
      </c>
      <c r="AM96" s="168">
        <f t="shared" si="181"/>
        <v>6.9881525360977417</v>
      </c>
      <c r="AN96" s="168">
        <f t="shared" si="182"/>
        <v>7.0637735907003885</v>
      </c>
      <c r="AO96" s="168">
        <f t="shared" si="183"/>
        <v>7.9154353262105026</v>
      </c>
      <c r="AP96" s="168">
        <f t="shared" si="184"/>
        <v>5.6422806485612309</v>
      </c>
      <c r="AQ96" s="168">
        <f t="shared" si="185"/>
        <v>5.6722034778094903</v>
      </c>
      <c r="AR96" s="168">
        <f t="shared" si="186"/>
        <v>6.0740666370247043</v>
      </c>
      <c r="AS96" s="168">
        <f t="shared" si="187"/>
        <v>5.4528985507246297</v>
      </c>
      <c r="AT96" s="168">
        <f t="shared" si="188"/>
        <v>8.3862132682054895</v>
      </c>
      <c r="AU96" s="168">
        <f t="shared" si="189"/>
        <v>9.5051161242169666</v>
      </c>
      <c r="AV96" s="168">
        <f t="shared" si="190"/>
        <v>10.030437057760107</v>
      </c>
      <c r="AW96" s="168">
        <f t="shared" si="191"/>
        <v>10.624589663993914</v>
      </c>
      <c r="AX96" s="168">
        <f t="shared" si="192"/>
        <v>8.5404451169535331</v>
      </c>
      <c r="AY96" s="168">
        <f t="shared" si="193"/>
        <v>6.7884466817853317</v>
      </c>
      <c r="AZ96" s="168">
        <f t="shared" si="194"/>
        <v>7.1570771991053643</v>
      </c>
      <c r="BA96" s="168">
        <f t="shared" si="195"/>
        <v>8.9576135501811738</v>
      </c>
      <c r="BB96" s="168">
        <f t="shared" si="196"/>
        <v>8.0368967680475834</v>
      </c>
      <c r="BC96" s="168">
        <f t="shared" si="197"/>
        <v>8.3300273039135604</v>
      </c>
      <c r="BD96" s="168">
        <f t="shared" si="198"/>
        <v>7.7295350810798418</v>
      </c>
      <c r="BE96" s="168">
        <f t="shared" si="199"/>
        <v>7.3737708540492761</v>
      </c>
      <c r="BF96" s="168">
        <f t="shared" si="200"/>
        <v>5.0281732547636455</v>
      </c>
      <c r="BG96" s="168">
        <f t="shared" si="201"/>
        <v>2.1897652976594393</v>
      </c>
      <c r="BH96" s="168">
        <f t="shared" si="202"/>
        <v>0.42155464242372631</v>
      </c>
      <c r="BI96" s="168">
        <f t="shared" si="203"/>
        <v>-2.4006009219624631</v>
      </c>
      <c r="BJ96" s="168">
        <f t="shared" si="204"/>
        <v>-0.19657629617495292</v>
      </c>
      <c r="BK96" s="168">
        <f t="shared" si="205"/>
        <v>1.4872357020890867</v>
      </c>
    </row>
    <row r="97" spans="1:63">
      <c r="A97" s="3" t="s">
        <v>11</v>
      </c>
      <c r="B97" s="272"/>
      <c r="C97" s="168"/>
      <c r="D97" s="168"/>
      <c r="E97" s="168"/>
      <c r="F97" s="168">
        <f t="shared" si="206"/>
        <v>5.7713236100199339</v>
      </c>
      <c r="G97" s="168">
        <f t="shared" si="149"/>
        <v>2.4531530782845912</v>
      </c>
      <c r="H97" s="168">
        <f t="shared" si="150"/>
        <v>1.1896958493215768</v>
      </c>
      <c r="I97" s="168">
        <f t="shared" si="151"/>
        <v>1.3522793412584448</v>
      </c>
      <c r="J97" s="168">
        <f t="shared" si="152"/>
        <v>-0.91656880186036949</v>
      </c>
      <c r="K97" s="168">
        <f t="shared" si="153"/>
        <v>0.60609854367436855</v>
      </c>
      <c r="L97" s="168">
        <f t="shared" si="154"/>
        <v>0.90048512959057592</v>
      </c>
      <c r="M97" s="168">
        <f t="shared" si="155"/>
        <v>-0.71830735324243844</v>
      </c>
      <c r="N97" s="168">
        <f t="shared" si="156"/>
        <v>3.2024486086741097</v>
      </c>
      <c r="O97" s="168">
        <f t="shared" si="157"/>
        <v>5.0171095880042813</v>
      </c>
      <c r="P97" s="168">
        <f t="shared" si="158"/>
        <v>7.3219038716921592</v>
      </c>
      <c r="Q97" s="168">
        <f t="shared" si="159"/>
        <v>9.283657611237949</v>
      </c>
      <c r="R97" s="168">
        <f t="shared" si="160"/>
        <v>5.7477929955852733</v>
      </c>
      <c r="S97" s="168">
        <f t="shared" si="161"/>
        <v>4.0694527041284161</v>
      </c>
      <c r="T97" s="168">
        <f t="shared" si="162"/>
        <v>3.2014739152254821</v>
      </c>
      <c r="U97" s="168">
        <f t="shared" si="163"/>
        <v>2.5737279574375256</v>
      </c>
      <c r="V97" s="168">
        <f t="shared" si="164"/>
        <v>3.8636091263294134</v>
      </c>
      <c r="W97" s="168">
        <f t="shared" si="165"/>
        <v>4.4073092490904475</v>
      </c>
      <c r="X97" s="168">
        <f t="shared" si="166"/>
        <v>5.3531287314349356</v>
      </c>
      <c r="Y97" s="168">
        <f t="shared" si="167"/>
        <v>5.6102085549418081</v>
      </c>
      <c r="Z97" s="168">
        <f t="shared" si="168"/>
        <v>4.0331063063578139</v>
      </c>
      <c r="AA97" s="168">
        <f t="shared" si="169"/>
        <v>2.6792148542984213</v>
      </c>
      <c r="AB97" s="168">
        <f t="shared" si="170"/>
        <v>1.546196628347011</v>
      </c>
      <c r="AC97" s="168">
        <f t="shared" si="171"/>
        <v>0.83010133652028206</v>
      </c>
      <c r="AD97" s="168">
        <f t="shared" si="172"/>
        <v>1.2255655023340217</v>
      </c>
      <c r="AE97" s="168">
        <f t="shared" si="173"/>
        <v>1.9726220124098415</v>
      </c>
      <c r="AF97" s="168">
        <f t="shared" si="174"/>
        <v>2.7817623014933042</v>
      </c>
      <c r="AG97" s="168">
        <f t="shared" si="175"/>
        <v>3.8474333383363395</v>
      </c>
      <c r="AH97" s="168">
        <f t="shared" si="176"/>
        <v>5.0850250849175378</v>
      </c>
      <c r="AI97" s="168">
        <f t="shared" si="177"/>
        <v>6.2284611124084526</v>
      </c>
      <c r="AJ97" s="168">
        <f t="shared" si="178"/>
        <v>6.5074790088107957</v>
      </c>
      <c r="AK97" s="168">
        <f t="shared" si="179"/>
        <v>4.412824213113308</v>
      </c>
      <c r="AL97" s="168">
        <f t="shared" si="180"/>
        <v>2.0115902170710074</v>
      </c>
      <c r="AM97" s="168">
        <f t="shared" si="181"/>
        <v>1.7200998272221226</v>
      </c>
      <c r="AN97" s="168">
        <f t="shared" si="182"/>
        <v>0.83841818435884297</v>
      </c>
      <c r="AO97" s="168">
        <f t="shared" si="183"/>
        <v>2.4420313907724407</v>
      </c>
      <c r="AP97" s="168">
        <f t="shared" si="184"/>
        <v>4.9182537695700006</v>
      </c>
      <c r="AQ97" s="168">
        <f t="shared" si="185"/>
        <v>3.8255388215755066</v>
      </c>
      <c r="AR97" s="168">
        <f t="shared" si="186"/>
        <v>3.3451891542334549</v>
      </c>
      <c r="AS97" s="168">
        <f t="shared" si="187"/>
        <v>3.1429364932419919</v>
      </c>
      <c r="AT97" s="168">
        <f t="shared" si="188"/>
        <v>5.7715250628636428</v>
      </c>
      <c r="AU97" s="168">
        <f t="shared" si="189"/>
        <v>5.3296493556068532</v>
      </c>
      <c r="AV97" s="168">
        <f t="shared" si="190"/>
        <v>4.5044964511111472</v>
      </c>
      <c r="AW97" s="168">
        <f t="shared" si="191"/>
        <v>5.2955167616568684</v>
      </c>
      <c r="AX97" s="168">
        <f t="shared" si="192"/>
        <v>6.5246627044379846</v>
      </c>
      <c r="AY97" s="168">
        <f t="shared" si="193"/>
        <v>7.1835361118301844</v>
      </c>
      <c r="AZ97" s="168">
        <f t="shared" si="194"/>
        <v>6.2358325135794024</v>
      </c>
      <c r="BA97" s="168">
        <f t="shared" si="195"/>
        <v>2.3313301794314452</v>
      </c>
      <c r="BB97" s="168">
        <f t="shared" si="196"/>
        <v>3.9071472205253572</v>
      </c>
      <c r="BC97" s="168">
        <f t="shared" si="197"/>
        <v>4.2764561445880185</v>
      </c>
      <c r="BD97" s="168">
        <f t="shared" si="198"/>
        <v>3.8616691493216346</v>
      </c>
      <c r="BE97" s="168">
        <f t="shared" si="199"/>
        <v>2.3865056226572259</v>
      </c>
      <c r="BF97" s="168">
        <f t="shared" si="200"/>
        <v>1.8717232420651961</v>
      </c>
      <c r="BG97" s="168">
        <f t="shared" si="201"/>
        <v>1.5601785150637977</v>
      </c>
      <c r="BH97" s="168">
        <f t="shared" si="202"/>
        <v>1.9412207053205233</v>
      </c>
      <c r="BI97" s="168">
        <f t="shared" si="203"/>
        <v>5.4387178131228895</v>
      </c>
      <c r="BJ97" s="168">
        <f t="shared" si="204"/>
        <v>3.0164753895146816</v>
      </c>
      <c r="BK97" s="168">
        <f t="shared" si="205"/>
        <v>3.7227119139612306</v>
      </c>
    </row>
    <row r="98" spans="1:63">
      <c r="A98" s="182" t="s">
        <v>12</v>
      </c>
      <c r="B98" s="273"/>
      <c r="C98" s="169"/>
      <c r="D98" s="169"/>
      <c r="E98" s="169"/>
      <c r="F98" s="169">
        <f t="shared" si="206"/>
        <v>1.9071992808490412</v>
      </c>
      <c r="G98" s="169">
        <f t="shared" si="149"/>
        <v>1.8685111674498938</v>
      </c>
      <c r="H98" s="169">
        <f t="shared" si="150"/>
        <v>1.9168297210515692</v>
      </c>
      <c r="I98" s="169">
        <f t="shared" si="151"/>
        <v>2.0333919303182966</v>
      </c>
      <c r="J98" s="169">
        <f t="shared" si="152"/>
        <v>0.87644721994651653</v>
      </c>
      <c r="K98" s="169">
        <f t="shared" si="153"/>
        <v>0.78892519877518452</v>
      </c>
      <c r="L98" s="169">
        <f t="shared" si="154"/>
        <v>0.79429787452247258</v>
      </c>
      <c r="M98" s="169">
        <f t="shared" si="155"/>
        <v>0.69620997815711527</v>
      </c>
      <c r="N98" s="169">
        <f t="shared" si="156"/>
        <v>-0.59311472060476633</v>
      </c>
      <c r="O98" s="169">
        <f t="shared" si="157"/>
        <v>-0.52550957885707883</v>
      </c>
      <c r="P98" s="169">
        <f t="shared" si="158"/>
        <v>-0.90189454834048377</v>
      </c>
      <c r="Q98" s="169">
        <f t="shared" si="159"/>
        <v>-0.9717142160448613</v>
      </c>
      <c r="R98" s="169">
        <f t="shared" si="160"/>
        <v>-0.79683977087516134</v>
      </c>
      <c r="S98" s="169">
        <f t="shared" si="161"/>
        <v>-0.73442604101862274</v>
      </c>
      <c r="T98" s="169">
        <f t="shared" si="162"/>
        <v>-0.7758050671693647</v>
      </c>
      <c r="U98" s="169">
        <f t="shared" si="163"/>
        <v>-1.1055981680066049</v>
      </c>
      <c r="V98" s="169">
        <f t="shared" si="164"/>
        <v>-0.91729338885781164</v>
      </c>
      <c r="W98" s="169">
        <f t="shared" si="165"/>
        <v>-0.93842430760956652</v>
      </c>
      <c r="X98" s="169">
        <f t="shared" si="166"/>
        <v>-0.92446192052979526</v>
      </c>
      <c r="Y98" s="169">
        <f t="shared" si="167"/>
        <v>-0.92509596431164764</v>
      </c>
      <c r="Z98" s="169">
        <f t="shared" si="168"/>
        <v>-0.60743242183620239</v>
      </c>
      <c r="AA98" s="169">
        <f t="shared" si="169"/>
        <v>-0.88227372095888745</v>
      </c>
      <c r="AB98" s="169">
        <f t="shared" si="170"/>
        <v>-1.1897028197345971</v>
      </c>
      <c r="AC98" s="169">
        <f t="shared" si="171"/>
        <v>-1.0584481608573166</v>
      </c>
      <c r="AD98" s="169">
        <f t="shared" si="172"/>
        <v>-0.81994372419596606</v>
      </c>
      <c r="AE98" s="169">
        <f t="shared" si="173"/>
        <v>0.47871584080723395</v>
      </c>
      <c r="AF98" s="169">
        <f t="shared" si="174"/>
        <v>1.3767407446555504</v>
      </c>
      <c r="AG98" s="169">
        <f t="shared" si="175"/>
        <v>1.8399259161264718</v>
      </c>
      <c r="AH98" s="169">
        <f t="shared" si="176"/>
        <v>2.3756999830307142</v>
      </c>
      <c r="AI98" s="169">
        <f t="shared" si="177"/>
        <v>2.670971529204579</v>
      </c>
      <c r="AJ98" s="169">
        <f t="shared" si="178"/>
        <v>2.8693566885621937</v>
      </c>
      <c r="AK98" s="169">
        <f t="shared" si="179"/>
        <v>3.144680231953942</v>
      </c>
      <c r="AL98" s="169">
        <f t="shared" si="180"/>
        <v>1.7197082711752032</v>
      </c>
      <c r="AM98" s="169">
        <f t="shared" si="181"/>
        <v>1.7887772604753736</v>
      </c>
      <c r="AN98" s="169">
        <f t="shared" si="182"/>
        <v>1.7027832397478257</v>
      </c>
      <c r="AO98" s="169">
        <f t="shared" si="183"/>
        <v>2.4342078749042839</v>
      </c>
      <c r="AP98" s="169">
        <f t="shared" si="184"/>
        <v>3.9473255387623771</v>
      </c>
      <c r="AQ98" s="169">
        <f t="shared" si="185"/>
        <v>4.6078077355159719</v>
      </c>
      <c r="AR98" s="169">
        <f t="shared" si="186"/>
        <v>4.8512088656793795</v>
      </c>
      <c r="AS98" s="169">
        <f t="shared" si="187"/>
        <v>3.8259826100641332</v>
      </c>
      <c r="AT98" s="169">
        <f t="shared" si="188"/>
        <v>3.6234198609105253</v>
      </c>
      <c r="AU98" s="169">
        <f t="shared" si="189"/>
        <v>2.675429428381296</v>
      </c>
      <c r="AV98" s="169">
        <f t="shared" si="190"/>
        <v>2.4467302475624866</v>
      </c>
      <c r="AW98" s="169">
        <f t="shared" si="191"/>
        <v>3.5148515789453709</v>
      </c>
      <c r="AX98" s="169">
        <f t="shared" si="192"/>
        <v>3.9484881148238498</v>
      </c>
      <c r="AY98" s="169">
        <f t="shared" si="193"/>
        <v>3.5879716100112065</v>
      </c>
      <c r="AZ98" s="169">
        <f t="shared" si="194"/>
        <v>4.2214057745119868</v>
      </c>
      <c r="BA98" s="169">
        <f t="shared" si="195"/>
        <v>4.2482703078668962</v>
      </c>
      <c r="BB98" s="169">
        <f t="shared" si="196"/>
        <v>3.6438720005821463</v>
      </c>
      <c r="BC98" s="169">
        <f t="shared" si="197"/>
        <v>4.1524674996844633</v>
      </c>
      <c r="BD98" s="169">
        <f t="shared" si="198"/>
        <v>4.4581337796214857</v>
      </c>
      <c r="BE98" s="169">
        <f t="shared" si="199"/>
        <v>4.6334825739618992</v>
      </c>
      <c r="BF98" s="169">
        <f t="shared" si="200"/>
        <v>4.1511619743031662</v>
      </c>
      <c r="BG98" s="169">
        <f t="shared" si="201"/>
        <v>4.3972024098054154</v>
      </c>
      <c r="BH98" s="169">
        <f t="shared" si="202"/>
        <v>4.2184384107992026</v>
      </c>
      <c r="BI98" s="169">
        <f t="shared" si="203"/>
        <v>4.1430345336778869</v>
      </c>
      <c r="BJ98" s="169">
        <f t="shared" si="204"/>
        <v>4.1104201425754594</v>
      </c>
      <c r="BK98" s="169">
        <f t="shared" si="205"/>
        <v>4.1987264526399573</v>
      </c>
    </row>
    <row r="99" spans="1:63">
      <c r="A99" s="2" t="s">
        <v>13</v>
      </c>
      <c r="B99" s="276"/>
      <c r="C99" s="167"/>
      <c r="D99" s="167"/>
      <c r="E99" s="167"/>
      <c r="F99" s="167">
        <f>(F19-B19)/B19*100</f>
        <v>3.4026042420889651</v>
      </c>
      <c r="G99" s="167">
        <f t="shared" si="149"/>
        <v>5.103295811412643</v>
      </c>
      <c r="H99" s="167">
        <f t="shared" si="150"/>
        <v>3.2651957469059099</v>
      </c>
      <c r="I99" s="167">
        <f t="shared" si="151"/>
        <v>3.3953103858337013</v>
      </c>
      <c r="J99" s="167">
        <f t="shared" si="152"/>
        <v>3.135484694451153</v>
      </c>
      <c r="K99" s="167">
        <f t="shared" si="153"/>
        <v>3.2065194691557068</v>
      </c>
      <c r="L99" s="167">
        <f t="shared" si="154"/>
        <v>2.2559642418640196</v>
      </c>
      <c r="M99" s="167">
        <f t="shared" si="155"/>
        <v>1.477074816455848</v>
      </c>
      <c r="N99" s="167">
        <f t="shared" si="156"/>
        <v>1.1803765222558846</v>
      </c>
      <c r="O99" s="167">
        <f t="shared" si="157"/>
        <v>0.95340421492200733</v>
      </c>
      <c r="P99" s="167">
        <f t="shared" si="158"/>
        <v>0.41907864679769785</v>
      </c>
      <c r="Q99" s="167">
        <f t="shared" si="159"/>
        <v>0.39374489893870318</v>
      </c>
      <c r="R99" s="167">
        <f t="shared" si="160"/>
        <v>1.3096272414940586</v>
      </c>
      <c r="S99" s="167">
        <f t="shared" si="161"/>
        <v>2.0662547202921107</v>
      </c>
      <c r="T99" s="167">
        <f t="shared" si="162"/>
        <v>2.9415246364354171</v>
      </c>
      <c r="U99" s="167">
        <f t="shared" si="163"/>
        <v>3.864559615207861</v>
      </c>
      <c r="V99" s="167">
        <f t="shared" si="164"/>
        <v>3.6996796304442645</v>
      </c>
      <c r="W99" s="167">
        <f t="shared" si="165"/>
        <v>3.5059089448867189</v>
      </c>
      <c r="X99" s="167">
        <f t="shared" si="166"/>
        <v>5.3388412536738148</v>
      </c>
      <c r="Y99" s="167">
        <f t="shared" si="167"/>
        <v>4.5926289070763771</v>
      </c>
      <c r="Z99" s="167">
        <f t="shared" si="168"/>
        <v>3.9264165609044888</v>
      </c>
      <c r="AA99" s="167">
        <f t="shared" si="169"/>
        <v>3.8876634083179549</v>
      </c>
      <c r="AB99" s="167">
        <f t="shared" si="170"/>
        <v>1.6192963299970478</v>
      </c>
      <c r="AC99" s="167">
        <f t="shared" si="171"/>
        <v>2.0196916779440084</v>
      </c>
      <c r="AD99" s="167">
        <f t="shared" si="172"/>
        <v>3.4527719792873293</v>
      </c>
      <c r="AE99" s="167">
        <f t="shared" si="173"/>
        <v>3.6823293682235985</v>
      </c>
      <c r="AF99" s="167">
        <f t="shared" si="174"/>
        <v>3.5216216569362331</v>
      </c>
      <c r="AG99" s="167">
        <f t="shared" si="175"/>
        <v>4.005236590086982</v>
      </c>
      <c r="AH99" s="167">
        <f t="shared" si="176"/>
        <v>3.2509773230572971</v>
      </c>
      <c r="AI99" s="167">
        <f t="shared" si="177"/>
        <v>3.2184632935381181</v>
      </c>
      <c r="AJ99" s="167">
        <f t="shared" si="178"/>
        <v>3.1219577541499954</v>
      </c>
      <c r="AK99" s="167">
        <f t="shared" si="179"/>
        <v>2.3587757840789543</v>
      </c>
      <c r="AL99" s="167">
        <f t="shared" si="180"/>
        <v>3.7949390595584322</v>
      </c>
      <c r="AM99" s="167">
        <f t="shared" si="181"/>
        <v>3.628674623537794</v>
      </c>
      <c r="AN99" s="167">
        <f t="shared" si="182"/>
        <v>4.919427189559527</v>
      </c>
      <c r="AO99" s="167">
        <f t="shared" si="183"/>
        <v>5.5999103226805547</v>
      </c>
      <c r="AP99" s="167">
        <f t="shared" si="184"/>
        <v>5.4368826752436687</v>
      </c>
      <c r="AQ99" s="167">
        <f t="shared" si="185"/>
        <v>5.1770430774150533</v>
      </c>
      <c r="AR99" s="167">
        <f t="shared" si="186"/>
        <v>5.5055358632810423</v>
      </c>
      <c r="AS99" s="167">
        <f t="shared" si="187"/>
        <v>5.1372362579208861</v>
      </c>
      <c r="AT99" s="167">
        <f t="shared" si="188"/>
        <v>5.0682510953828892</v>
      </c>
      <c r="AU99" s="167">
        <f t="shared" si="189"/>
        <v>4.8547686897558711</v>
      </c>
      <c r="AV99" s="167">
        <f t="shared" si="190"/>
        <v>5.2439737454271134</v>
      </c>
      <c r="AW99" s="167">
        <f t="shared" si="191"/>
        <v>6.8819308735477227</v>
      </c>
      <c r="AX99" s="167">
        <f t="shared" si="192"/>
        <v>6.404869965384882</v>
      </c>
      <c r="AY99" s="167">
        <f t="shared" si="193"/>
        <v>5.5148028833113942</v>
      </c>
      <c r="AZ99" s="167">
        <f t="shared" si="194"/>
        <v>5.0649140419374827</v>
      </c>
      <c r="BA99" s="167">
        <f t="shared" si="195"/>
        <v>5.1713903159196875</v>
      </c>
      <c r="BB99" s="167">
        <f t="shared" si="196"/>
        <v>4.2072272333758969</v>
      </c>
      <c r="BC99" s="167">
        <f t="shared" si="197"/>
        <v>5.1816258843556193</v>
      </c>
      <c r="BD99" s="167">
        <f t="shared" si="198"/>
        <v>3.9641246120267182</v>
      </c>
      <c r="BE99" s="167">
        <f t="shared" si="199"/>
        <v>2.1190437041372934</v>
      </c>
      <c r="BF99" s="167">
        <f t="shared" si="200"/>
        <v>-0.51755102515231755</v>
      </c>
      <c r="BG99" s="167">
        <f t="shared" si="201"/>
        <v>-2.458210157663967</v>
      </c>
      <c r="BH99" s="167">
        <f t="shared" si="202"/>
        <v>-1.8815593130967649</v>
      </c>
      <c r="BI99" s="167">
        <f t="shared" si="203"/>
        <v>-1.1457721754250261</v>
      </c>
      <c r="BJ99" s="167">
        <f t="shared" si="204"/>
        <v>1.8554801750896359</v>
      </c>
      <c r="BK99" s="167">
        <f t="shared" si="205"/>
        <v>3.1354257113081445</v>
      </c>
    </row>
    <row r="100" spans="1:63">
      <c r="A100" s="3" t="s">
        <v>14</v>
      </c>
      <c r="B100" s="272"/>
      <c r="C100" s="168"/>
      <c r="D100" s="168"/>
      <c r="E100" s="168"/>
      <c r="F100" s="168">
        <f t="shared" si="206"/>
        <v>3.8307024103328242</v>
      </c>
      <c r="G100" s="168">
        <f t="shared" si="149"/>
        <v>4.9251634303161644</v>
      </c>
      <c r="H100" s="168">
        <f t="shared" si="150"/>
        <v>4.9628959111064326</v>
      </c>
      <c r="I100" s="168">
        <f t="shared" si="151"/>
        <v>5.8145743498527809</v>
      </c>
      <c r="J100" s="168">
        <f t="shared" si="152"/>
        <v>4.0426565933249066</v>
      </c>
      <c r="K100" s="168">
        <f t="shared" si="153"/>
        <v>3.2400186938044264</v>
      </c>
      <c r="L100" s="168">
        <f t="shared" si="154"/>
        <v>2.7579987120610698</v>
      </c>
      <c r="M100" s="168">
        <f t="shared" si="155"/>
        <v>1.6845048771503521</v>
      </c>
      <c r="N100" s="168">
        <f t="shared" si="156"/>
        <v>-1.2602731977841852</v>
      </c>
      <c r="O100" s="168">
        <f t="shared" si="157"/>
        <v>-2.5145673632261398</v>
      </c>
      <c r="P100" s="168">
        <f t="shared" si="158"/>
        <v>-0.99334676300324753</v>
      </c>
      <c r="Q100" s="168">
        <f t="shared" si="159"/>
        <v>0.20298125064554945</v>
      </c>
      <c r="R100" s="168">
        <f t="shared" si="160"/>
        <v>-1.8961469526116308</v>
      </c>
      <c r="S100" s="168">
        <f t="shared" si="161"/>
        <v>-1.09154933469395</v>
      </c>
      <c r="T100" s="168">
        <f t="shared" si="162"/>
        <v>6.0146576007669358E-2</v>
      </c>
      <c r="U100" s="168">
        <f t="shared" si="163"/>
        <v>0.7235674173596085</v>
      </c>
      <c r="V100" s="168">
        <f t="shared" si="164"/>
        <v>1.2907862345895946</v>
      </c>
      <c r="W100" s="168">
        <f t="shared" si="165"/>
        <v>1.6297357244549713</v>
      </c>
      <c r="X100" s="168">
        <f t="shared" si="166"/>
        <v>1.718429600176864</v>
      </c>
      <c r="Y100" s="168">
        <f t="shared" si="167"/>
        <v>1.6650250125442905</v>
      </c>
      <c r="Z100" s="168">
        <f t="shared" si="168"/>
        <v>1.6243787090660589</v>
      </c>
      <c r="AA100" s="168">
        <f t="shared" si="169"/>
        <v>1.5523251326866621</v>
      </c>
      <c r="AB100" s="168">
        <f t="shared" si="170"/>
        <v>1.2186037570922084</v>
      </c>
      <c r="AC100" s="168">
        <f t="shared" si="171"/>
        <v>1.3664402107747466</v>
      </c>
      <c r="AD100" s="168">
        <f t="shared" si="172"/>
        <v>1.3447140786206868</v>
      </c>
      <c r="AE100" s="168">
        <f t="shared" si="173"/>
        <v>4.1252616404637461</v>
      </c>
      <c r="AF100" s="168">
        <f t="shared" si="174"/>
        <v>3.0608793827169025</v>
      </c>
      <c r="AG100" s="168">
        <f t="shared" si="175"/>
        <v>2.322430135660376</v>
      </c>
      <c r="AH100" s="168">
        <f t="shared" si="176"/>
        <v>2.847141833416019</v>
      </c>
      <c r="AI100" s="168">
        <f t="shared" si="177"/>
        <v>3.127680102915952</v>
      </c>
      <c r="AJ100" s="168">
        <f t="shared" si="178"/>
        <v>2.0358777421221528</v>
      </c>
      <c r="AK100" s="168">
        <f t="shared" si="179"/>
        <v>2.7338987886805177</v>
      </c>
      <c r="AL100" s="168">
        <f t="shared" si="180"/>
        <v>3.3605788556880607</v>
      </c>
      <c r="AM100" s="168">
        <f t="shared" si="181"/>
        <v>4.5791210790301209</v>
      </c>
      <c r="AN100" s="168">
        <f t="shared" si="182"/>
        <v>5.8620334089502988</v>
      </c>
      <c r="AO100" s="168">
        <f t="shared" si="183"/>
        <v>6.2034488852980534</v>
      </c>
      <c r="AP100" s="168">
        <f t="shared" si="184"/>
        <v>5.5303482071093368</v>
      </c>
      <c r="AQ100" s="168">
        <f t="shared" si="185"/>
        <v>5.2856539350413758</v>
      </c>
      <c r="AR100" s="168">
        <f t="shared" si="186"/>
        <v>5.0406662445818924</v>
      </c>
      <c r="AS100" s="168">
        <f t="shared" si="187"/>
        <v>4.1484404716622292</v>
      </c>
      <c r="AT100" s="168">
        <f t="shared" si="188"/>
        <v>5.1913910864330992</v>
      </c>
      <c r="AU100" s="168">
        <f t="shared" si="189"/>
        <v>5.5985649546827796</v>
      </c>
      <c r="AV100" s="168">
        <f t="shared" si="190"/>
        <v>5.2740170623145399</v>
      </c>
      <c r="AW100" s="168">
        <f t="shared" si="191"/>
        <v>8.7995617338902967</v>
      </c>
      <c r="AX100" s="168">
        <f t="shared" si="192"/>
        <v>7.5043793063178796</v>
      </c>
      <c r="AY100" s="168">
        <f t="shared" si="193"/>
        <v>5.0625838176128743</v>
      </c>
      <c r="AZ100" s="168">
        <f t="shared" si="194"/>
        <v>5.2850630904406417</v>
      </c>
      <c r="BA100" s="168">
        <f t="shared" si="195"/>
        <v>3.0966767371601209</v>
      </c>
      <c r="BB100" s="168">
        <f t="shared" si="196"/>
        <v>3.2979925262883465</v>
      </c>
      <c r="BC100" s="168">
        <f t="shared" si="197"/>
        <v>4.1080736091905115</v>
      </c>
      <c r="BD100" s="168">
        <f t="shared" si="198"/>
        <v>2.1396749701951432</v>
      </c>
      <c r="BE100" s="168">
        <f t="shared" si="199"/>
        <v>-0.15059015059015057</v>
      </c>
      <c r="BF100" s="168">
        <f t="shared" si="200"/>
        <v>-2.3997812644596812</v>
      </c>
      <c r="BG100" s="168">
        <f t="shared" si="201"/>
        <v>-5.1066699362432564</v>
      </c>
      <c r="BH100" s="168">
        <f t="shared" si="202"/>
        <v>-4.992423311627145</v>
      </c>
      <c r="BI100" s="168">
        <f t="shared" si="203"/>
        <v>-3.945705784045979</v>
      </c>
      <c r="BJ100" s="168">
        <f t="shared" si="204"/>
        <v>-0.87706066156664153</v>
      </c>
      <c r="BK100" s="168">
        <f t="shared" si="205"/>
        <v>2.3838749273208863</v>
      </c>
    </row>
    <row r="101" spans="1:63" ht="13.5" thickBot="1">
      <c r="A101" s="111" t="s">
        <v>285</v>
      </c>
      <c r="B101" s="275"/>
      <c r="C101" s="170"/>
      <c r="D101" s="170"/>
      <c r="E101" s="170"/>
      <c r="F101" s="170">
        <f t="shared" si="206"/>
        <v>3.4539811899135437</v>
      </c>
      <c r="G101" s="170">
        <f t="shared" si="149"/>
        <v>5.0822925287045377</v>
      </c>
      <c r="H101" s="170">
        <f t="shared" si="150"/>
        <v>3.4602991283207243</v>
      </c>
      <c r="I101" s="170">
        <f t="shared" si="151"/>
        <v>3.6716673448207873</v>
      </c>
      <c r="J101" s="170">
        <f t="shared" si="152"/>
        <v>3.2447527219830867</v>
      </c>
      <c r="K101" s="170">
        <f t="shared" si="153"/>
        <v>3.2104633989503535</v>
      </c>
      <c r="L101" s="170">
        <f t="shared" si="154"/>
        <v>2.3144970577527029</v>
      </c>
      <c r="M101" s="170">
        <f t="shared" si="155"/>
        <v>1.5012597138382116</v>
      </c>
      <c r="N101" s="170">
        <f t="shared" si="156"/>
        <v>0.88413057803483819</v>
      </c>
      <c r="O101" s="170">
        <f t="shared" si="157"/>
        <v>0.54499616246304294</v>
      </c>
      <c r="P101" s="170">
        <f t="shared" si="158"/>
        <v>0.25368841112513246</v>
      </c>
      <c r="Q101" s="170">
        <f t="shared" si="159"/>
        <v>0.37146303488282689</v>
      </c>
      <c r="R101" s="170">
        <f t="shared" si="160"/>
        <v>0.9287816320167992</v>
      </c>
      <c r="S101" s="170">
        <f t="shared" si="161"/>
        <v>1.7056900200821634</v>
      </c>
      <c r="T101" s="170">
        <f t="shared" si="162"/>
        <v>2.6083218615131383</v>
      </c>
      <c r="U101" s="170">
        <f t="shared" si="163"/>
        <v>3.4982965323186197</v>
      </c>
      <c r="V101" s="170">
        <f t="shared" si="164"/>
        <v>3.4215132498305332</v>
      </c>
      <c r="W101" s="170">
        <f t="shared" si="165"/>
        <v>3.2975754451655179</v>
      </c>
      <c r="X101" s="170">
        <f t="shared" si="166"/>
        <v>4.9305736980832506</v>
      </c>
      <c r="Y101" s="170">
        <f t="shared" si="167"/>
        <v>4.2604006999476969</v>
      </c>
      <c r="Z101" s="170">
        <f t="shared" si="168"/>
        <v>3.6660659666824911</v>
      </c>
      <c r="AA101" s="170">
        <f t="shared" si="169"/>
        <v>3.6325304045017486</v>
      </c>
      <c r="AB101" s="170">
        <f t="shared" si="170"/>
        <v>1.575494141853452</v>
      </c>
      <c r="AC101" s="170">
        <f t="shared" si="171"/>
        <v>1.9474052503718882</v>
      </c>
      <c r="AD101" s="170">
        <f t="shared" si="172"/>
        <v>3.2190551779887957</v>
      </c>
      <c r="AE101" s="170">
        <f t="shared" si="173"/>
        <v>3.7297478820270102</v>
      </c>
      <c r="AF101" s="170">
        <f t="shared" si="174"/>
        <v>3.4714320292754968</v>
      </c>
      <c r="AG101" s="170">
        <f t="shared" si="175"/>
        <v>3.8200845268019759</v>
      </c>
      <c r="AH101" s="170">
        <f t="shared" si="176"/>
        <v>3.2070177866564213</v>
      </c>
      <c r="AI101" s="170">
        <f t="shared" si="177"/>
        <v>3.2087073598580531</v>
      </c>
      <c r="AJ101" s="170">
        <f t="shared" si="178"/>
        <v>3.0041181927469509</v>
      </c>
      <c r="AK101" s="170">
        <f t="shared" si="179"/>
        <v>2.3994535931117311</v>
      </c>
      <c r="AL101" s="170">
        <f t="shared" si="180"/>
        <v>3.7478216237945188</v>
      </c>
      <c r="AM101" s="170">
        <f t="shared" si="181"/>
        <v>3.7307333070830397</v>
      </c>
      <c r="AN101" s="170">
        <f t="shared" si="182"/>
        <v>5.0207384954685619</v>
      </c>
      <c r="AO101" s="170">
        <f t="shared" si="183"/>
        <v>5.665570947315274</v>
      </c>
      <c r="AP101" s="170">
        <f t="shared" si="184"/>
        <v>5.4469835514074569</v>
      </c>
      <c r="AQ101" s="170">
        <f t="shared" si="185"/>
        <v>5.1888010674873692</v>
      </c>
      <c r="AR101" s="170">
        <f t="shared" si="186"/>
        <v>5.4551714312850228</v>
      </c>
      <c r="AS101" s="170">
        <f t="shared" si="187"/>
        <v>5.0291148458301729</v>
      </c>
      <c r="AT101" s="170">
        <f t="shared" si="188"/>
        <v>5.0815694291116476</v>
      </c>
      <c r="AU101" s="170">
        <f t="shared" si="189"/>
        <v>4.935364698089403</v>
      </c>
      <c r="AV101" s="170">
        <f t="shared" si="190"/>
        <v>5.2472158740523094</v>
      </c>
      <c r="AW101" s="170">
        <f t="shared" si="191"/>
        <v>7.0898589701371044</v>
      </c>
      <c r="AX101" s="170">
        <f t="shared" si="192"/>
        <v>6.523912823860516</v>
      </c>
      <c r="AY101" s="170">
        <f t="shared" si="193"/>
        <v>5.4654917994530026</v>
      </c>
      <c r="AZ101" s="170">
        <f t="shared" si="194"/>
        <v>5.0886775062500575</v>
      </c>
      <c r="BA101" s="170">
        <f t="shared" si="195"/>
        <v>4.9428382683227738</v>
      </c>
      <c r="BB101" s="170">
        <f t="shared" si="196"/>
        <v>4.1078791543505115</v>
      </c>
      <c r="BC101" s="170">
        <f t="shared" si="197"/>
        <v>5.0650103056523132</v>
      </c>
      <c r="BD101" s="170">
        <f t="shared" si="198"/>
        <v>3.7668207180398574</v>
      </c>
      <c r="BE101" s="170">
        <f t="shared" si="199"/>
        <v>1.8734175386414254</v>
      </c>
      <c r="BF101" s="170">
        <f t="shared" si="200"/>
        <v>-0.72161413348504277</v>
      </c>
      <c r="BG101" s="170">
        <f t="shared" si="201"/>
        <v>-2.7432811712996781</v>
      </c>
      <c r="BH101" s="170">
        <f t="shared" si="202"/>
        <v>-2.2127062649171738</v>
      </c>
      <c r="BI101" s="170">
        <f t="shared" si="203"/>
        <v>-1.4427685772660193</v>
      </c>
      <c r="BJ101" s="170">
        <f t="shared" si="204"/>
        <v>1.5642378458177821</v>
      </c>
      <c r="BK101" s="170">
        <f t="shared" si="205"/>
        <v>3.0564971686183124</v>
      </c>
    </row>
    <row r="103" spans="1:63" ht="18">
      <c r="A103" s="330" t="s">
        <v>169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</row>
    <row r="104" spans="1:63" ht="13.5" thickBot="1">
      <c r="A104" s="1" t="s">
        <v>201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3" ht="13.5" thickBot="1">
      <c r="A105" s="156" t="s">
        <v>168</v>
      </c>
      <c r="B105" s="269" t="str">
        <f>B85</f>
        <v>1995q1</v>
      </c>
      <c r="C105" s="268" t="str">
        <f t="shared" ref="C105:BH105" si="207">C85</f>
        <v>1995q2</v>
      </c>
      <c r="D105" s="268" t="str">
        <f t="shared" si="207"/>
        <v>1995q3</v>
      </c>
      <c r="E105" s="268" t="str">
        <f t="shared" si="207"/>
        <v>1995q4</v>
      </c>
      <c r="F105" s="268" t="str">
        <f t="shared" si="207"/>
        <v>1996q1</v>
      </c>
      <c r="G105" s="268" t="str">
        <f t="shared" si="207"/>
        <v>1996q2</v>
      </c>
      <c r="H105" s="268" t="str">
        <f t="shared" si="207"/>
        <v>1996q3</v>
      </c>
      <c r="I105" s="268" t="str">
        <f t="shared" si="207"/>
        <v>1996q4</v>
      </c>
      <c r="J105" s="268" t="str">
        <f t="shared" si="207"/>
        <v>1997q1</v>
      </c>
      <c r="K105" s="268" t="str">
        <f t="shared" si="207"/>
        <v>1997q2</v>
      </c>
      <c r="L105" s="268" t="str">
        <f t="shared" si="207"/>
        <v>1997q3</v>
      </c>
      <c r="M105" s="268" t="str">
        <f t="shared" si="207"/>
        <v>1997q4</v>
      </c>
      <c r="N105" s="268" t="str">
        <f t="shared" si="207"/>
        <v>1998q1</v>
      </c>
      <c r="O105" s="268" t="str">
        <f t="shared" si="207"/>
        <v>1998q2</v>
      </c>
      <c r="P105" s="268" t="str">
        <f t="shared" si="207"/>
        <v>1998q3</v>
      </c>
      <c r="Q105" s="268" t="str">
        <f t="shared" si="207"/>
        <v>1998q4</v>
      </c>
      <c r="R105" s="268" t="str">
        <f t="shared" si="207"/>
        <v>1999q1</v>
      </c>
      <c r="S105" s="268" t="str">
        <f t="shared" si="207"/>
        <v>1999q2</v>
      </c>
      <c r="T105" s="268" t="str">
        <f t="shared" si="207"/>
        <v>1999q3</v>
      </c>
      <c r="U105" s="268" t="str">
        <f t="shared" si="207"/>
        <v>1999q4</v>
      </c>
      <c r="V105" s="268" t="str">
        <f t="shared" si="207"/>
        <v>2000q1</v>
      </c>
      <c r="W105" s="268" t="str">
        <f t="shared" si="207"/>
        <v>2000q2</v>
      </c>
      <c r="X105" s="268" t="str">
        <f t="shared" si="207"/>
        <v>2000q3</v>
      </c>
      <c r="Y105" s="268" t="str">
        <f t="shared" si="207"/>
        <v>2000q4</v>
      </c>
      <c r="Z105" s="268" t="str">
        <f t="shared" si="207"/>
        <v>2001q1</v>
      </c>
      <c r="AA105" s="268" t="str">
        <f t="shared" si="207"/>
        <v>2001q2</v>
      </c>
      <c r="AB105" s="268" t="str">
        <f t="shared" si="207"/>
        <v>2001q3</v>
      </c>
      <c r="AC105" s="268" t="str">
        <f t="shared" si="207"/>
        <v>2001q4</v>
      </c>
      <c r="AD105" s="268" t="str">
        <f t="shared" si="207"/>
        <v>2002q1</v>
      </c>
      <c r="AE105" s="268" t="str">
        <f t="shared" si="207"/>
        <v>2002q2</v>
      </c>
      <c r="AF105" s="268" t="str">
        <f t="shared" si="207"/>
        <v>2002q3</v>
      </c>
      <c r="AG105" s="268" t="str">
        <f t="shared" si="207"/>
        <v>2002q4</v>
      </c>
      <c r="AH105" s="268" t="str">
        <f t="shared" si="207"/>
        <v>2003q1</v>
      </c>
      <c r="AI105" s="268" t="str">
        <f t="shared" si="207"/>
        <v>2003q2</v>
      </c>
      <c r="AJ105" s="268" t="str">
        <f t="shared" si="207"/>
        <v>2003q3</v>
      </c>
      <c r="AK105" s="268" t="str">
        <f t="shared" si="207"/>
        <v>2003q4</v>
      </c>
      <c r="AL105" s="268" t="str">
        <f t="shared" si="207"/>
        <v>2004q1</v>
      </c>
      <c r="AM105" s="268" t="str">
        <f t="shared" si="207"/>
        <v>2004q2</v>
      </c>
      <c r="AN105" s="268" t="str">
        <f t="shared" si="207"/>
        <v>2004q3</v>
      </c>
      <c r="AO105" s="268" t="str">
        <f t="shared" si="207"/>
        <v>2004q4</v>
      </c>
      <c r="AP105" s="268" t="str">
        <f t="shared" si="207"/>
        <v>2005q1</v>
      </c>
      <c r="AQ105" s="268" t="str">
        <f t="shared" si="207"/>
        <v>2005q2</v>
      </c>
      <c r="AR105" s="268" t="str">
        <f t="shared" si="207"/>
        <v>2005q3</v>
      </c>
      <c r="AS105" s="268" t="str">
        <f t="shared" si="207"/>
        <v>2005q4</v>
      </c>
      <c r="AT105" s="268" t="str">
        <f t="shared" si="207"/>
        <v>2006q1</v>
      </c>
      <c r="AU105" s="268" t="str">
        <f t="shared" si="207"/>
        <v>2006q2</v>
      </c>
      <c r="AV105" s="268" t="str">
        <f t="shared" si="207"/>
        <v>2006q3</v>
      </c>
      <c r="AW105" s="268" t="str">
        <f t="shared" si="207"/>
        <v>2006q4</v>
      </c>
      <c r="AX105" s="268" t="str">
        <f t="shared" si="207"/>
        <v>2007q1</v>
      </c>
      <c r="AY105" s="268" t="str">
        <f t="shared" si="207"/>
        <v>2007q2</v>
      </c>
      <c r="AZ105" s="268" t="str">
        <f t="shared" si="207"/>
        <v>2007q3</v>
      </c>
      <c r="BA105" s="268" t="str">
        <f t="shared" si="207"/>
        <v>2007q4</v>
      </c>
      <c r="BB105" s="268" t="str">
        <f t="shared" si="207"/>
        <v>2008q1</v>
      </c>
      <c r="BC105" s="268" t="str">
        <f t="shared" si="207"/>
        <v>2008q2</v>
      </c>
      <c r="BD105" s="268" t="str">
        <f t="shared" si="207"/>
        <v>2008q3</v>
      </c>
      <c r="BE105" s="268" t="str">
        <f t="shared" si="207"/>
        <v>2008q4</v>
      </c>
      <c r="BF105" s="268" t="str">
        <f t="shared" si="207"/>
        <v>2009q1</v>
      </c>
      <c r="BG105" s="268" t="str">
        <f t="shared" si="207"/>
        <v>2009q2</v>
      </c>
      <c r="BH105" s="268" t="str">
        <f t="shared" si="207"/>
        <v>2009q3</v>
      </c>
      <c r="BI105" s="268" t="str">
        <f>BI85</f>
        <v>2009q4</v>
      </c>
      <c r="BJ105" s="268" t="str">
        <f>BJ85</f>
        <v>2010q1</v>
      </c>
      <c r="BK105" s="268" t="str">
        <f>BK85</f>
        <v>2010q2</v>
      </c>
    </row>
    <row r="106" spans="1:63" ht="13.5" thickTop="1">
      <c r="A106" s="157" t="s">
        <v>0</v>
      </c>
      <c r="B106" s="271"/>
      <c r="C106" s="166"/>
      <c r="D106" s="166"/>
      <c r="E106" s="166"/>
      <c r="F106" s="166">
        <f t="shared" ref="F106:F121" si="208">(F26-B26)/B26*100</f>
        <v>17.70382580892716</v>
      </c>
      <c r="G106" s="166">
        <f t="shared" ref="G106:G121" si="209">(G26-C26)/C26*100</f>
        <v>51.775910750240492</v>
      </c>
      <c r="H106" s="166">
        <f t="shared" ref="H106:H121" si="210">(H26-D26)/D26*100</f>
        <v>15.943345704001915</v>
      </c>
      <c r="I106" s="166">
        <f t="shared" ref="I106:I121" si="211">(I26-E26)/E26*100</f>
        <v>9.2366168770093466</v>
      </c>
      <c r="J106" s="166">
        <f t="shared" ref="J106:J121" si="212">(J26-F26)/F26*100</f>
        <v>4.190171954191741</v>
      </c>
      <c r="K106" s="166">
        <f t="shared" ref="K106:K121" si="213">(K26-G26)/G26*100</f>
        <v>-1.7551418409703774</v>
      </c>
      <c r="L106" s="166">
        <f t="shared" ref="L106:L121" si="214">(L26-H26)/H26*100</f>
        <v>-0.47329085941719545</v>
      </c>
      <c r="M106" s="166">
        <f t="shared" ref="M106:M121" si="215">(M26-I26)/I26*100</f>
        <v>0.3388765523454263</v>
      </c>
      <c r="N106" s="166">
        <f t="shared" ref="N106:N121" si="216">(N26-J26)/J26*100</f>
        <v>2.1814992212393522</v>
      </c>
      <c r="O106" s="166">
        <f t="shared" ref="O106:O121" si="217">(O26-K26)/K26*100</f>
        <v>1.7259171719735482</v>
      </c>
      <c r="P106" s="166">
        <f t="shared" ref="P106:P121" si="218">(P26-L26)/L26*100</f>
        <v>0.75853908874326093</v>
      </c>
      <c r="Q106" s="166">
        <f t="shared" ref="Q106:Q121" si="219">(Q26-M26)/M26*100</f>
        <v>-5.691040714129449</v>
      </c>
      <c r="R106" s="166">
        <f t="shared" ref="R106:R121" si="220">(R26-N26)/N26*100</f>
        <v>-12.490630856057013</v>
      </c>
      <c r="S106" s="166">
        <f t="shared" ref="S106:S121" si="221">(S26-O26)/O26*100</f>
        <v>-7.3320434097774863</v>
      </c>
      <c r="T106" s="166">
        <f t="shared" ref="T106:T121" si="222">(T26-P26)/P26*100</f>
        <v>-11.521206453121525</v>
      </c>
      <c r="U106" s="166">
        <f t="shared" ref="U106:U121" si="223">(U26-Q26)/Q26*100</f>
        <v>-21.368536583373377</v>
      </c>
      <c r="V106" s="166">
        <f t="shared" ref="V106:V121" si="224">(V26-R26)/R26*100</f>
        <v>-10.872686329707742</v>
      </c>
      <c r="W106" s="166">
        <f t="shared" ref="W106:W121" si="225">(W26-S26)/S26*100</f>
        <v>-12.028523407315218</v>
      </c>
      <c r="X106" s="166">
        <f t="shared" ref="X106:X121" si="226">(X26-T26)/T26*100</f>
        <v>23.746665129142595</v>
      </c>
      <c r="Y106" s="166">
        <f t="shared" ref="Y106:Y121" si="227">(Y26-U26)/U26*100</f>
        <v>10.572743118932172</v>
      </c>
      <c r="Z106" s="166">
        <f t="shared" ref="Z106:Z121" si="228">(Z26-V26)/V26*100</f>
        <v>6.2981249728460504</v>
      </c>
      <c r="AA106" s="166">
        <f t="shared" ref="AA106:AA121" si="229">(AA26-W26)/W26*100</f>
        <v>12.982924437799634</v>
      </c>
      <c r="AB106" s="166">
        <f t="shared" ref="AB106:AB121" si="230">(AB26-X26)/X26*100</f>
        <v>-14.866374336583066</v>
      </c>
      <c r="AC106" s="166">
        <f t="shared" ref="AC106:AC121" si="231">(AC26-Y26)/Y26*100</f>
        <v>-10.682564639767781</v>
      </c>
      <c r="AD106" s="166">
        <f t="shared" ref="AD106:AD121" si="232">(AD26-Z26)/Z26*100</f>
        <v>0.41975491602837828</v>
      </c>
      <c r="AE106" s="166">
        <f t="shared" ref="AE106:AE121" si="233">(AE26-AA26)/AA26*100</f>
        <v>3.6792311850282062</v>
      </c>
      <c r="AF106" s="166">
        <f t="shared" ref="AF106:AF121" si="234">(AF26-AB26)/AB26*100</f>
        <v>-8.2439148651041236</v>
      </c>
      <c r="AG106" s="166">
        <f t="shared" ref="AG106:AG121" si="235">(AG26-AC26)/AC26*100</f>
        <v>6.1365532585138309</v>
      </c>
      <c r="AH106" s="166">
        <f t="shared" ref="AH106:AH121" si="236">(AH26-AD26)/AD26*100</f>
        <v>-1.0575285299512844</v>
      </c>
      <c r="AI106" s="166">
        <f t="shared" ref="AI106:AI121" si="237">(AI26-AE26)/AE26*100</f>
        <v>13.777512261207454</v>
      </c>
      <c r="AJ106" s="166">
        <f t="shared" ref="AJ106:AJ121" si="238">(AJ26-AF26)/AF26*100</f>
        <v>8.9520484309845809</v>
      </c>
      <c r="AK106" s="166">
        <f t="shared" ref="AK106:AK121" si="239">(AK26-AG26)/AG26*100</f>
        <v>-8.726937283445114</v>
      </c>
      <c r="AL106" s="166">
        <f t="shared" ref="AL106:AL121" si="240">(AL26-AH26)/AH26*100</f>
        <v>1.8729921164186887</v>
      </c>
      <c r="AM106" s="166">
        <f t="shared" ref="AM106:AM121" si="241">(AM26-AI26)/AI26*100</f>
        <v>-7.7698790411464644</v>
      </c>
      <c r="AN106" s="166">
        <f t="shared" ref="AN106:AN121" si="242">(AN26-AJ26)/AJ26*100</f>
        <v>7.6191340887732526</v>
      </c>
      <c r="AO106" s="166">
        <f t="shared" ref="AO106:AO121" si="243">(AO26-AK26)/AK26*100</f>
        <v>8.4476797993204045</v>
      </c>
      <c r="AP106" s="166">
        <f t="shared" ref="AP106:AP121" si="244">(AP26-AL26)/AL26*100</f>
        <v>2.4224332564934454</v>
      </c>
      <c r="AQ106" s="166">
        <f t="shared" ref="AQ106:AQ121" si="245">(AQ26-AM26)/AM26*100</f>
        <v>-13.097080153063049</v>
      </c>
      <c r="AR106" s="166">
        <f t="shared" ref="AR106:AR121" si="246">(AR26-AN26)/AN26*100</f>
        <v>-1.9318524914547022</v>
      </c>
      <c r="AS106" s="166">
        <f t="shared" ref="AS106:AS121" si="247">(AS26-AO26)/AO26*100</f>
        <v>-7.3862843238735474</v>
      </c>
      <c r="AT106" s="166">
        <f t="shared" ref="AT106:AT121" si="248">(AT26-AP26)/AP26*100</f>
        <v>0.80374848199328774</v>
      </c>
      <c r="AU106" s="166">
        <f t="shared" ref="AU106:AU121" si="249">(AU26-AQ26)/AQ26*100</f>
        <v>-3.3407894539612264</v>
      </c>
      <c r="AV106" s="166">
        <f t="shared" ref="AV106:AV121" si="250">(AV26-AR26)/AR26*100</f>
        <v>-3.6950792180649623</v>
      </c>
      <c r="AW106" s="166">
        <f t="shared" ref="AW106:AW121" si="251">(AW26-AS26)/AS26*100</f>
        <v>8.8468851151987113</v>
      </c>
      <c r="AX106" s="166">
        <f t="shared" ref="AX106:AX121" si="252">(AX26-AT26)/AT26*100</f>
        <v>5.1119578096113631</v>
      </c>
      <c r="AY106" s="166">
        <f t="shared" ref="AY106:AY121" si="253">(AY26-AU26)/AU26*100</f>
        <v>4.6392583050695571</v>
      </c>
      <c r="AZ106" s="166">
        <f t="shared" ref="AZ106:AZ121" si="254">(AZ26-AV26)/AV26*100</f>
        <v>3.8318985200962787</v>
      </c>
      <c r="BA106" s="166">
        <f t="shared" ref="BA106:BA121" si="255">(BA26-AW26)/AW26*100</f>
        <v>2.5377913693206748</v>
      </c>
      <c r="BB106" s="166">
        <f t="shared" ref="BB106:BB121" si="256">(BB26-AX26)/AX26*100</f>
        <v>6.2084067212075222</v>
      </c>
      <c r="BC106" s="166">
        <f t="shared" ref="BC106:BC121" si="257">(BC26-AY26)/AY26*100</f>
        <v>7.5355824363421737</v>
      </c>
      <c r="BD106" s="166">
        <f t="shared" ref="BD106:BD121" si="258">(BD26-AZ26)/AZ26*100</f>
        <v>5.2238870490748113</v>
      </c>
      <c r="BE106" s="166">
        <f t="shared" ref="BE106:BE121" si="259">(BE26-BA26)/BA26*100</f>
        <v>3.3809403532043363</v>
      </c>
      <c r="BF106" s="166">
        <f t="shared" ref="BF106:BF121" si="260">(BF26-BB26)/BB26*100</f>
        <v>-5.2876888906756037</v>
      </c>
      <c r="BG106" s="166">
        <f t="shared" ref="BG106:BG121" si="261">(BG26-BC26)/BC26*100</f>
        <v>-5.2341304807151738</v>
      </c>
      <c r="BH106" s="166">
        <f t="shared" ref="BH106:BH121" si="262">(BH26-BD26)/BD26*100</f>
        <v>-4.2137957710460725</v>
      </c>
      <c r="BI106" s="166">
        <f t="shared" ref="BI106:BI121" si="263">(BI26-BE26)/BE26*100</f>
        <v>-0.51853968156442498</v>
      </c>
      <c r="BJ106" s="166">
        <f t="shared" ref="BJ106:BJ121" si="264">(BJ26-BF26)/BF26*100</f>
        <v>0.92404129685470326</v>
      </c>
      <c r="BK106" s="166">
        <f t="shared" ref="BK106:BK121" si="265">(BK26-BG26)/BG26*100</f>
        <v>1.8794437484129942</v>
      </c>
    </row>
    <row r="107" spans="1:63">
      <c r="A107" s="158" t="s">
        <v>1</v>
      </c>
      <c r="B107" s="272"/>
      <c r="C107" s="168"/>
      <c r="D107" s="168"/>
      <c r="E107" s="168"/>
      <c r="F107" s="168">
        <f t="shared" si="208"/>
        <v>3.0097500457038007</v>
      </c>
      <c r="G107" s="168">
        <f t="shared" si="209"/>
        <v>57.944660113251444</v>
      </c>
      <c r="H107" s="168">
        <f t="shared" si="210"/>
        <v>5.4742333040015332</v>
      </c>
      <c r="I107" s="168">
        <f t="shared" si="211"/>
        <v>-8.7511493856881373</v>
      </c>
      <c r="J107" s="168">
        <f t="shared" si="212"/>
        <v>9.0395908802411782</v>
      </c>
      <c r="K107" s="168">
        <f t="shared" si="213"/>
        <v>-3.2011755571277583</v>
      </c>
      <c r="L107" s="168">
        <f t="shared" si="214"/>
        <v>-1.9492089346664965</v>
      </c>
      <c r="M107" s="168">
        <f t="shared" si="215"/>
        <v>-0.84749889903298214</v>
      </c>
      <c r="N107" s="168">
        <f t="shared" si="216"/>
        <v>3.1332349081571191</v>
      </c>
      <c r="O107" s="168">
        <f t="shared" si="217"/>
        <v>2.8856462123018836</v>
      </c>
      <c r="P107" s="168">
        <f t="shared" si="218"/>
        <v>2.8752958909192574</v>
      </c>
      <c r="Q107" s="168">
        <f t="shared" si="219"/>
        <v>-8.3304976968035085</v>
      </c>
      <c r="R107" s="168">
        <f t="shared" si="220"/>
        <v>0.60665549002193375</v>
      </c>
      <c r="S107" s="168">
        <f t="shared" si="221"/>
        <v>1.3375225409331328</v>
      </c>
      <c r="T107" s="168">
        <f t="shared" si="222"/>
        <v>-2.2721994768929203</v>
      </c>
      <c r="U107" s="168">
        <f t="shared" si="223"/>
        <v>-16.050173647160005</v>
      </c>
      <c r="V107" s="168">
        <f t="shared" si="224"/>
        <v>-15.815735445199437</v>
      </c>
      <c r="W107" s="168">
        <f t="shared" si="225"/>
        <v>-15.08417839949513</v>
      </c>
      <c r="X107" s="168">
        <f t="shared" si="226"/>
        <v>35.349237179254224</v>
      </c>
      <c r="Y107" s="168">
        <f t="shared" si="227"/>
        <v>21.938346162548044</v>
      </c>
      <c r="Z107" s="168">
        <f t="shared" si="228"/>
        <v>14.508758971818725</v>
      </c>
      <c r="AA107" s="168">
        <f t="shared" si="229"/>
        <v>19.1135223814508</v>
      </c>
      <c r="AB107" s="168">
        <f t="shared" si="230"/>
        <v>-18.102870718451584</v>
      </c>
      <c r="AC107" s="168">
        <f t="shared" si="231"/>
        <v>-14.000604315689227</v>
      </c>
      <c r="AD107" s="168">
        <f t="shared" si="232"/>
        <v>7.4795100885641732</v>
      </c>
      <c r="AE107" s="168">
        <f t="shared" si="233"/>
        <v>7.937226674027233</v>
      </c>
      <c r="AF107" s="168">
        <f t="shared" si="234"/>
        <v>-7.4793547409211225</v>
      </c>
      <c r="AG107" s="168">
        <f t="shared" si="235"/>
        <v>17.068666128399599</v>
      </c>
      <c r="AH107" s="168">
        <f t="shared" si="236"/>
        <v>-4.0499168241524881</v>
      </c>
      <c r="AI107" s="168">
        <f t="shared" si="237"/>
        <v>15.553395380632038</v>
      </c>
      <c r="AJ107" s="168">
        <f t="shared" si="238"/>
        <v>9.7857295579195114</v>
      </c>
      <c r="AK107" s="168">
        <f t="shared" si="239"/>
        <v>-16.877079163431517</v>
      </c>
      <c r="AL107" s="168">
        <f t="shared" si="240"/>
        <v>2.7774064941859029E-2</v>
      </c>
      <c r="AM107" s="168">
        <f t="shared" si="241"/>
        <v>-9.7690941636625048</v>
      </c>
      <c r="AN107" s="168">
        <f t="shared" si="242"/>
        <v>9.2789617626917789</v>
      </c>
      <c r="AO107" s="168">
        <f t="shared" si="243"/>
        <v>15.932584005591668</v>
      </c>
      <c r="AP107" s="168">
        <f t="shared" si="244"/>
        <v>5.5256997582006253</v>
      </c>
      <c r="AQ107" s="168">
        <f t="shared" si="245"/>
        <v>-15.019386313032681</v>
      </c>
      <c r="AR107" s="168">
        <f t="shared" si="246"/>
        <v>0.32948954139876274</v>
      </c>
      <c r="AS107" s="168">
        <f t="shared" si="247"/>
        <v>-7.169018981682787</v>
      </c>
      <c r="AT107" s="168">
        <f t="shared" si="248"/>
        <v>5.1797569392339797</v>
      </c>
      <c r="AU107" s="168">
        <f t="shared" si="249"/>
        <v>-2.879473353874908</v>
      </c>
      <c r="AV107" s="168">
        <f t="shared" si="250"/>
        <v>-3.8616687510646788</v>
      </c>
      <c r="AW107" s="168">
        <f t="shared" si="251"/>
        <v>12.227140678097834</v>
      </c>
      <c r="AX107" s="168">
        <f t="shared" si="252"/>
        <v>5.2780153663441798</v>
      </c>
      <c r="AY107" s="168">
        <f t="shared" si="253"/>
        <v>5.0772740592289765</v>
      </c>
      <c r="AZ107" s="168">
        <f t="shared" si="254"/>
        <v>4.0806492394480189</v>
      </c>
      <c r="BA107" s="168">
        <f t="shared" si="255"/>
        <v>4.2879748518024519</v>
      </c>
      <c r="BB107" s="168">
        <f t="shared" si="256"/>
        <v>12.928056412172662</v>
      </c>
      <c r="BC107" s="168">
        <f t="shared" si="257"/>
        <v>10.5127523048094</v>
      </c>
      <c r="BD107" s="168">
        <f t="shared" si="258"/>
        <v>8.647237828205288</v>
      </c>
      <c r="BE107" s="168">
        <f t="shared" si="259"/>
        <v>7.737293913168644</v>
      </c>
      <c r="BF107" s="168">
        <f t="shared" si="260"/>
        <v>-4.0944169207317005</v>
      </c>
      <c r="BG107" s="168">
        <f t="shared" si="261"/>
        <v>-4.7550411507804897</v>
      </c>
      <c r="BH107" s="168">
        <f t="shared" si="262"/>
        <v>-3.5824671027833981</v>
      </c>
      <c r="BI107" s="168">
        <f t="shared" si="263"/>
        <v>2.0587266997977824</v>
      </c>
      <c r="BJ107" s="168">
        <f t="shared" si="264"/>
        <v>-0.9064944741090234</v>
      </c>
      <c r="BK107" s="168">
        <f t="shared" si="265"/>
        <v>3.0724561253435532</v>
      </c>
    </row>
    <row r="108" spans="1:63">
      <c r="A108" s="161" t="s">
        <v>2</v>
      </c>
      <c r="B108" s="273"/>
      <c r="C108" s="169"/>
      <c r="D108" s="169"/>
      <c r="E108" s="169"/>
      <c r="F108" s="169">
        <f t="shared" si="208"/>
        <v>38.799913120344826</v>
      </c>
      <c r="G108" s="169">
        <f t="shared" si="209"/>
        <v>38.816237184164102</v>
      </c>
      <c r="H108" s="169">
        <f t="shared" si="210"/>
        <v>39.171512476508973</v>
      </c>
      <c r="I108" s="169">
        <f t="shared" si="211"/>
        <v>40.375405507573603</v>
      </c>
      <c r="J108" s="169">
        <f t="shared" si="212"/>
        <v>-0.9768282845888796</v>
      </c>
      <c r="K108" s="169">
        <f t="shared" si="213"/>
        <v>1.7013858151920691</v>
      </c>
      <c r="L108" s="169">
        <f t="shared" si="214"/>
        <v>2.0084895643427041</v>
      </c>
      <c r="M108" s="169">
        <f t="shared" si="215"/>
        <v>1.6738819094470083</v>
      </c>
      <c r="N108" s="169">
        <f t="shared" si="216"/>
        <v>1.0648609376519778</v>
      </c>
      <c r="O108" s="169">
        <f t="shared" si="217"/>
        <v>-0.91260872733164322</v>
      </c>
      <c r="P108" s="169">
        <f t="shared" si="218"/>
        <v>-2.6627269937363618</v>
      </c>
      <c r="Q108" s="169">
        <f t="shared" si="219"/>
        <v>-2.7945661863179843</v>
      </c>
      <c r="R108" s="169">
        <f t="shared" si="220"/>
        <v>-28.171709728290999</v>
      </c>
      <c r="S108" s="169">
        <f t="shared" si="221"/>
        <v>-27.812450217905521</v>
      </c>
      <c r="T108" s="169">
        <f t="shared" si="222"/>
        <v>-27.320690958621345</v>
      </c>
      <c r="U108" s="169">
        <f t="shared" si="223"/>
        <v>-26.872397200625592</v>
      </c>
      <c r="V108" s="169">
        <f t="shared" si="224"/>
        <v>-2.5833315970164348</v>
      </c>
      <c r="W108" s="169">
        <f t="shared" si="225"/>
        <v>-1.8951622089369662</v>
      </c>
      <c r="X108" s="169">
        <f t="shared" si="226"/>
        <v>-2.9040838698935612</v>
      </c>
      <c r="Y108" s="169">
        <f t="shared" si="227"/>
        <v>-2.9299502295710806</v>
      </c>
      <c r="Z108" s="169">
        <f t="shared" si="228"/>
        <v>-5.6005922082814914</v>
      </c>
      <c r="AA108" s="169">
        <f t="shared" si="229"/>
        <v>-4.6145455377149664</v>
      </c>
      <c r="AB108" s="169">
        <f t="shared" si="230"/>
        <v>-4.5033833705068735</v>
      </c>
      <c r="AC108" s="169">
        <f t="shared" si="231"/>
        <v>-5.7307481238510256</v>
      </c>
      <c r="AD108" s="169">
        <f t="shared" si="232"/>
        <v>-11.990552143698086</v>
      </c>
      <c r="AE108" s="169">
        <f t="shared" si="233"/>
        <v>-11.583473776490589</v>
      </c>
      <c r="AF108" s="169">
        <f t="shared" si="234"/>
        <v>-10.343349371100643</v>
      </c>
      <c r="AG108" s="169">
        <f t="shared" si="235"/>
        <v>-8.7471984016902251</v>
      </c>
      <c r="AH108" s="169">
        <f t="shared" si="236"/>
        <v>5.3664963722212127</v>
      </c>
      <c r="AI108" s="169">
        <f t="shared" si="237"/>
        <v>6.0064838218612904</v>
      </c>
      <c r="AJ108" s="169">
        <f t="shared" si="238"/>
        <v>6.589684518366604</v>
      </c>
      <c r="AK108" s="169">
        <f t="shared" si="239"/>
        <v>5.508405865938161</v>
      </c>
      <c r="AL108" s="169">
        <f t="shared" si="240"/>
        <v>5.4802714985679994</v>
      </c>
      <c r="AM108" s="169">
        <f t="shared" si="241"/>
        <v>1.7662897430557607</v>
      </c>
      <c r="AN108" s="169">
        <f t="shared" si="242"/>
        <v>2.774727942837421</v>
      </c>
      <c r="AO108" s="169">
        <f t="shared" si="243"/>
        <v>-1.8519769611566028</v>
      </c>
      <c r="AP108" s="169">
        <f t="shared" si="244"/>
        <v>-3.330648210066661</v>
      </c>
      <c r="AQ108" s="169">
        <f t="shared" si="245"/>
        <v>-4.967121537634938</v>
      </c>
      <c r="AR108" s="169">
        <f t="shared" si="246"/>
        <v>-8.9495399895188701</v>
      </c>
      <c r="AS108" s="169">
        <f t="shared" si="247"/>
        <v>-7.7394275816172478</v>
      </c>
      <c r="AT108" s="169">
        <f t="shared" si="248"/>
        <v>-8.0520767525721944</v>
      </c>
      <c r="AU108" s="169">
        <f t="shared" si="249"/>
        <v>-5.085447703385408</v>
      </c>
      <c r="AV108" s="169">
        <f t="shared" si="250"/>
        <v>-3.1254110682631127</v>
      </c>
      <c r="AW108" s="169">
        <f t="shared" si="251"/>
        <v>3.3186462920621942</v>
      </c>
      <c r="AX108" s="169">
        <f t="shared" si="252"/>
        <v>4.7275433044159367</v>
      </c>
      <c r="AY108" s="169">
        <f t="shared" si="253"/>
        <v>2.9442192361441322</v>
      </c>
      <c r="AZ108" s="169">
        <f t="shared" si="254"/>
        <v>2.9877375277273881</v>
      </c>
      <c r="BA108" s="169">
        <f t="shared" si="255"/>
        <v>-0.57134686867786721</v>
      </c>
      <c r="BB108" s="169">
        <f t="shared" si="256"/>
        <v>-9.4289926959844177</v>
      </c>
      <c r="BC108" s="169">
        <f t="shared" si="257"/>
        <v>-4.2242309496840784</v>
      </c>
      <c r="BD108" s="169">
        <f t="shared" si="258"/>
        <v>-6.5168892115320576</v>
      </c>
      <c r="BE108" s="169">
        <f t="shared" si="259"/>
        <v>-4.7361849177420954</v>
      </c>
      <c r="BF108" s="169">
        <f t="shared" si="260"/>
        <v>-8.7500311071662633</v>
      </c>
      <c r="BG108" s="169">
        <f t="shared" si="261"/>
        <v>-7.4177152725378868</v>
      </c>
      <c r="BH108" s="169">
        <f t="shared" si="262"/>
        <v>-6.7302350447004891</v>
      </c>
      <c r="BI108" s="169">
        <f t="shared" si="263"/>
        <v>-5.9494987607165308</v>
      </c>
      <c r="BJ108" s="169">
        <f t="shared" si="264"/>
        <v>6.5064282483847036</v>
      </c>
      <c r="BK108" s="169">
        <f t="shared" si="265"/>
        <v>-3.7144294309661299</v>
      </c>
    </row>
    <row r="109" spans="1:63">
      <c r="A109" s="157" t="s">
        <v>3</v>
      </c>
      <c r="B109" s="276"/>
      <c r="C109" s="167"/>
      <c r="D109" s="167"/>
      <c r="E109" s="167"/>
      <c r="F109" s="167">
        <f t="shared" si="208"/>
        <v>2.1616908688543042</v>
      </c>
      <c r="G109" s="167">
        <f t="shared" si="209"/>
        <v>1.6729677135596581</v>
      </c>
      <c r="H109" s="167">
        <f t="shared" si="210"/>
        <v>1.7142614880755733</v>
      </c>
      <c r="I109" s="167">
        <f t="shared" si="211"/>
        <v>3.4875277618440679</v>
      </c>
      <c r="J109" s="167">
        <f t="shared" si="212"/>
        <v>2.6680562474266654</v>
      </c>
      <c r="K109" s="167">
        <f t="shared" si="213"/>
        <v>4.5088799951527818</v>
      </c>
      <c r="L109" s="167">
        <f t="shared" si="214"/>
        <v>2.6389048979062588</v>
      </c>
      <c r="M109" s="167">
        <f t="shared" si="215"/>
        <v>2.2338717469805971</v>
      </c>
      <c r="N109" s="167">
        <f t="shared" si="216"/>
        <v>7.297955111580931E-2</v>
      </c>
      <c r="O109" s="167">
        <f t="shared" si="217"/>
        <v>-1.6514179975932564</v>
      </c>
      <c r="P109" s="167">
        <f t="shared" si="218"/>
        <v>-3.1580950227790416</v>
      </c>
      <c r="Q109" s="167">
        <f t="shared" si="219"/>
        <v>-3.0232038076535646</v>
      </c>
      <c r="R109" s="167">
        <f t="shared" si="220"/>
        <v>-1.9556095532821931</v>
      </c>
      <c r="S109" s="167">
        <f t="shared" si="221"/>
        <v>-0.76867280046198372</v>
      </c>
      <c r="T109" s="167">
        <f t="shared" si="222"/>
        <v>1.6789465761752227</v>
      </c>
      <c r="U109" s="167">
        <f t="shared" si="223"/>
        <v>4.3699674921439753</v>
      </c>
      <c r="V109" s="167">
        <f t="shared" si="224"/>
        <v>6.8878221108815447</v>
      </c>
      <c r="W109" s="167">
        <f t="shared" si="225"/>
        <v>7.872415960459314</v>
      </c>
      <c r="X109" s="167">
        <f t="shared" si="226"/>
        <v>8.5100337799123373</v>
      </c>
      <c r="Y109" s="167">
        <f t="shared" si="227"/>
        <v>8.5652988079498176</v>
      </c>
      <c r="Z109" s="167">
        <f t="shared" si="228"/>
        <v>8.1319494162468686</v>
      </c>
      <c r="AA109" s="167">
        <f t="shared" si="229"/>
        <v>6.42692957574556</v>
      </c>
      <c r="AB109" s="167">
        <f t="shared" si="230"/>
        <v>3.3637524561901091</v>
      </c>
      <c r="AC109" s="167">
        <f t="shared" si="231"/>
        <v>2.3969319822590851</v>
      </c>
      <c r="AD109" s="167">
        <f t="shared" si="232"/>
        <v>-1.1901160107834723</v>
      </c>
      <c r="AE109" s="167">
        <f t="shared" si="233"/>
        <v>0.44939760599149736</v>
      </c>
      <c r="AF109" s="167">
        <f t="shared" si="234"/>
        <v>2.8468995679615259</v>
      </c>
      <c r="AG109" s="167">
        <f t="shared" si="235"/>
        <v>1.8816119484021121</v>
      </c>
      <c r="AH109" s="167">
        <f t="shared" si="236"/>
        <v>1.4287130181919365</v>
      </c>
      <c r="AI109" s="167">
        <f t="shared" si="237"/>
        <v>-1.5500220673281777</v>
      </c>
      <c r="AJ109" s="167">
        <f t="shared" si="238"/>
        <v>-2.3360802592147594</v>
      </c>
      <c r="AK109" s="167">
        <f t="shared" si="239"/>
        <v>-3.2787652089535713</v>
      </c>
      <c r="AL109" s="167">
        <f t="shared" si="240"/>
        <v>2.4983652736592621</v>
      </c>
      <c r="AM109" s="167">
        <f t="shared" si="241"/>
        <v>4.8073687299292116</v>
      </c>
      <c r="AN109" s="167">
        <f t="shared" si="242"/>
        <v>6.5482882802727458</v>
      </c>
      <c r="AO109" s="167">
        <f t="shared" si="243"/>
        <v>7.1584769238588697</v>
      </c>
      <c r="AP109" s="167">
        <f t="shared" si="244"/>
        <v>4.6192746448679474</v>
      </c>
      <c r="AQ109" s="167">
        <f t="shared" si="245"/>
        <v>7.6346741681054153</v>
      </c>
      <c r="AR109" s="167">
        <f t="shared" si="246"/>
        <v>7.3611064508960737</v>
      </c>
      <c r="AS109" s="167">
        <f t="shared" si="247"/>
        <v>7.4420501746700483</v>
      </c>
      <c r="AT109" s="167">
        <f t="shared" si="248"/>
        <v>6.3375495354476241</v>
      </c>
      <c r="AU109" s="167">
        <f t="shared" si="249"/>
        <v>5.1154582883239899</v>
      </c>
      <c r="AV109" s="167">
        <f t="shared" si="250"/>
        <v>5.2219537559785785</v>
      </c>
      <c r="AW109" s="167">
        <f t="shared" si="251"/>
        <v>7.0693253646970753</v>
      </c>
      <c r="AX109" s="167">
        <f t="shared" si="252"/>
        <v>7.098276036442897</v>
      </c>
      <c r="AY109" s="167">
        <f t="shared" si="253"/>
        <v>5.9010447342138947</v>
      </c>
      <c r="AZ109" s="167">
        <f t="shared" si="254"/>
        <v>4.2102504829002241</v>
      </c>
      <c r="BA109" s="167">
        <f t="shared" si="255"/>
        <v>5.5811117289705692</v>
      </c>
      <c r="BB109" s="167">
        <f t="shared" si="256"/>
        <v>3.4666055184027948</v>
      </c>
      <c r="BC109" s="167">
        <f t="shared" si="257"/>
        <v>6.7362688981624341</v>
      </c>
      <c r="BD109" s="167">
        <f t="shared" si="258"/>
        <v>4.9777378234788818</v>
      </c>
      <c r="BE109" s="167">
        <f t="shared" si="259"/>
        <v>-2.3273763432064762</v>
      </c>
      <c r="BF109" s="167">
        <f t="shared" si="260"/>
        <v>-7.8641808128125961</v>
      </c>
      <c r="BG109" s="167">
        <f t="shared" si="261"/>
        <v>-11.823598549388612</v>
      </c>
      <c r="BH109" s="167">
        <f t="shared" si="262"/>
        <v>-8.7410284418041204</v>
      </c>
      <c r="BI109" s="167">
        <f t="shared" si="263"/>
        <v>-3.6038964619653111</v>
      </c>
      <c r="BJ109" s="167">
        <f t="shared" si="264"/>
        <v>3.2713786708643688</v>
      </c>
      <c r="BK109" s="167">
        <f t="shared" si="265"/>
        <v>6.7802623872083911</v>
      </c>
    </row>
    <row r="110" spans="1:63">
      <c r="A110" s="158" t="s">
        <v>4</v>
      </c>
      <c r="B110" s="272"/>
      <c r="C110" s="168"/>
      <c r="D110" s="168"/>
      <c r="E110" s="168"/>
      <c r="F110" s="168">
        <f t="shared" si="208"/>
        <v>2.6270137223237588</v>
      </c>
      <c r="G110" s="168">
        <f t="shared" si="209"/>
        <v>1.5223053194385101</v>
      </c>
      <c r="H110" s="168">
        <f t="shared" si="210"/>
        <v>0.78570492515564527</v>
      </c>
      <c r="I110" s="168">
        <f t="shared" si="211"/>
        <v>2.1198529398329136</v>
      </c>
      <c r="J110" s="168">
        <f t="shared" si="212"/>
        <v>1.6219877305971742</v>
      </c>
      <c r="K110" s="168">
        <f t="shared" si="213"/>
        <v>4.2578843735201009</v>
      </c>
      <c r="L110" s="168">
        <f t="shared" si="214"/>
        <v>2.8327666529223783</v>
      </c>
      <c r="M110" s="168">
        <f t="shared" si="215"/>
        <v>1.91870542643396</v>
      </c>
      <c r="N110" s="168">
        <f t="shared" si="216"/>
        <v>1.6955764371806676</v>
      </c>
      <c r="O110" s="168">
        <f t="shared" si="217"/>
        <v>3.8137061957722643E-3</v>
      </c>
      <c r="P110" s="168">
        <f t="shared" si="218"/>
        <v>-1.7107591416554153</v>
      </c>
      <c r="Q110" s="168">
        <f t="shared" si="219"/>
        <v>-1.6098998702630751</v>
      </c>
      <c r="R110" s="168">
        <f t="shared" si="220"/>
        <v>-1.1344969574890054</v>
      </c>
      <c r="S110" s="168">
        <f t="shared" si="221"/>
        <v>-0.25591864053198721</v>
      </c>
      <c r="T110" s="168">
        <f t="shared" si="222"/>
        <v>2.3119484978874612</v>
      </c>
      <c r="U110" s="168">
        <f t="shared" si="223"/>
        <v>5.3347760504350026</v>
      </c>
      <c r="V110" s="168">
        <f t="shared" si="224"/>
        <v>7.5525375246764739</v>
      </c>
      <c r="W110" s="168">
        <f t="shared" si="225"/>
        <v>8.5332367809584042</v>
      </c>
      <c r="X110" s="168">
        <f t="shared" si="226"/>
        <v>8.9632310535929012</v>
      </c>
      <c r="Y110" s="168">
        <f t="shared" si="227"/>
        <v>9.2125069537113173</v>
      </c>
      <c r="Z110" s="168">
        <f t="shared" si="228"/>
        <v>6.1897117603957996</v>
      </c>
      <c r="AA110" s="168">
        <f t="shared" si="229"/>
        <v>4.6081909091120137</v>
      </c>
      <c r="AB110" s="168">
        <f t="shared" si="230"/>
        <v>1.3788734520463166</v>
      </c>
      <c r="AC110" s="168">
        <f t="shared" si="231"/>
        <v>0.18152157596361973</v>
      </c>
      <c r="AD110" s="168">
        <f t="shared" si="232"/>
        <v>0.31301004684413186</v>
      </c>
      <c r="AE110" s="168">
        <f t="shared" si="233"/>
        <v>2.1135928220629907</v>
      </c>
      <c r="AF110" s="168">
        <f t="shared" si="234"/>
        <v>4.5829101388528297</v>
      </c>
      <c r="AG110" s="168">
        <f t="shared" si="235"/>
        <v>3.3997527768488931</v>
      </c>
      <c r="AH110" s="168">
        <f t="shared" si="236"/>
        <v>2.4919284333445733</v>
      </c>
      <c r="AI110" s="168">
        <f t="shared" si="237"/>
        <v>-0.97079018340842926</v>
      </c>
      <c r="AJ110" s="168">
        <f t="shared" si="238"/>
        <v>-1.8933349504637647</v>
      </c>
      <c r="AK110" s="168">
        <f t="shared" si="239"/>
        <v>-2.9991840663227873</v>
      </c>
      <c r="AL110" s="168">
        <f t="shared" si="240"/>
        <v>1.7177630759223672</v>
      </c>
      <c r="AM110" s="168">
        <f t="shared" si="241"/>
        <v>4.1676786552050951</v>
      </c>
      <c r="AN110" s="168">
        <f t="shared" si="242"/>
        <v>5.9900927050416284</v>
      </c>
      <c r="AO110" s="168">
        <f t="shared" si="243"/>
        <v>6.7893187911814312</v>
      </c>
      <c r="AP110" s="168">
        <f t="shared" si="244"/>
        <v>3.5746522770838292</v>
      </c>
      <c r="AQ110" s="168">
        <f t="shared" si="245"/>
        <v>7.1488991849734047</v>
      </c>
      <c r="AR110" s="168">
        <f t="shared" si="246"/>
        <v>7.0031137052334937</v>
      </c>
      <c r="AS110" s="168">
        <f t="shared" si="247"/>
        <v>6.7900800018797876</v>
      </c>
      <c r="AT110" s="168">
        <f t="shared" si="248"/>
        <v>6.5645712811688588</v>
      </c>
      <c r="AU110" s="168">
        <f t="shared" si="249"/>
        <v>5.0692570049452685</v>
      </c>
      <c r="AV110" s="168">
        <f t="shared" si="250"/>
        <v>5.1303108299612479</v>
      </c>
      <c r="AW110" s="168">
        <f t="shared" si="251"/>
        <v>7.38994968816887</v>
      </c>
      <c r="AX110" s="168">
        <f t="shared" si="252"/>
        <v>6.8321997684608364</v>
      </c>
      <c r="AY110" s="168">
        <f t="shared" si="253"/>
        <v>5.4294937623900772</v>
      </c>
      <c r="AZ110" s="168">
        <f t="shared" si="254"/>
        <v>3.3451941719385787</v>
      </c>
      <c r="BA110" s="168">
        <f t="shared" si="255"/>
        <v>4.8326141621161067</v>
      </c>
      <c r="BB110" s="168">
        <f t="shared" si="256"/>
        <v>2.8461976233189885</v>
      </c>
      <c r="BC110" s="168">
        <f t="shared" si="257"/>
        <v>6.8368068547282874</v>
      </c>
      <c r="BD110" s="168">
        <f t="shared" si="258"/>
        <v>4.8182957758874236</v>
      </c>
      <c r="BE110" s="168">
        <f t="shared" si="259"/>
        <v>-3.5676275751857873</v>
      </c>
      <c r="BF110" s="168">
        <f t="shared" si="260"/>
        <v>-10.437163720655711</v>
      </c>
      <c r="BG110" s="168">
        <f t="shared" si="261"/>
        <v>-15.237164740640791</v>
      </c>
      <c r="BH110" s="168">
        <f t="shared" si="262"/>
        <v>-11.5320105709076</v>
      </c>
      <c r="BI110" s="168">
        <f t="shared" si="263"/>
        <v>-5.405004110830447</v>
      </c>
      <c r="BJ110" s="168">
        <f t="shared" si="264"/>
        <v>3.0503797918722144</v>
      </c>
      <c r="BK110" s="168">
        <f t="shared" si="265"/>
        <v>7.7824216064602059</v>
      </c>
    </row>
    <row r="111" spans="1:63">
      <c r="A111" s="158" t="s">
        <v>5</v>
      </c>
      <c r="B111" s="272"/>
      <c r="C111" s="168"/>
      <c r="D111" s="168"/>
      <c r="E111" s="168"/>
      <c r="F111" s="168">
        <f t="shared" si="208"/>
        <v>2.173072235089081</v>
      </c>
      <c r="G111" s="168">
        <f t="shared" si="209"/>
        <v>6.7696137045820768</v>
      </c>
      <c r="H111" s="168">
        <f t="shared" si="210"/>
        <v>13.796000233294173</v>
      </c>
      <c r="I111" s="168">
        <f t="shared" si="211"/>
        <v>21.751982836676277</v>
      </c>
      <c r="J111" s="168">
        <f t="shared" si="212"/>
        <v>10.422538920469142</v>
      </c>
      <c r="K111" s="168">
        <f t="shared" si="213"/>
        <v>7.4797382436886384</v>
      </c>
      <c r="L111" s="168">
        <f t="shared" si="214"/>
        <v>0.50426793159087746</v>
      </c>
      <c r="M111" s="168">
        <f t="shared" si="215"/>
        <v>-3.3088306127038738</v>
      </c>
      <c r="N111" s="168">
        <f t="shared" si="216"/>
        <v>-5.150885238703518</v>
      </c>
      <c r="O111" s="168">
        <f t="shared" si="217"/>
        <v>-6.3309899369580593</v>
      </c>
      <c r="P111" s="168">
        <f t="shared" si="218"/>
        <v>-6.8427554770170911</v>
      </c>
      <c r="Q111" s="168">
        <f t="shared" si="219"/>
        <v>-6.0775270496285971</v>
      </c>
      <c r="R111" s="168">
        <f t="shared" si="220"/>
        <v>-3.5129330409256374</v>
      </c>
      <c r="S111" s="168">
        <f t="shared" si="221"/>
        <v>-0.78777813375044192</v>
      </c>
      <c r="T111" s="168">
        <f t="shared" si="222"/>
        <v>1.4062936385061549</v>
      </c>
      <c r="U111" s="168">
        <f t="shared" si="223"/>
        <v>3.0679783415840176</v>
      </c>
      <c r="V111" s="168">
        <f t="shared" si="224"/>
        <v>6.8362729847710799</v>
      </c>
      <c r="W111" s="168">
        <f t="shared" si="225"/>
        <v>6.5266576337153284</v>
      </c>
      <c r="X111" s="168">
        <f t="shared" si="226"/>
        <v>6.9495699016495145</v>
      </c>
      <c r="Y111" s="168">
        <f t="shared" si="227"/>
        <v>3.2473412248918025</v>
      </c>
      <c r="Z111" s="168">
        <f t="shared" si="228"/>
        <v>1.47359134948184</v>
      </c>
      <c r="AA111" s="168">
        <f t="shared" si="229"/>
        <v>-0.7316351016517425</v>
      </c>
      <c r="AB111" s="168">
        <f t="shared" si="230"/>
        <v>-0.98260266797535034</v>
      </c>
      <c r="AC111" s="168">
        <f t="shared" si="231"/>
        <v>-0.27633296431347032</v>
      </c>
      <c r="AD111" s="168">
        <f t="shared" si="232"/>
        <v>7.6407488827925141</v>
      </c>
      <c r="AE111" s="168">
        <f t="shared" si="233"/>
        <v>9.8230966768310441</v>
      </c>
      <c r="AF111" s="168">
        <f t="shared" si="234"/>
        <v>10.139630584049538</v>
      </c>
      <c r="AG111" s="168">
        <f t="shared" si="235"/>
        <v>11.14271416206282</v>
      </c>
      <c r="AH111" s="168">
        <f t="shared" si="236"/>
        <v>-10.960917686206969</v>
      </c>
      <c r="AI111" s="168">
        <f t="shared" si="237"/>
        <v>-11.698258889345404</v>
      </c>
      <c r="AJ111" s="168">
        <f t="shared" si="238"/>
        <v>-11.752051615550355</v>
      </c>
      <c r="AK111" s="168">
        <f t="shared" si="239"/>
        <v>-11.594040527521143</v>
      </c>
      <c r="AL111" s="168">
        <f t="shared" si="240"/>
        <v>6.5848498994451239</v>
      </c>
      <c r="AM111" s="168">
        <f t="shared" si="241"/>
        <v>7.2772842009632157</v>
      </c>
      <c r="AN111" s="168">
        <f t="shared" si="242"/>
        <v>8.0074027978081492</v>
      </c>
      <c r="AO111" s="168">
        <f t="shared" si="243"/>
        <v>7.3529766958773894</v>
      </c>
      <c r="AP111" s="168">
        <f t="shared" si="244"/>
        <v>6.4321053326381286</v>
      </c>
      <c r="AQ111" s="168">
        <f t="shared" si="245"/>
        <v>6.3888814226147517</v>
      </c>
      <c r="AR111" s="168">
        <f t="shared" si="246"/>
        <v>5.046876330353359</v>
      </c>
      <c r="AS111" s="168">
        <f t="shared" si="247"/>
        <v>8.1960445207096377</v>
      </c>
      <c r="AT111" s="168">
        <f t="shared" si="248"/>
        <v>2.6884062648579827</v>
      </c>
      <c r="AU111" s="168">
        <f t="shared" si="249"/>
        <v>3.1857930997330954</v>
      </c>
      <c r="AV111" s="168">
        <f t="shared" si="250"/>
        <v>3.7938168404306869</v>
      </c>
      <c r="AW111" s="168">
        <f t="shared" si="251"/>
        <v>3.5035652136822573</v>
      </c>
      <c r="AX111" s="168">
        <f t="shared" si="252"/>
        <v>3.4355593984710726</v>
      </c>
      <c r="AY111" s="168">
        <f t="shared" si="253"/>
        <v>2.756174963419328</v>
      </c>
      <c r="AZ111" s="168">
        <f t="shared" si="254"/>
        <v>3.7791944692377024</v>
      </c>
      <c r="BA111" s="168">
        <f t="shared" si="255"/>
        <v>2.7870435542997432</v>
      </c>
      <c r="BB111" s="168">
        <f t="shared" si="256"/>
        <v>1.1977246935190826</v>
      </c>
      <c r="BC111" s="168">
        <f t="shared" si="257"/>
        <v>0.92345615458672214</v>
      </c>
      <c r="BD111" s="168">
        <f t="shared" si="258"/>
        <v>1.6746915605803669</v>
      </c>
      <c r="BE111" s="168">
        <f t="shared" si="259"/>
        <v>-0.36472542625555326</v>
      </c>
      <c r="BF111" s="168">
        <f t="shared" si="260"/>
        <v>-1.1482591006674776</v>
      </c>
      <c r="BG111" s="168">
        <f t="shared" si="261"/>
        <v>-0.9968773846583292</v>
      </c>
      <c r="BH111" s="168">
        <f t="shared" si="262"/>
        <v>-0.77424036237350347</v>
      </c>
      <c r="BI111" s="168">
        <f t="shared" si="263"/>
        <v>0.92500241270812089</v>
      </c>
      <c r="BJ111" s="168">
        <f t="shared" si="264"/>
        <v>2.9444744613318949</v>
      </c>
      <c r="BK111" s="168">
        <f t="shared" si="265"/>
        <v>2.1466110753771348</v>
      </c>
    </row>
    <row r="112" spans="1:63">
      <c r="A112" s="161" t="s">
        <v>6</v>
      </c>
      <c r="B112" s="273"/>
      <c r="C112" s="169"/>
      <c r="D112" s="169"/>
      <c r="E112" s="169"/>
      <c r="F112" s="169">
        <f t="shared" si="208"/>
        <v>-1.8041016631943347</v>
      </c>
      <c r="G112" s="169">
        <f t="shared" si="209"/>
        <v>-1.9728088882574961</v>
      </c>
      <c r="H112" s="169">
        <f t="shared" si="210"/>
        <v>-1.7114927620116509</v>
      </c>
      <c r="I112" s="169">
        <f t="shared" si="211"/>
        <v>-1.4169082984249537</v>
      </c>
      <c r="J112" s="169">
        <f t="shared" si="212"/>
        <v>4.1956141624334027</v>
      </c>
      <c r="K112" s="169">
        <f t="shared" si="213"/>
        <v>3.5982040882838717</v>
      </c>
      <c r="L112" s="169">
        <f t="shared" si="214"/>
        <v>3.257848635263294</v>
      </c>
      <c r="M112" s="169">
        <f t="shared" si="215"/>
        <v>12.105376566740004</v>
      </c>
      <c r="N112" s="169">
        <f t="shared" si="216"/>
        <v>-8.4409242194731817</v>
      </c>
      <c r="O112" s="169">
        <f t="shared" si="217"/>
        <v>-11.275876490342155</v>
      </c>
      <c r="P112" s="169">
        <f t="shared" si="218"/>
        <v>-12.704609320474471</v>
      </c>
      <c r="Q112" s="169">
        <f t="shared" si="219"/>
        <v>-12.560076970606971</v>
      </c>
      <c r="R112" s="169">
        <f t="shared" si="220"/>
        <v>-8.1447913841638915</v>
      </c>
      <c r="S112" s="169">
        <f t="shared" si="221"/>
        <v>-5.8942398606586117</v>
      </c>
      <c r="T112" s="169">
        <f t="shared" si="222"/>
        <v>-4.7299333901335778</v>
      </c>
      <c r="U112" s="169">
        <f t="shared" si="223"/>
        <v>-3.9505846825214306</v>
      </c>
      <c r="V112" s="169">
        <f t="shared" si="224"/>
        <v>6.3063365627179277E-2</v>
      </c>
      <c r="W112" s="169">
        <f t="shared" si="225"/>
        <v>2.4791616529904164</v>
      </c>
      <c r="X112" s="169">
        <f t="shared" si="226"/>
        <v>5.3186271754120549</v>
      </c>
      <c r="Y112" s="169">
        <f t="shared" si="227"/>
        <v>7.7985314631618303</v>
      </c>
      <c r="Z112" s="169">
        <f t="shared" si="228"/>
        <v>37.961336452721469</v>
      </c>
      <c r="AA112" s="169">
        <f t="shared" si="229"/>
        <v>35.981813859972313</v>
      </c>
      <c r="AB112" s="169">
        <f t="shared" si="230"/>
        <v>32.44837600302975</v>
      </c>
      <c r="AC112" s="169">
        <f t="shared" si="231"/>
        <v>30.467793800975329</v>
      </c>
      <c r="AD112" s="169">
        <f t="shared" si="232"/>
        <v>-22.076897612790745</v>
      </c>
      <c r="AE112" s="169">
        <f t="shared" si="233"/>
        <v>-22.637469812757882</v>
      </c>
      <c r="AF112" s="169">
        <f t="shared" si="234"/>
        <v>-19.911139006234631</v>
      </c>
      <c r="AG112" s="169">
        <f t="shared" si="235"/>
        <v>-19.462104591178715</v>
      </c>
      <c r="AH112" s="169">
        <f t="shared" si="236"/>
        <v>5.2202140718895871</v>
      </c>
      <c r="AI112" s="169">
        <f t="shared" si="237"/>
        <v>5.1307056179797454</v>
      </c>
      <c r="AJ112" s="169">
        <f t="shared" si="238"/>
        <v>4.9497417349889421</v>
      </c>
      <c r="AK112" s="169">
        <f t="shared" si="239"/>
        <v>3.7786589745259587</v>
      </c>
      <c r="AL112" s="169">
        <f t="shared" si="240"/>
        <v>6.5538566933313547</v>
      </c>
      <c r="AM112" s="169">
        <f t="shared" si="241"/>
        <v>8.981784871520734</v>
      </c>
      <c r="AN112" s="169">
        <f t="shared" si="242"/>
        <v>11.082841563241079</v>
      </c>
      <c r="AO112" s="169">
        <f t="shared" si="243"/>
        <v>10.790359112545374</v>
      </c>
      <c r="AP112" s="169">
        <f t="shared" si="244"/>
        <v>13.411478800846508</v>
      </c>
      <c r="AQ112" s="169">
        <f t="shared" si="245"/>
        <v>13.990205911089044</v>
      </c>
      <c r="AR112" s="169">
        <f t="shared" si="246"/>
        <v>13.649292210798919</v>
      </c>
      <c r="AS112" s="169">
        <f t="shared" si="247"/>
        <v>13.208675936171819</v>
      </c>
      <c r="AT112" s="169">
        <f t="shared" si="248"/>
        <v>7.8419934197062755</v>
      </c>
      <c r="AU112" s="169">
        <f t="shared" si="249"/>
        <v>7.5156583729833564</v>
      </c>
      <c r="AV112" s="169">
        <f t="shared" si="250"/>
        <v>7.5660093581053758</v>
      </c>
      <c r="AW112" s="169">
        <f t="shared" si="251"/>
        <v>7.4798132119759719</v>
      </c>
      <c r="AX112" s="169">
        <f t="shared" si="252"/>
        <v>13.031387678765894</v>
      </c>
      <c r="AY112" s="169">
        <f t="shared" si="253"/>
        <v>13.418128098270559</v>
      </c>
      <c r="AZ112" s="169">
        <f t="shared" si="254"/>
        <v>13.017521142235717</v>
      </c>
      <c r="BA112" s="169">
        <f t="shared" si="255"/>
        <v>15.238821958182388</v>
      </c>
      <c r="BB112" s="169">
        <f t="shared" si="256"/>
        <v>10.861367679110895</v>
      </c>
      <c r="BC112" s="169">
        <f t="shared" si="257"/>
        <v>10.966621005963168</v>
      </c>
      <c r="BD112" s="169">
        <f t="shared" si="258"/>
        <v>9.3318234347964637</v>
      </c>
      <c r="BE112" s="169">
        <f t="shared" si="259"/>
        <v>6.6934821434255083</v>
      </c>
      <c r="BF112" s="169">
        <f t="shared" si="260"/>
        <v>7.7025440313111542</v>
      </c>
      <c r="BG112" s="169">
        <f t="shared" si="261"/>
        <v>8.4245742092457281</v>
      </c>
      <c r="BH112" s="169">
        <f t="shared" si="262"/>
        <v>8.3931777378815156</v>
      </c>
      <c r="BI112" s="169">
        <f t="shared" si="263"/>
        <v>6.8670453728338163</v>
      </c>
      <c r="BJ112" s="169">
        <f t="shared" si="264"/>
        <v>5.0003633985028033</v>
      </c>
      <c r="BK112" s="169">
        <f t="shared" si="265"/>
        <v>3.5304678707528363</v>
      </c>
    </row>
    <row r="113" spans="1:63">
      <c r="A113" s="157" t="s">
        <v>7</v>
      </c>
      <c r="B113" s="276"/>
      <c r="C113" s="167"/>
      <c r="D113" s="167"/>
      <c r="E113" s="167"/>
      <c r="F113" s="167">
        <f t="shared" si="208"/>
        <v>4.6352243528525863</v>
      </c>
      <c r="G113" s="167">
        <f t="shared" si="209"/>
        <v>4.4999704596210091</v>
      </c>
      <c r="H113" s="167">
        <f t="shared" si="210"/>
        <v>3.9487559815253115</v>
      </c>
      <c r="I113" s="167">
        <f t="shared" si="211"/>
        <v>3.7617662476168654</v>
      </c>
      <c r="J113" s="167">
        <f t="shared" si="212"/>
        <v>2.3462712634224885</v>
      </c>
      <c r="K113" s="167">
        <f t="shared" si="213"/>
        <v>2.166703287172147</v>
      </c>
      <c r="L113" s="167">
        <f t="shared" si="214"/>
        <v>1.2778485176075334</v>
      </c>
      <c r="M113" s="167">
        <f t="shared" si="215"/>
        <v>0.36514392673006663</v>
      </c>
      <c r="N113" s="167">
        <f t="shared" si="216"/>
        <v>2.3092727628053722</v>
      </c>
      <c r="O113" s="167">
        <f t="shared" si="217"/>
        <v>3.0483653437262603</v>
      </c>
      <c r="P113" s="167">
        <f t="shared" si="218"/>
        <v>2.7774083292990874</v>
      </c>
      <c r="Q113" s="167">
        <f t="shared" si="219"/>
        <v>2.8436620358135647</v>
      </c>
      <c r="R113" s="167">
        <f t="shared" si="220"/>
        <v>2.18961036155495</v>
      </c>
      <c r="S113" s="167">
        <f t="shared" si="221"/>
        <v>2.6385888493148153</v>
      </c>
      <c r="T113" s="167">
        <f t="shared" si="222"/>
        <v>3.5012346311674816</v>
      </c>
      <c r="U113" s="167">
        <f t="shared" si="223"/>
        <v>4.4084881913628617</v>
      </c>
      <c r="V113" s="167">
        <f t="shared" si="224"/>
        <v>3.9793538044484289</v>
      </c>
      <c r="W113" s="167">
        <f t="shared" si="225"/>
        <v>3.8629113878139609</v>
      </c>
      <c r="X113" s="167">
        <f t="shared" si="226"/>
        <v>3.5530988647438191</v>
      </c>
      <c r="Y113" s="167">
        <f t="shared" si="227"/>
        <v>3.4137127898293049</v>
      </c>
      <c r="Z113" s="167">
        <f t="shared" si="228"/>
        <v>4.6426160989135381</v>
      </c>
      <c r="AA113" s="167">
        <f t="shared" si="229"/>
        <v>4.4307000068562159</v>
      </c>
      <c r="AB113" s="167">
        <f t="shared" si="230"/>
        <v>4.2099680456246551</v>
      </c>
      <c r="AC113" s="167">
        <f t="shared" si="231"/>
        <v>4.6313284696758394</v>
      </c>
      <c r="AD113" s="167">
        <f t="shared" si="232"/>
        <v>4.4288853724658122</v>
      </c>
      <c r="AE113" s="167">
        <f t="shared" si="233"/>
        <v>4.0922181247293734</v>
      </c>
      <c r="AF113" s="167">
        <f t="shared" si="234"/>
        <v>3.7854498477557583</v>
      </c>
      <c r="AG113" s="167">
        <f t="shared" si="235"/>
        <v>3.7396193523116579</v>
      </c>
      <c r="AH113" s="167">
        <f t="shared" si="236"/>
        <v>4.4422926399028064</v>
      </c>
      <c r="AI113" s="167">
        <f t="shared" si="237"/>
        <v>4.4269732236639729</v>
      </c>
      <c r="AJ113" s="167">
        <f t="shared" si="238"/>
        <v>4.9060182020992871</v>
      </c>
      <c r="AK113" s="167">
        <f t="shared" si="239"/>
        <v>4.9412964990644852</v>
      </c>
      <c r="AL113" s="167">
        <f t="shared" si="240"/>
        <v>3.9348368627032246</v>
      </c>
      <c r="AM113" s="167">
        <f t="shared" si="241"/>
        <v>4.2037810454145754</v>
      </c>
      <c r="AN113" s="167">
        <f t="shared" si="242"/>
        <v>4.2279698572627522</v>
      </c>
      <c r="AO113" s="167">
        <f t="shared" si="243"/>
        <v>5.5744012012714697</v>
      </c>
      <c r="AP113" s="167">
        <f t="shared" si="244"/>
        <v>7.0110522248657965</v>
      </c>
      <c r="AQ113" s="167">
        <f t="shared" si="245"/>
        <v>6.8785297082701984</v>
      </c>
      <c r="AR113" s="167">
        <f t="shared" si="246"/>
        <v>6.8824541480782129</v>
      </c>
      <c r="AS113" s="167">
        <f t="shared" si="247"/>
        <v>6.3590050465644126</v>
      </c>
      <c r="AT113" s="167">
        <f t="shared" si="248"/>
        <v>5.3353300688452485</v>
      </c>
      <c r="AU113" s="167">
        <f t="shared" si="249"/>
        <v>5.6125962386410686</v>
      </c>
      <c r="AV113" s="167">
        <f t="shared" si="250"/>
        <v>5.8965125338878632</v>
      </c>
      <c r="AW113" s="167">
        <f t="shared" si="251"/>
        <v>6.1335233994375526</v>
      </c>
      <c r="AX113" s="167">
        <f t="shared" si="252"/>
        <v>6.8071459098798011</v>
      </c>
      <c r="AY113" s="167">
        <f t="shared" si="253"/>
        <v>6.1677837519051044</v>
      </c>
      <c r="AZ113" s="167">
        <f t="shared" si="254"/>
        <v>5.9751813380791994</v>
      </c>
      <c r="BA113" s="167">
        <f t="shared" si="255"/>
        <v>5.8618459524029349</v>
      </c>
      <c r="BB113" s="167">
        <f t="shared" si="256"/>
        <v>5.2602658103921893</v>
      </c>
      <c r="BC113" s="167">
        <f t="shared" si="257"/>
        <v>4.9290967067921043</v>
      </c>
      <c r="BD113" s="167">
        <f t="shared" si="258"/>
        <v>4.0113722418407596</v>
      </c>
      <c r="BE113" s="167">
        <f t="shared" si="259"/>
        <v>3.7090744418988741</v>
      </c>
      <c r="BF113" s="167">
        <f t="shared" si="260"/>
        <v>2.3185198710284807</v>
      </c>
      <c r="BG113" s="167">
        <f t="shared" si="261"/>
        <v>0.90315137766715647</v>
      </c>
      <c r="BH113" s="167">
        <f t="shared" si="262"/>
        <v>0.66820855362320175</v>
      </c>
      <c r="BI113" s="167">
        <f t="shared" si="263"/>
        <v>-0.20015632659693516</v>
      </c>
      <c r="BJ113" s="167">
        <f t="shared" si="264"/>
        <v>1.042918909344128</v>
      </c>
      <c r="BK113" s="167">
        <f t="shared" si="265"/>
        <v>2.4934080948288639</v>
      </c>
    </row>
    <row r="114" spans="1:63">
      <c r="A114" s="164" t="s">
        <v>8</v>
      </c>
      <c r="B114" s="272"/>
      <c r="C114" s="168"/>
      <c r="D114" s="168"/>
      <c r="E114" s="168"/>
      <c r="F114" s="168">
        <f t="shared" si="208"/>
        <v>4.1858497344459122</v>
      </c>
      <c r="G114" s="168">
        <f t="shared" si="209"/>
        <v>3.197863058931155</v>
      </c>
      <c r="H114" s="168">
        <f t="shared" si="210"/>
        <v>1.4485926694057654</v>
      </c>
      <c r="I114" s="168">
        <f t="shared" si="211"/>
        <v>0.62443808763338149</v>
      </c>
      <c r="J114" s="168">
        <f t="shared" si="212"/>
        <v>2.2730282606317842</v>
      </c>
      <c r="K114" s="168">
        <f t="shared" si="213"/>
        <v>1.3039443538024931</v>
      </c>
      <c r="L114" s="168">
        <f t="shared" si="214"/>
        <v>0.33073380782022593</v>
      </c>
      <c r="M114" s="168">
        <f t="shared" si="215"/>
        <v>-1.2919777401551009</v>
      </c>
      <c r="N114" s="168">
        <f t="shared" si="216"/>
        <v>-0.3661196581715917</v>
      </c>
      <c r="O114" s="168">
        <f t="shared" si="217"/>
        <v>1.1661430370901589</v>
      </c>
      <c r="P114" s="168">
        <f t="shared" si="218"/>
        <v>1.0225747008090507</v>
      </c>
      <c r="Q114" s="168">
        <f t="shared" si="219"/>
        <v>1.5735697032015532</v>
      </c>
      <c r="R114" s="168">
        <f t="shared" si="220"/>
        <v>3.985349422006685</v>
      </c>
      <c r="S114" s="168">
        <f t="shared" si="221"/>
        <v>5.6779152094325962</v>
      </c>
      <c r="T114" s="168">
        <f t="shared" si="222"/>
        <v>7.779523239108717</v>
      </c>
      <c r="U114" s="168">
        <f t="shared" si="223"/>
        <v>10.510812970269514</v>
      </c>
      <c r="V114" s="168">
        <f t="shared" si="224"/>
        <v>9.64826032911167</v>
      </c>
      <c r="W114" s="168">
        <f t="shared" si="225"/>
        <v>9.5274748261945685</v>
      </c>
      <c r="X114" s="168">
        <f t="shared" si="226"/>
        <v>7.9461823842504806</v>
      </c>
      <c r="Y114" s="168">
        <f t="shared" si="227"/>
        <v>6.3472984145590381</v>
      </c>
      <c r="Z114" s="168">
        <f t="shared" si="228"/>
        <v>10.097267329705023</v>
      </c>
      <c r="AA114" s="168">
        <f t="shared" si="229"/>
        <v>8.2992747868424441</v>
      </c>
      <c r="AB114" s="168">
        <f t="shared" si="230"/>
        <v>6.7665754276436685</v>
      </c>
      <c r="AC114" s="168">
        <f t="shared" si="231"/>
        <v>6.464008944534819</v>
      </c>
      <c r="AD114" s="168">
        <f t="shared" si="232"/>
        <v>1.4024223421134439</v>
      </c>
      <c r="AE114" s="168">
        <f t="shared" si="233"/>
        <v>1.8166437321785869</v>
      </c>
      <c r="AF114" s="168">
        <f t="shared" si="234"/>
        <v>2.8745742043552167</v>
      </c>
      <c r="AG114" s="168">
        <f t="shared" si="235"/>
        <v>3.4967570928510794</v>
      </c>
      <c r="AH114" s="168">
        <f t="shared" si="236"/>
        <v>2.4446560237384483</v>
      </c>
      <c r="AI114" s="168">
        <f t="shared" si="237"/>
        <v>2.6459807391087224</v>
      </c>
      <c r="AJ114" s="168">
        <f t="shared" si="238"/>
        <v>4.2871340927586195</v>
      </c>
      <c r="AK114" s="168">
        <f t="shared" si="239"/>
        <v>4.2875505771363747</v>
      </c>
      <c r="AL114" s="168">
        <f t="shared" si="240"/>
        <v>4.5682490787677352</v>
      </c>
      <c r="AM114" s="168">
        <f t="shared" si="241"/>
        <v>4.8694256564877474</v>
      </c>
      <c r="AN114" s="168">
        <f t="shared" si="242"/>
        <v>3.9448254879053559</v>
      </c>
      <c r="AO114" s="168">
        <f t="shared" si="243"/>
        <v>7.9142571608472156</v>
      </c>
      <c r="AP114" s="168">
        <f t="shared" si="244"/>
        <v>7.010583686662371</v>
      </c>
      <c r="AQ114" s="168">
        <f t="shared" si="245"/>
        <v>6.314223005599878</v>
      </c>
      <c r="AR114" s="168">
        <f t="shared" si="246"/>
        <v>6.4805631343119616</v>
      </c>
      <c r="AS114" s="168">
        <f t="shared" si="247"/>
        <v>6.1599518116426966</v>
      </c>
      <c r="AT114" s="168">
        <f t="shared" si="248"/>
        <v>5.8243911742140835</v>
      </c>
      <c r="AU114" s="168">
        <f t="shared" si="249"/>
        <v>6.4647528200503164</v>
      </c>
      <c r="AV114" s="168">
        <f t="shared" si="250"/>
        <v>6.7396960575047222</v>
      </c>
      <c r="AW114" s="168">
        <f t="shared" si="251"/>
        <v>6.5201949429918793</v>
      </c>
      <c r="AX114" s="168">
        <f t="shared" si="252"/>
        <v>6.5180609828975724</v>
      </c>
      <c r="AY114" s="168">
        <f t="shared" si="253"/>
        <v>6.0928911560197028</v>
      </c>
      <c r="AZ114" s="168">
        <f t="shared" si="254"/>
        <v>5.7592791918841559</v>
      </c>
      <c r="BA114" s="168">
        <f t="shared" si="255"/>
        <v>4.320679005187281</v>
      </c>
      <c r="BB114" s="168">
        <f t="shared" si="256"/>
        <v>4.2595197658224251</v>
      </c>
      <c r="BC114" s="168">
        <f t="shared" si="257"/>
        <v>2.0580089981841443</v>
      </c>
      <c r="BD114" s="168">
        <f t="shared" si="258"/>
        <v>-1.1860841027652593</v>
      </c>
      <c r="BE114" s="168">
        <f t="shared" si="259"/>
        <v>-0.90559268372657664</v>
      </c>
      <c r="BF114" s="168">
        <f t="shared" si="260"/>
        <v>-2.459975544059894</v>
      </c>
      <c r="BG114" s="168">
        <f t="shared" si="261"/>
        <v>-3.83026777884466</v>
      </c>
      <c r="BH114" s="168">
        <f t="shared" si="262"/>
        <v>-2.097562184241514</v>
      </c>
      <c r="BI114" s="168">
        <f t="shared" si="263"/>
        <v>-3.0989072392557349</v>
      </c>
      <c r="BJ114" s="168">
        <f t="shared" si="264"/>
        <v>-0.94761235301665614</v>
      </c>
      <c r="BK114" s="168">
        <f t="shared" si="265"/>
        <v>1.5816349144198316</v>
      </c>
    </row>
    <row r="115" spans="1:63">
      <c r="A115" s="164" t="s">
        <v>9</v>
      </c>
      <c r="B115" s="272"/>
      <c r="C115" s="168"/>
      <c r="D115" s="168"/>
      <c r="E115" s="168"/>
      <c r="F115" s="168">
        <f t="shared" si="208"/>
        <v>6.1365244265127261</v>
      </c>
      <c r="G115" s="168">
        <f t="shared" si="209"/>
        <v>5.4093151521854104</v>
      </c>
      <c r="H115" s="168">
        <f t="shared" si="210"/>
        <v>4.0594575873885193</v>
      </c>
      <c r="I115" s="168">
        <f t="shared" si="211"/>
        <v>2.5059853229249334</v>
      </c>
      <c r="J115" s="168">
        <f t="shared" si="212"/>
        <v>3.9083479618313488</v>
      </c>
      <c r="K115" s="168">
        <f t="shared" si="213"/>
        <v>5.3596147921565382</v>
      </c>
      <c r="L115" s="168">
        <f t="shared" si="214"/>
        <v>5.4370818989741529</v>
      </c>
      <c r="M115" s="168">
        <f t="shared" si="215"/>
        <v>7.4129790870032481</v>
      </c>
      <c r="N115" s="168">
        <f t="shared" si="216"/>
        <v>7.054955392338333</v>
      </c>
      <c r="O115" s="168">
        <f t="shared" si="217"/>
        <v>6.4882522960718507</v>
      </c>
      <c r="P115" s="168">
        <f t="shared" si="218"/>
        <v>3.1200224749507122</v>
      </c>
      <c r="Q115" s="168">
        <f t="shared" si="219"/>
        <v>1.8288047278895856</v>
      </c>
      <c r="R115" s="168">
        <f t="shared" si="220"/>
        <v>0.63907572887628972</v>
      </c>
      <c r="S115" s="168">
        <f t="shared" si="221"/>
        <v>2.5170426020876806</v>
      </c>
      <c r="T115" s="168">
        <f t="shared" si="222"/>
        <v>4.8428426916572684</v>
      </c>
      <c r="U115" s="168">
        <f t="shared" si="223"/>
        <v>6.0328633463260779</v>
      </c>
      <c r="V115" s="168">
        <f t="shared" si="224"/>
        <v>6.9897054013890072</v>
      </c>
      <c r="W115" s="168">
        <f t="shared" si="225"/>
        <v>7.2820297183702305</v>
      </c>
      <c r="X115" s="168">
        <f t="shared" si="226"/>
        <v>6.3454966074229846</v>
      </c>
      <c r="Y115" s="168">
        <f t="shared" si="227"/>
        <v>5.3136541218741886</v>
      </c>
      <c r="Z115" s="168">
        <f t="shared" si="228"/>
        <v>4.0498267028344248</v>
      </c>
      <c r="AA115" s="168">
        <f t="shared" si="229"/>
        <v>3.3844987940956228</v>
      </c>
      <c r="AB115" s="168">
        <f t="shared" si="230"/>
        <v>3.9328756733850003</v>
      </c>
      <c r="AC115" s="168">
        <f t="shared" si="231"/>
        <v>5.8059901234013696</v>
      </c>
      <c r="AD115" s="168">
        <f t="shared" si="232"/>
        <v>9.2199333934702814</v>
      </c>
      <c r="AE115" s="168">
        <f t="shared" si="233"/>
        <v>10.059101314364604</v>
      </c>
      <c r="AF115" s="168">
        <f t="shared" si="234"/>
        <v>9.5332715879357011</v>
      </c>
      <c r="AG115" s="168">
        <f t="shared" si="235"/>
        <v>8.657388473449009</v>
      </c>
      <c r="AH115" s="168">
        <f t="shared" si="236"/>
        <v>7.9525725925057893</v>
      </c>
      <c r="AI115" s="168">
        <f t="shared" si="237"/>
        <v>7.1855115331696711</v>
      </c>
      <c r="AJ115" s="168">
        <f t="shared" si="238"/>
        <v>6.075222968146802</v>
      </c>
      <c r="AK115" s="168">
        <f t="shared" si="239"/>
        <v>6.8335055372849531</v>
      </c>
      <c r="AL115" s="168">
        <f t="shared" si="240"/>
        <v>3.7424551683160918</v>
      </c>
      <c r="AM115" s="168">
        <f t="shared" si="241"/>
        <v>3.9052166307751732</v>
      </c>
      <c r="AN115" s="168">
        <f t="shared" si="242"/>
        <v>5.4574998914793804</v>
      </c>
      <c r="AO115" s="168">
        <f t="shared" si="243"/>
        <v>4.7395992962035152</v>
      </c>
      <c r="AP115" s="168">
        <f t="shared" si="244"/>
        <v>6.2949515521017751</v>
      </c>
      <c r="AQ115" s="168">
        <f t="shared" si="245"/>
        <v>6.3110884068905442</v>
      </c>
      <c r="AR115" s="168">
        <f t="shared" si="246"/>
        <v>5.6950071305469807</v>
      </c>
      <c r="AS115" s="168">
        <f t="shared" si="247"/>
        <v>5.4165915851194502</v>
      </c>
      <c r="AT115" s="168">
        <f t="shared" si="248"/>
        <v>4.6914990229440301</v>
      </c>
      <c r="AU115" s="168">
        <f t="shared" si="249"/>
        <v>5.0040554391296714</v>
      </c>
      <c r="AV115" s="168">
        <f t="shared" si="250"/>
        <v>5.9789604470460969</v>
      </c>
      <c r="AW115" s="168">
        <f t="shared" si="251"/>
        <v>5.0898464354047377</v>
      </c>
      <c r="AX115" s="168">
        <f t="shared" si="252"/>
        <v>7.449728301211235</v>
      </c>
      <c r="AY115" s="168">
        <f t="shared" si="253"/>
        <v>7.2792257182409958</v>
      </c>
      <c r="AZ115" s="168">
        <f t="shared" si="254"/>
        <v>6.0103814363561217</v>
      </c>
      <c r="BA115" s="168">
        <f t="shared" si="255"/>
        <v>6.5358756126089155</v>
      </c>
      <c r="BB115" s="168">
        <f t="shared" si="256"/>
        <v>4.5150969903900631</v>
      </c>
      <c r="BC115" s="168">
        <f t="shared" si="257"/>
        <v>4.2362246313720515</v>
      </c>
      <c r="BD115" s="168">
        <f t="shared" si="258"/>
        <v>4.110185317896148</v>
      </c>
      <c r="BE115" s="168">
        <f t="shared" si="259"/>
        <v>3.9591251804423737</v>
      </c>
      <c r="BF115" s="168">
        <f t="shared" si="260"/>
        <v>1.7588099998475271</v>
      </c>
      <c r="BG115" s="168">
        <f t="shared" si="261"/>
        <v>0.36450703664767808</v>
      </c>
      <c r="BH115" s="168">
        <f t="shared" si="262"/>
        <v>4.1081634445439705E-2</v>
      </c>
      <c r="BI115" s="168">
        <f t="shared" si="263"/>
        <v>3.8606839453162449E-2</v>
      </c>
      <c r="BJ115" s="168">
        <f t="shared" si="264"/>
        <v>1.1284511275742382</v>
      </c>
      <c r="BK115" s="168">
        <f t="shared" si="265"/>
        <v>2.7922706837432725</v>
      </c>
    </row>
    <row r="116" spans="1:63">
      <c r="A116" s="164" t="s">
        <v>10</v>
      </c>
      <c r="B116" s="272"/>
      <c r="C116" s="168"/>
      <c r="D116" s="168"/>
      <c r="E116" s="168"/>
      <c r="F116" s="168">
        <f t="shared" si="208"/>
        <v>4.4503391616144761</v>
      </c>
      <c r="G116" s="168">
        <f t="shared" si="209"/>
        <v>6.7155723239459215</v>
      </c>
      <c r="H116" s="168">
        <f t="shared" si="210"/>
        <v>7.4292460932064177</v>
      </c>
      <c r="I116" s="168">
        <f t="shared" si="211"/>
        <v>8.6625349920680623</v>
      </c>
      <c r="J116" s="168">
        <f t="shared" si="212"/>
        <v>7.8233350324649065</v>
      </c>
      <c r="K116" s="168">
        <f t="shared" si="213"/>
        <v>6.18762077971056</v>
      </c>
      <c r="L116" s="168">
        <f t="shared" si="214"/>
        <v>3.057894681725227</v>
      </c>
      <c r="M116" s="168">
        <f t="shared" si="215"/>
        <v>0.29981756250740005</v>
      </c>
      <c r="N116" s="168">
        <f t="shared" si="216"/>
        <v>0.99973069833789086</v>
      </c>
      <c r="O116" s="168">
        <f t="shared" si="217"/>
        <v>2.2427507789245453</v>
      </c>
      <c r="P116" s="168">
        <f t="shared" si="218"/>
        <v>3.1019385160432926</v>
      </c>
      <c r="Q116" s="168">
        <f t="shared" si="219"/>
        <v>3.3311300034864759</v>
      </c>
      <c r="R116" s="168">
        <f t="shared" si="220"/>
        <v>6.1584965650845716</v>
      </c>
      <c r="S116" s="168">
        <f t="shared" si="221"/>
        <v>5.7162152295974593</v>
      </c>
      <c r="T116" s="168">
        <f t="shared" si="222"/>
        <v>5.9887604928816254</v>
      </c>
      <c r="U116" s="168">
        <f t="shared" si="223"/>
        <v>6.4589962347233758</v>
      </c>
      <c r="V116" s="168">
        <f t="shared" si="224"/>
        <v>1.5972336007954804</v>
      </c>
      <c r="W116" s="168">
        <f t="shared" si="225"/>
        <v>0.71238617675178184</v>
      </c>
      <c r="X116" s="168">
        <f t="shared" si="226"/>
        <v>0.74011089932441876</v>
      </c>
      <c r="Y116" s="168">
        <f t="shared" si="227"/>
        <v>1.7280313919603045</v>
      </c>
      <c r="Z116" s="168">
        <f t="shared" si="228"/>
        <v>3.8724624517194086</v>
      </c>
      <c r="AA116" s="168">
        <f t="shared" si="229"/>
        <v>5.7054739144521358</v>
      </c>
      <c r="AB116" s="168">
        <f t="shared" si="230"/>
        <v>6.3799485168017656</v>
      </c>
      <c r="AC116" s="168">
        <f t="shared" si="231"/>
        <v>6.766612869404538</v>
      </c>
      <c r="AD116" s="168">
        <f t="shared" si="232"/>
        <v>9.6896024510231804</v>
      </c>
      <c r="AE116" s="168">
        <f t="shared" si="233"/>
        <v>5.8897629019095943</v>
      </c>
      <c r="AF116" s="168">
        <f t="shared" si="234"/>
        <v>2.9428625319412496</v>
      </c>
      <c r="AG116" s="168">
        <f t="shared" si="235"/>
        <v>2.0309869590760208</v>
      </c>
      <c r="AH116" s="168">
        <f t="shared" si="236"/>
        <v>5.2922029326479576</v>
      </c>
      <c r="AI116" s="168">
        <f t="shared" si="237"/>
        <v>4.962078547505099</v>
      </c>
      <c r="AJ116" s="168">
        <f t="shared" si="238"/>
        <v>5.9538025164238864</v>
      </c>
      <c r="AK116" s="168">
        <f t="shared" si="239"/>
        <v>6.1476644118580515</v>
      </c>
      <c r="AL116" s="168">
        <f t="shared" si="240"/>
        <v>6.4094334715583816</v>
      </c>
      <c r="AM116" s="168">
        <f t="shared" si="241"/>
        <v>7.1588460127307449</v>
      </c>
      <c r="AN116" s="168">
        <f t="shared" si="242"/>
        <v>7.2345877163997656</v>
      </c>
      <c r="AO116" s="168">
        <f t="shared" si="243"/>
        <v>8.0876082294857632</v>
      </c>
      <c r="AP116" s="168">
        <f t="shared" si="244"/>
        <v>10.506489947641112</v>
      </c>
      <c r="AQ116" s="168">
        <f t="shared" si="245"/>
        <v>10.537790548207722</v>
      </c>
      <c r="AR116" s="168">
        <f t="shared" si="246"/>
        <v>10.958157156080157</v>
      </c>
      <c r="AS116" s="168">
        <f t="shared" si="247"/>
        <v>10.308387911577867</v>
      </c>
      <c r="AT116" s="168">
        <f t="shared" si="248"/>
        <v>6.4588270204532172</v>
      </c>
      <c r="AU116" s="168">
        <f t="shared" si="249"/>
        <v>7.5578328996055681</v>
      </c>
      <c r="AV116" s="168">
        <f t="shared" si="250"/>
        <v>8.0738122728853075</v>
      </c>
      <c r="AW116" s="168">
        <f t="shared" si="251"/>
        <v>8.6573993142950396</v>
      </c>
      <c r="AX116" s="168">
        <f t="shared" si="252"/>
        <v>8.4481520025320904</v>
      </c>
      <c r="AY116" s="168">
        <f t="shared" si="253"/>
        <v>6.6976433105823494</v>
      </c>
      <c r="AZ116" s="168">
        <f t="shared" si="254"/>
        <v>7.0659603773864985</v>
      </c>
      <c r="BA116" s="168">
        <f t="shared" si="255"/>
        <v>8.8649657129289761</v>
      </c>
      <c r="BB116" s="168">
        <f t="shared" si="256"/>
        <v>7.9686444183749234</v>
      </c>
      <c r="BC116" s="168">
        <f t="shared" si="257"/>
        <v>8.2615897689159592</v>
      </c>
      <c r="BD116" s="168">
        <f t="shared" si="258"/>
        <v>7.6614769072671383</v>
      </c>
      <c r="BE116" s="168">
        <f t="shared" si="259"/>
        <v>7.3059374344191603</v>
      </c>
      <c r="BF116" s="168">
        <f t="shared" si="260"/>
        <v>5.0281732547636429</v>
      </c>
      <c r="BG116" s="168">
        <f t="shared" si="261"/>
        <v>2.1897652976594397</v>
      </c>
      <c r="BH116" s="168">
        <f t="shared" si="262"/>
        <v>0.42155464242371193</v>
      </c>
      <c r="BI116" s="168">
        <f t="shared" si="263"/>
        <v>-2.4006009219624698</v>
      </c>
      <c r="BJ116" s="168">
        <f t="shared" si="264"/>
        <v>-0.19657629617495317</v>
      </c>
      <c r="BK116" s="168">
        <f t="shared" si="265"/>
        <v>1.4230805732017602</v>
      </c>
    </row>
    <row r="117" spans="1:63">
      <c r="A117" s="164" t="s">
        <v>11</v>
      </c>
      <c r="B117" s="272"/>
      <c r="C117" s="168"/>
      <c r="D117" s="168"/>
      <c r="E117" s="168"/>
      <c r="F117" s="168">
        <f t="shared" si="208"/>
        <v>5.7107149816712255</v>
      </c>
      <c r="G117" s="168">
        <f t="shared" si="209"/>
        <v>2.3944458137241886</v>
      </c>
      <c r="H117" s="168">
        <f t="shared" si="210"/>
        <v>1.1317125655814271</v>
      </c>
      <c r="I117" s="168">
        <f t="shared" si="211"/>
        <v>1.2942028946259014</v>
      </c>
      <c r="J117" s="168">
        <f t="shared" si="212"/>
        <v>-0.98527388169989027</v>
      </c>
      <c r="K117" s="168">
        <f t="shared" si="213"/>
        <v>0.53633763663673784</v>
      </c>
      <c r="L117" s="168">
        <f t="shared" si="214"/>
        <v>0.83052009302648344</v>
      </c>
      <c r="M117" s="168">
        <f t="shared" si="215"/>
        <v>-0.78714990882831837</v>
      </c>
      <c r="N117" s="168">
        <f t="shared" si="216"/>
        <v>3.2114320661742051</v>
      </c>
      <c r="O117" s="168">
        <f t="shared" si="217"/>
        <v>5.0262510061923447</v>
      </c>
      <c r="P117" s="168">
        <f t="shared" si="218"/>
        <v>7.3312459151732599</v>
      </c>
      <c r="Q117" s="168">
        <f t="shared" si="219"/>
        <v>9.2931704193819318</v>
      </c>
      <c r="R117" s="168">
        <f t="shared" si="220"/>
        <v>5.5713187504081132</v>
      </c>
      <c r="S117" s="168">
        <f t="shared" si="221"/>
        <v>3.8957793101812861</v>
      </c>
      <c r="T117" s="168">
        <f t="shared" si="222"/>
        <v>3.0292490233913885</v>
      </c>
      <c r="U117" s="168">
        <f t="shared" si="223"/>
        <v>2.4025506618787373</v>
      </c>
      <c r="V117" s="168">
        <f t="shared" si="224"/>
        <v>3.7538998279397808</v>
      </c>
      <c r="W117" s="168">
        <f t="shared" si="225"/>
        <v>4.2970256498508563</v>
      </c>
      <c r="X117" s="168">
        <f t="shared" si="226"/>
        <v>5.2418460797583597</v>
      </c>
      <c r="Y117" s="168">
        <f t="shared" si="227"/>
        <v>5.4986543543819915</v>
      </c>
      <c r="Z117" s="168">
        <f t="shared" si="228"/>
        <v>4.1176595396390177</v>
      </c>
      <c r="AA117" s="168">
        <f t="shared" si="229"/>
        <v>2.7626677080576756</v>
      </c>
      <c r="AB117" s="168">
        <f t="shared" si="230"/>
        <v>1.628728617991257</v>
      </c>
      <c r="AC117" s="168">
        <f t="shared" si="231"/>
        <v>0.91205131747123591</v>
      </c>
      <c r="AD117" s="168">
        <f t="shared" si="232"/>
        <v>1.1739041001626218</v>
      </c>
      <c r="AE117" s="168">
        <f t="shared" si="233"/>
        <v>1.9205793430494802</v>
      </c>
      <c r="AF117" s="168">
        <f t="shared" si="234"/>
        <v>2.7293066799139987</v>
      </c>
      <c r="AG117" s="168">
        <f t="shared" si="235"/>
        <v>3.794433841701895</v>
      </c>
      <c r="AH117" s="168">
        <f t="shared" si="236"/>
        <v>5.0984459195783431</v>
      </c>
      <c r="AI117" s="168">
        <f t="shared" si="237"/>
        <v>6.2420279799208069</v>
      </c>
      <c r="AJ117" s="168">
        <f t="shared" si="238"/>
        <v>6.5210815108300793</v>
      </c>
      <c r="AK117" s="168">
        <f t="shared" si="239"/>
        <v>4.4261591982750783</v>
      </c>
      <c r="AL117" s="168">
        <f t="shared" si="240"/>
        <v>2.0331911280594697</v>
      </c>
      <c r="AM117" s="168">
        <f t="shared" si="241"/>
        <v>1.7416390152440959</v>
      </c>
      <c r="AN117" s="168">
        <f t="shared" si="242"/>
        <v>0.85977067666666473</v>
      </c>
      <c r="AO117" s="168">
        <f t="shared" si="243"/>
        <v>2.4637234474969882</v>
      </c>
      <c r="AP117" s="168">
        <f t="shared" si="244"/>
        <v>4.4948654869529081</v>
      </c>
      <c r="AQ117" s="168">
        <f t="shared" si="245"/>
        <v>3.4065600929549964</v>
      </c>
      <c r="AR117" s="168">
        <f t="shared" si="246"/>
        <v>2.9281488339775863</v>
      </c>
      <c r="AS117" s="168">
        <f t="shared" si="247"/>
        <v>2.7267123456130506</v>
      </c>
      <c r="AT117" s="168">
        <f t="shared" si="248"/>
        <v>5.8553473500899971</v>
      </c>
      <c r="AU117" s="168">
        <f t="shared" si="249"/>
        <v>5.4131214632131748</v>
      </c>
      <c r="AV117" s="168">
        <f t="shared" si="250"/>
        <v>4.5873146378845906</v>
      </c>
      <c r="AW117" s="168">
        <f t="shared" si="251"/>
        <v>5.3789618197137985</v>
      </c>
      <c r="AX117" s="168">
        <f t="shared" si="252"/>
        <v>6.4617475183073907</v>
      </c>
      <c r="AY117" s="168">
        <f t="shared" si="253"/>
        <v>7.120231784424627</v>
      </c>
      <c r="AZ117" s="168">
        <f t="shared" si="254"/>
        <v>6.1730879152240483</v>
      </c>
      <c r="BA117" s="168">
        <f t="shared" si="255"/>
        <v>2.270891643211034</v>
      </c>
      <c r="BB117" s="168">
        <f t="shared" si="256"/>
        <v>3.6246787833133154</v>
      </c>
      <c r="BC117" s="168">
        <f t="shared" si="257"/>
        <v>3.9929837522350859</v>
      </c>
      <c r="BD117" s="168">
        <f t="shared" si="258"/>
        <v>3.5793243428707413</v>
      </c>
      <c r="BE117" s="168">
        <f t="shared" si="259"/>
        <v>2.108171003639602</v>
      </c>
      <c r="BF117" s="168">
        <f t="shared" si="260"/>
        <v>1.8717232420652101</v>
      </c>
      <c r="BG117" s="168">
        <f t="shared" si="261"/>
        <v>1.5601785150637837</v>
      </c>
      <c r="BH117" s="168">
        <f t="shared" si="262"/>
        <v>1.9412207053205348</v>
      </c>
      <c r="BI117" s="168">
        <f t="shared" si="263"/>
        <v>5.4387178131228762</v>
      </c>
      <c r="BJ117" s="168">
        <f t="shared" si="264"/>
        <v>3.0164753895146821</v>
      </c>
      <c r="BK117" s="168">
        <f t="shared" si="265"/>
        <v>3.4399762502011071</v>
      </c>
    </row>
    <row r="118" spans="1:63">
      <c r="A118" s="161" t="s">
        <v>12</v>
      </c>
      <c r="B118" s="273"/>
      <c r="C118" s="169"/>
      <c r="D118" s="169"/>
      <c r="E118" s="169"/>
      <c r="F118" s="169">
        <f t="shared" si="208"/>
        <v>3.7598496547650595</v>
      </c>
      <c r="G118" s="169">
        <f t="shared" si="209"/>
        <v>3.7204582000096478</v>
      </c>
      <c r="H118" s="169">
        <f t="shared" si="210"/>
        <v>3.7696551742433422</v>
      </c>
      <c r="I118" s="169">
        <f t="shared" si="211"/>
        <v>3.8883364587285585</v>
      </c>
      <c r="J118" s="169">
        <f t="shared" si="212"/>
        <v>-2.3350426172681868</v>
      </c>
      <c r="K118" s="169">
        <f t="shared" si="213"/>
        <v>-2.4197782984238549</v>
      </c>
      <c r="L118" s="169">
        <f t="shared" si="214"/>
        <v>-2.4145766665033461</v>
      </c>
      <c r="M118" s="169">
        <f t="shared" si="215"/>
        <v>-2.5095418489844077</v>
      </c>
      <c r="N118" s="169">
        <f t="shared" si="216"/>
        <v>2.0781352128886743</v>
      </c>
      <c r="O118" s="169">
        <f t="shared" si="217"/>
        <v>2.1475570319207327</v>
      </c>
      <c r="P118" s="169">
        <f t="shared" si="218"/>
        <v>1.7610578905479952</v>
      </c>
      <c r="Q118" s="169">
        <f t="shared" si="219"/>
        <v>1.6893620370825573</v>
      </c>
      <c r="R118" s="169">
        <f t="shared" si="220"/>
        <v>-3.4269262682506629</v>
      </c>
      <c r="S118" s="169">
        <f t="shared" si="221"/>
        <v>-3.3661672589470517</v>
      </c>
      <c r="T118" s="169">
        <f t="shared" si="222"/>
        <v>-3.4064492392204069</v>
      </c>
      <c r="U118" s="169">
        <f t="shared" si="223"/>
        <v>-3.7274988244333875</v>
      </c>
      <c r="V118" s="169">
        <f t="shared" si="224"/>
        <v>-0.28175045327130754</v>
      </c>
      <c r="W118" s="169">
        <f t="shared" si="225"/>
        <v>-0.30301691137796055</v>
      </c>
      <c r="X118" s="169">
        <f t="shared" si="226"/>
        <v>-0.28896496581944953</v>
      </c>
      <c r="Y118" s="169">
        <f t="shared" si="227"/>
        <v>-0.28960307652740358</v>
      </c>
      <c r="Z118" s="169">
        <f t="shared" si="228"/>
        <v>1.2648621185852864</v>
      </c>
      <c r="AA118" s="169">
        <f t="shared" si="229"/>
        <v>0.98484353230351795</v>
      </c>
      <c r="AB118" s="169">
        <f t="shared" si="230"/>
        <v>0.67162327793911936</v>
      </c>
      <c r="AC118" s="169">
        <f t="shared" si="231"/>
        <v>0.80535042934986845</v>
      </c>
      <c r="AD118" s="169">
        <f t="shared" si="232"/>
        <v>-1.1157153129014898</v>
      </c>
      <c r="AE118" s="169">
        <f t="shared" si="233"/>
        <v>0.17907143112183976</v>
      </c>
      <c r="AF118" s="169">
        <f t="shared" si="234"/>
        <v>1.0744182738510066</v>
      </c>
      <c r="AG118" s="169">
        <f t="shared" si="235"/>
        <v>1.53622214933182</v>
      </c>
      <c r="AH118" s="169">
        <f t="shared" si="236"/>
        <v>1.8080935668706999</v>
      </c>
      <c r="AI118" s="169">
        <f t="shared" si="237"/>
        <v>2.1017280251013859</v>
      </c>
      <c r="AJ118" s="169">
        <f t="shared" si="238"/>
        <v>2.2990132682743791</v>
      </c>
      <c r="AK118" s="169">
        <f t="shared" si="239"/>
        <v>2.5728103223744991</v>
      </c>
      <c r="AL118" s="169">
        <f t="shared" si="240"/>
        <v>1.1568164555326064</v>
      </c>
      <c r="AM118" s="169">
        <f t="shared" si="241"/>
        <v>1.225503234055209</v>
      </c>
      <c r="AN118" s="169">
        <f t="shared" si="242"/>
        <v>1.139985083061116</v>
      </c>
      <c r="AO118" s="169">
        <f t="shared" si="243"/>
        <v>1.8673621944103855</v>
      </c>
      <c r="AP118" s="169">
        <f t="shared" si="244"/>
        <v>4.1425907964894382</v>
      </c>
      <c r="AQ118" s="169">
        <f t="shared" si="245"/>
        <v>4.8043137103630231</v>
      </c>
      <c r="AR118" s="169">
        <f t="shared" si="246"/>
        <v>5.0481720700334378</v>
      </c>
      <c r="AS118" s="169">
        <f t="shared" si="247"/>
        <v>4.0210199248583223</v>
      </c>
      <c r="AT118" s="169">
        <f t="shared" si="248"/>
        <v>3.5409392978708656</v>
      </c>
      <c r="AU118" s="169">
        <f t="shared" si="249"/>
        <v>2.5937034320673535</v>
      </c>
      <c r="AV118" s="169">
        <f t="shared" si="250"/>
        <v>2.3651862876764698</v>
      </c>
      <c r="AW118" s="169">
        <f t="shared" si="251"/>
        <v>3.4324574324034365</v>
      </c>
      <c r="AX118" s="169">
        <f t="shared" si="252"/>
        <v>4.1449789731847879</v>
      </c>
      <c r="AY118" s="169">
        <f t="shared" si="253"/>
        <v>3.7837809943192955</v>
      </c>
      <c r="AZ118" s="169">
        <f t="shared" si="254"/>
        <v>4.4184125213306533</v>
      </c>
      <c r="BA118" s="169">
        <f t="shared" si="255"/>
        <v>4.4453278359456974</v>
      </c>
      <c r="BB118" s="169">
        <f t="shared" si="256"/>
        <v>3.7817231669417093</v>
      </c>
      <c r="BC118" s="169">
        <f t="shared" si="257"/>
        <v>4.2909951216935696</v>
      </c>
      <c r="BD118" s="169">
        <f t="shared" si="258"/>
        <v>4.5970679519879898</v>
      </c>
      <c r="BE118" s="169">
        <f t="shared" si="259"/>
        <v>4.7726499683738073</v>
      </c>
      <c r="BF118" s="169">
        <f t="shared" si="260"/>
        <v>4.1511619743031591</v>
      </c>
      <c r="BG118" s="169">
        <f t="shared" si="261"/>
        <v>4.3972024098053932</v>
      </c>
      <c r="BH118" s="169">
        <f t="shared" si="262"/>
        <v>4.2184384107992043</v>
      </c>
      <c r="BI118" s="169">
        <f t="shared" si="263"/>
        <v>4.1430345336778895</v>
      </c>
      <c r="BJ118" s="169">
        <f t="shared" si="264"/>
        <v>4.1104201425754665</v>
      </c>
      <c r="BK118" s="169">
        <f t="shared" si="265"/>
        <v>4.3371315160399089</v>
      </c>
    </row>
    <row r="119" spans="1:63">
      <c r="A119" s="157" t="s">
        <v>13</v>
      </c>
      <c r="B119" s="276"/>
      <c r="C119" s="167"/>
      <c r="D119" s="167"/>
      <c r="E119" s="167"/>
      <c r="F119" s="167">
        <f t="shared" si="208"/>
        <v>4.7663339823158237</v>
      </c>
      <c r="G119" s="167">
        <f t="shared" si="209"/>
        <v>7.6323677571257926</v>
      </c>
      <c r="H119" s="167">
        <f t="shared" si="210"/>
        <v>4.2760232517824646</v>
      </c>
      <c r="I119" s="167">
        <f t="shared" si="211"/>
        <v>4.0694711720866019</v>
      </c>
      <c r="J119" s="167">
        <f t="shared" si="212"/>
        <v>2.5872429841914695</v>
      </c>
      <c r="K119" s="167">
        <f t="shared" si="213"/>
        <v>2.3801395527670892</v>
      </c>
      <c r="L119" s="167">
        <f t="shared" si="214"/>
        <v>1.5256134882927086</v>
      </c>
      <c r="M119" s="167">
        <f t="shared" si="215"/>
        <v>0.92949180761504779</v>
      </c>
      <c r="N119" s="167">
        <f t="shared" si="216"/>
        <v>1.6184346765200204</v>
      </c>
      <c r="O119" s="167">
        <f t="shared" si="217"/>
        <v>1.5003535059790301</v>
      </c>
      <c r="P119" s="167">
        <f t="shared" si="218"/>
        <v>0.7642950977295736</v>
      </c>
      <c r="Q119" s="167">
        <f t="shared" si="219"/>
        <v>0.40622675973803546</v>
      </c>
      <c r="R119" s="167">
        <f t="shared" si="220"/>
        <v>-0.21651574833383319</v>
      </c>
      <c r="S119" s="167">
        <f t="shared" si="221"/>
        <v>0.51251194987915694</v>
      </c>
      <c r="T119" s="167">
        <f t="shared" si="222"/>
        <v>1.5647504389357758</v>
      </c>
      <c r="U119" s="167">
        <f t="shared" si="223"/>
        <v>2.5914038808862614</v>
      </c>
      <c r="V119" s="167">
        <f t="shared" si="224"/>
        <v>3.8038142997903339</v>
      </c>
      <c r="W119" s="167">
        <f t="shared" si="225"/>
        <v>3.3199212039442969</v>
      </c>
      <c r="X119" s="167">
        <f t="shared" si="226"/>
        <v>6.6567367143388401</v>
      </c>
      <c r="Y119" s="167">
        <f t="shared" si="227"/>
        <v>5.3519095758331758</v>
      </c>
      <c r="Z119" s="167">
        <f t="shared" si="228"/>
        <v>5.7997771965895524</v>
      </c>
      <c r="AA119" s="167">
        <f t="shared" si="229"/>
        <v>5.7941275367857346</v>
      </c>
      <c r="AB119" s="167">
        <f t="shared" si="230"/>
        <v>2.1610099810522301</v>
      </c>
      <c r="AC119" s="167">
        <f t="shared" si="231"/>
        <v>3.0738886959052794</v>
      </c>
      <c r="AD119" s="167">
        <f t="shared" si="232"/>
        <v>2.446612843235167</v>
      </c>
      <c r="AE119" s="167">
        <f t="shared" si="233"/>
        <v>2.9649365170272133</v>
      </c>
      <c r="AF119" s="167">
        <f t="shared" si="234"/>
        <v>2.5567559629323209</v>
      </c>
      <c r="AG119" s="167">
        <f t="shared" si="235"/>
        <v>3.282943923245278</v>
      </c>
      <c r="AH119" s="167">
        <f t="shared" si="236"/>
        <v>3.2180119562806087</v>
      </c>
      <c r="AI119" s="167">
        <f t="shared" si="237"/>
        <v>3.5927293914696574</v>
      </c>
      <c r="AJ119" s="167">
        <f t="shared" si="238"/>
        <v>2.9778622242288595</v>
      </c>
      <c r="AK119" s="167">
        <f t="shared" si="239"/>
        <v>1.7516852710761133</v>
      </c>
      <c r="AL119" s="167">
        <f t="shared" si="240"/>
        <v>3.3966248802821868</v>
      </c>
      <c r="AM119" s="167">
        <f t="shared" si="241"/>
        <v>3.0958898180543537</v>
      </c>
      <c r="AN119" s="167">
        <f t="shared" si="242"/>
        <v>5.1516725646143557</v>
      </c>
      <c r="AO119" s="167">
        <f t="shared" si="243"/>
        <v>6.1623722730316084</v>
      </c>
      <c r="AP119" s="167">
        <f t="shared" si="244"/>
        <v>6.0597226002753839</v>
      </c>
      <c r="AQ119" s="167">
        <f t="shared" si="245"/>
        <v>5.1884656571366179</v>
      </c>
      <c r="AR119" s="167">
        <f t="shared" si="246"/>
        <v>6.3536374136530283</v>
      </c>
      <c r="AS119" s="167">
        <f t="shared" si="247"/>
        <v>6.0435146016032233</v>
      </c>
      <c r="AT119" s="167">
        <f t="shared" si="248"/>
        <v>5.3803652587774007</v>
      </c>
      <c r="AU119" s="167">
        <f t="shared" si="249"/>
        <v>4.7648412981835575</v>
      </c>
      <c r="AV119" s="167">
        <f t="shared" si="250"/>
        <v>5.025063079698401</v>
      </c>
      <c r="AW119" s="167">
        <f t="shared" si="251"/>
        <v>6.5195779985471463</v>
      </c>
      <c r="AX119" s="167">
        <f t="shared" si="252"/>
        <v>6.8046275645341385</v>
      </c>
      <c r="AY119" s="167">
        <f t="shared" si="253"/>
        <v>5.9797406642040825</v>
      </c>
      <c r="AZ119" s="167">
        <f t="shared" si="254"/>
        <v>5.3136658791892906</v>
      </c>
      <c r="BA119" s="167">
        <f t="shared" si="255"/>
        <v>5.6418901578903125</v>
      </c>
      <c r="BB119" s="167">
        <f t="shared" si="256"/>
        <v>4.786673928952581</v>
      </c>
      <c r="BC119" s="167">
        <f t="shared" si="257"/>
        <v>5.6376406223329436</v>
      </c>
      <c r="BD119" s="167">
        <f t="shared" si="258"/>
        <v>4.3719789664369531</v>
      </c>
      <c r="BE119" s="167">
        <f t="shared" si="259"/>
        <v>1.9004000542858814</v>
      </c>
      <c r="BF119" s="167">
        <f t="shared" si="260"/>
        <v>-0.99345231058861438</v>
      </c>
      <c r="BG119" s="167">
        <f t="shared" si="261"/>
        <v>-3.256821209323669</v>
      </c>
      <c r="BH119" s="167">
        <f t="shared" si="262"/>
        <v>-2.4231901547519206</v>
      </c>
      <c r="BI119" s="167">
        <f t="shared" si="263"/>
        <v>-1.1834923458589413</v>
      </c>
      <c r="BJ119" s="167">
        <f t="shared" si="264"/>
        <v>1.6323882993223822</v>
      </c>
      <c r="BK119" s="167">
        <f t="shared" si="265"/>
        <v>3.5891645186390506</v>
      </c>
    </row>
    <row r="120" spans="1:63">
      <c r="A120" s="183" t="s">
        <v>14</v>
      </c>
      <c r="B120" s="272"/>
      <c r="C120" s="168"/>
      <c r="D120" s="168"/>
      <c r="E120" s="168"/>
      <c r="F120" s="168">
        <f t="shared" si="208"/>
        <v>8.3228979568507544</v>
      </c>
      <c r="G120" s="168">
        <f t="shared" si="209"/>
        <v>9.4647104134098985</v>
      </c>
      <c r="H120" s="168">
        <f t="shared" si="210"/>
        <v>9.5040753755205394</v>
      </c>
      <c r="I120" s="168">
        <f t="shared" si="211"/>
        <v>10.392601355512264</v>
      </c>
      <c r="J120" s="168">
        <f t="shared" si="212"/>
        <v>12.713009641667902</v>
      </c>
      <c r="K120" s="168">
        <f t="shared" si="213"/>
        <v>11.843484234785695</v>
      </c>
      <c r="L120" s="168">
        <f t="shared" si="214"/>
        <v>11.321295311236021</v>
      </c>
      <c r="M120" s="168">
        <f t="shared" si="215"/>
        <v>10.158342298247254</v>
      </c>
      <c r="N120" s="168">
        <f t="shared" si="216"/>
        <v>14.608626608624725</v>
      </c>
      <c r="O120" s="168">
        <f t="shared" si="217"/>
        <v>13.152749259961771</v>
      </c>
      <c r="P120" s="168">
        <f t="shared" si="218"/>
        <v>14.918451975642997</v>
      </c>
      <c r="Q120" s="168">
        <f t="shared" si="219"/>
        <v>16.30704717494261</v>
      </c>
      <c r="R120" s="168">
        <f t="shared" si="220"/>
        <v>7.5172380884772361</v>
      </c>
      <c r="S120" s="168">
        <f t="shared" si="221"/>
        <v>8.3990394751087027</v>
      </c>
      <c r="T120" s="168">
        <f t="shared" si="222"/>
        <v>9.6612443691062619</v>
      </c>
      <c r="U120" s="168">
        <f t="shared" si="223"/>
        <v>10.388322606472105</v>
      </c>
      <c r="V120" s="168">
        <f t="shared" si="224"/>
        <v>13.071034584859278</v>
      </c>
      <c r="W120" s="168">
        <f t="shared" si="225"/>
        <v>13.449404335117968</v>
      </c>
      <c r="X120" s="168">
        <f t="shared" si="226"/>
        <v>13.548413422341243</v>
      </c>
      <c r="Y120" s="168">
        <f t="shared" si="227"/>
        <v>13.488797812672596</v>
      </c>
      <c r="Z120" s="168">
        <f t="shared" si="228"/>
        <v>10.651818763850567</v>
      </c>
      <c r="AA120" s="168">
        <f t="shared" si="229"/>
        <v>10.573364564414369</v>
      </c>
      <c r="AB120" s="168">
        <f t="shared" si="230"/>
        <v>10.209998237958258</v>
      </c>
      <c r="AC120" s="168">
        <f t="shared" si="231"/>
        <v>10.370967216931311</v>
      </c>
      <c r="AD120" s="168">
        <f t="shared" si="232"/>
        <v>12.638863971575356</v>
      </c>
      <c r="AE120" s="168">
        <f t="shared" si="233"/>
        <v>15.729283846281056</v>
      </c>
      <c r="AF120" s="168">
        <f t="shared" si="234"/>
        <v>14.546283731927815</v>
      </c>
      <c r="AG120" s="168">
        <f t="shared" si="235"/>
        <v>13.725539551579288</v>
      </c>
      <c r="AH120" s="168">
        <f t="shared" si="236"/>
        <v>12.280887175360629</v>
      </c>
      <c r="AI120" s="168">
        <f t="shared" si="237"/>
        <v>12.587158066554805</v>
      </c>
      <c r="AJ120" s="168">
        <f t="shared" si="238"/>
        <v>11.395209165450272</v>
      </c>
      <c r="AK120" s="168">
        <f t="shared" si="239"/>
        <v>12.157256811865134</v>
      </c>
      <c r="AL120" s="168">
        <f t="shared" si="240"/>
        <v>21.778271457368948</v>
      </c>
      <c r="AM120" s="168">
        <f t="shared" si="241"/>
        <v>23.213944199329887</v>
      </c>
      <c r="AN120" s="168">
        <f t="shared" si="242"/>
        <v>24.725457076856948</v>
      </c>
      <c r="AO120" s="168">
        <f t="shared" si="243"/>
        <v>25.12770895101173</v>
      </c>
      <c r="AP120" s="168">
        <f t="shared" si="244"/>
        <v>16.526502828408312</v>
      </c>
      <c r="AQ120" s="168">
        <f t="shared" si="245"/>
        <v>16.256311662827557</v>
      </c>
      <c r="AR120" s="168">
        <f t="shared" si="246"/>
        <v>15.985796504958232</v>
      </c>
      <c r="AS120" s="168">
        <f t="shared" si="247"/>
        <v>15.000601716747536</v>
      </c>
      <c r="AT120" s="168">
        <f t="shared" si="248"/>
        <v>13.253256994992254</v>
      </c>
      <c r="AU120" s="168">
        <f t="shared" si="249"/>
        <v>13.691636659585093</v>
      </c>
      <c r="AV120" s="168">
        <f t="shared" si="250"/>
        <v>13.342215423855263</v>
      </c>
      <c r="AW120" s="168">
        <f t="shared" si="251"/>
        <v>17.137957761830602</v>
      </c>
      <c r="AX120" s="168">
        <f t="shared" si="252"/>
        <v>17.259575750028137</v>
      </c>
      <c r="AY120" s="168">
        <f t="shared" si="253"/>
        <v>14.596206081541965</v>
      </c>
      <c r="AZ120" s="168">
        <f t="shared" si="254"/>
        <v>14.838873639024664</v>
      </c>
      <c r="BA120" s="168">
        <f t="shared" si="255"/>
        <v>12.451908038008025</v>
      </c>
      <c r="BB120" s="168">
        <f t="shared" si="256"/>
        <v>3.3717649910392464</v>
      </c>
      <c r="BC120" s="168">
        <f t="shared" si="257"/>
        <v>4.1824246106261187</v>
      </c>
      <c r="BD120" s="168">
        <f t="shared" si="258"/>
        <v>2.212620197755971</v>
      </c>
      <c r="BE120" s="168">
        <f t="shared" si="259"/>
        <v>-7.9280564717626179E-2</v>
      </c>
      <c r="BF120" s="168">
        <f t="shared" si="260"/>
        <v>-2.3997812644596572</v>
      </c>
      <c r="BG120" s="168">
        <f t="shared" si="261"/>
        <v>-5.1066699362432493</v>
      </c>
      <c r="BH120" s="168">
        <f t="shared" si="262"/>
        <v>-4.9924233116271557</v>
      </c>
      <c r="BI120" s="168">
        <f t="shared" si="263"/>
        <v>-3.9457057840459777</v>
      </c>
      <c r="BJ120" s="168">
        <f t="shared" si="264"/>
        <v>-0.87706066156665685</v>
      </c>
      <c r="BK120" s="168">
        <f t="shared" si="265"/>
        <v>2.4569423728152175</v>
      </c>
    </row>
    <row r="121" spans="1:63" ht="13.5" thickBot="1">
      <c r="A121" s="185" t="s">
        <v>284</v>
      </c>
      <c r="B121" s="275"/>
      <c r="C121" s="170"/>
      <c r="D121" s="170"/>
      <c r="E121" s="170"/>
      <c r="F121" s="170">
        <f t="shared" si="208"/>
        <v>4.9357629448767648</v>
      </c>
      <c r="G121" s="170">
        <f t="shared" si="209"/>
        <v>7.7171526974565738</v>
      </c>
      <c r="H121" s="170">
        <f t="shared" si="210"/>
        <v>4.5098295274525242</v>
      </c>
      <c r="I121" s="170">
        <f t="shared" si="211"/>
        <v>4.3521254596349239</v>
      </c>
      <c r="J121" s="170">
        <f t="shared" si="212"/>
        <v>3.0851883413065369</v>
      </c>
      <c r="K121" s="170">
        <f t="shared" si="213"/>
        <v>2.8251251483844495</v>
      </c>
      <c r="L121" s="170">
        <f t="shared" si="214"/>
        <v>1.9846255189587647</v>
      </c>
      <c r="M121" s="170">
        <f t="shared" si="215"/>
        <v>1.365916920377678</v>
      </c>
      <c r="N121" s="170">
        <f t="shared" si="216"/>
        <v>2.3169036477134517</v>
      </c>
      <c r="O121" s="170">
        <f t="shared" si="217"/>
        <v>2.0963283956282956</v>
      </c>
      <c r="P121" s="170">
        <f t="shared" si="218"/>
        <v>1.4882590605925805</v>
      </c>
      <c r="Q121" s="170">
        <f t="shared" si="219"/>
        <v>1.2233867484420635</v>
      </c>
      <c r="R121" s="170">
        <f t="shared" si="220"/>
        <v>0.24927602484480382</v>
      </c>
      <c r="S121" s="170">
        <f t="shared" si="221"/>
        <v>0.95955932090365426</v>
      </c>
      <c r="T121" s="170">
        <f t="shared" si="222"/>
        <v>2.0336759959320823</v>
      </c>
      <c r="U121" s="170">
        <f t="shared" si="223"/>
        <v>3.0518043254297864</v>
      </c>
      <c r="V121" s="170">
        <f t="shared" si="224"/>
        <v>4.4024295966067983</v>
      </c>
      <c r="W121" s="170">
        <f t="shared" si="225"/>
        <v>3.9364210820336378</v>
      </c>
      <c r="X121" s="170">
        <f t="shared" si="226"/>
        <v>7.0857210565830071</v>
      </c>
      <c r="Y121" s="170">
        <f t="shared" si="227"/>
        <v>5.8665911396459061</v>
      </c>
      <c r="Z121" s="170">
        <f t="shared" si="228"/>
        <v>6.1392176487385157</v>
      </c>
      <c r="AA121" s="170">
        <f t="shared" si="229"/>
        <v>6.1116238898604802</v>
      </c>
      <c r="AB121" s="170">
        <f t="shared" si="230"/>
        <v>2.6922702568576988</v>
      </c>
      <c r="AC121" s="170">
        <f t="shared" si="231"/>
        <v>3.5686814680684402</v>
      </c>
      <c r="AD121" s="170">
        <f t="shared" si="232"/>
        <v>3.1899603255785407</v>
      </c>
      <c r="AE121" s="170">
        <f t="shared" si="233"/>
        <v>3.8485581669638176</v>
      </c>
      <c r="AF121" s="170">
        <f t="shared" si="234"/>
        <v>3.4060368840806583</v>
      </c>
      <c r="AG121" s="170">
        <f t="shared" si="235"/>
        <v>4.0375306984318566</v>
      </c>
      <c r="AH121" s="170">
        <f t="shared" si="236"/>
        <v>3.939515678289355</v>
      </c>
      <c r="AI121" s="170">
        <f t="shared" si="237"/>
        <v>4.2866089789378314</v>
      </c>
      <c r="AJ121" s="170">
        <f t="shared" si="238"/>
        <v>3.6383421584642694</v>
      </c>
      <c r="AK121" s="170">
        <f t="shared" si="239"/>
        <v>2.5736149036534588</v>
      </c>
      <c r="AL121" s="170">
        <f t="shared" si="240"/>
        <v>4.9774438314357843</v>
      </c>
      <c r="AM121" s="170">
        <f t="shared" si="241"/>
        <v>4.7714376026829024</v>
      </c>
      <c r="AN121" s="170">
        <f t="shared" si="242"/>
        <v>6.8025136122745415</v>
      </c>
      <c r="AO121" s="170">
        <f t="shared" si="243"/>
        <v>7.8003989592836245</v>
      </c>
      <c r="AP121" s="170">
        <f t="shared" si="244"/>
        <v>7.1039248847621028</v>
      </c>
      <c r="AQ121" s="170">
        <f t="shared" si="245"/>
        <v>6.2725196289707421</v>
      </c>
      <c r="AR121" s="170">
        <f t="shared" si="246"/>
        <v>7.3023348638124332</v>
      </c>
      <c r="AS121" s="170">
        <f t="shared" si="247"/>
        <v>6.941481523230177</v>
      </c>
      <c r="AT121" s="170">
        <f t="shared" si="248"/>
        <v>6.2348909800872283</v>
      </c>
      <c r="AU121" s="170">
        <f t="shared" si="249"/>
        <v>5.7213280062618521</v>
      </c>
      <c r="AV121" s="170">
        <f t="shared" si="250"/>
        <v>5.9105341563102849</v>
      </c>
      <c r="AW121" s="170">
        <f t="shared" si="251"/>
        <v>7.6643149737516625</v>
      </c>
      <c r="AX121" s="170">
        <f t="shared" si="252"/>
        <v>8.014379342445455</v>
      </c>
      <c r="AY121" s="170">
        <f t="shared" si="253"/>
        <v>6.9725787258477334</v>
      </c>
      <c r="AZ121" s="170">
        <f t="shared" si="254"/>
        <v>6.3989081945650801</v>
      </c>
      <c r="BA121" s="170">
        <f t="shared" si="255"/>
        <v>6.4406598461384332</v>
      </c>
      <c r="BB121" s="170">
        <f t="shared" si="256"/>
        <v>4.6089402959344721</v>
      </c>
      <c r="BC121" s="170">
        <f t="shared" si="257"/>
        <v>5.4580124265141556</v>
      </c>
      <c r="BD121" s="170">
        <f t="shared" si="258"/>
        <v>4.1064396582353702</v>
      </c>
      <c r="BE121" s="170">
        <f t="shared" si="259"/>
        <v>1.6550830087280952</v>
      </c>
      <c r="BF121" s="170">
        <f t="shared" si="260"/>
        <v>-1.1680189194769521</v>
      </c>
      <c r="BG121" s="170">
        <f t="shared" si="261"/>
        <v>-3.4823999339000142</v>
      </c>
      <c r="BH121" s="170">
        <f t="shared" si="262"/>
        <v>-2.7333849169055049</v>
      </c>
      <c r="BI121" s="170">
        <f t="shared" si="263"/>
        <v>-1.5199390521731253</v>
      </c>
      <c r="BJ121" s="170">
        <f t="shared" si="264"/>
        <v>1.3247744286431851</v>
      </c>
      <c r="BK121" s="170">
        <f t="shared" si="265"/>
        <v>3.453419863038163</v>
      </c>
    </row>
  </sheetData>
  <mergeCells count="7">
    <mergeCell ref="A1:BK1"/>
    <mergeCell ref="A103:BH103"/>
    <mergeCell ref="A3:BH3"/>
    <mergeCell ref="A23:BH23"/>
    <mergeCell ref="A43:BH43"/>
    <mergeCell ref="A63:BH63"/>
    <mergeCell ref="A83:BH8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21"/>
  <sheetViews>
    <sheetView topLeftCell="AX100" workbookViewId="0">
      <selection activeCell="BL82" sqref="BL82"/>
    </sheetView>
  </sheetViews>
  <sheetFormatPr defaultRowHeight="12.75"/>
  <cols>
    <col min="1" max="1" width="32.5" customWidth="1"/>
    <col min="2" max="60" width="10.75" bestFit="1" customWidth="1"/>
    <col min="61" max="61" width="11.25" customWidth="1"/>
    <col min="62" max="63" width="10.875" customWidth="1"/>
  </cols>
  <sheetData>
    <row r="1" spans="1:63" ht="35.25" customHeight="1" thickBot="1">
      <c r="A1" s="325" t="s">
        <v>205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8"/>
      <c r="BJ1" s="328"/>
      <c r="BK1" s="329"/>
    </row>
    <row r="3" spans="1:63" ht="18">
      <c r="A3" s="139" t="s">
        <v>212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40"/>
      <c r="AU3" s="140"/>
      <c r="AV3" s="140"/>
      <c r="AW3" s="140"/>
      <c r="AX3" s="140"/>
      <c r="AY3" s="140"/>
      <c r="AZ3" s="140"/>
      <c r="BA3" s="140"/>
    </row>
    <row r="4" spans="1:63" ht="13.5" thickBot="1">
      <c r="A4" s="1" t="s">
        <v>202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63" ht="13.5" thickBot="1">
      <c r="A5" s="172" t="s">
        <v>167</v>
      </c>
      <c r="B5" s="269" t="s">
        <v>287</v>
      </c>
      <c r="C5" s="268" t="s">
        <v>288</v>
      </c>
      <c r="D5" s="268" t="s">
        <v>289</v>
      </c>
      <c r="E5" s="268" t="s">
        <v>290</v>
      </c>
      <c r="F5" s="268" t="s">
        <v>286</v>
      </c>
      <c r="G5" s="268" t="s">
        <v>291</v>
      </c>
      <c r="H5" s="268" t="s">
        <v>292</v>
      </c>
      <c r="I5" s="268" t="s">
        <v>293</v>
      </c>
      <c r="J5" s="268" t="s">
        <v>294</v>
      </c>
      <c r="K5" s="268" t="s">
        <v>295</v>
      </c>
      <c r="L5" s="268" t="s">
        <v>296</v>
      </c>
      <c r="M5" s="268" t="s">
        <v>297</v>
      </c>
      <c r="N5" s="268" t="s">
        <v>298</v>
      </c>
      <c r="O5" s="268" t="s">
        <v>299</v>
      </c>
      <c r="P5" s="268" t="s">
        <v>300</v>
      </c>
      <c r="Q5" s="268" t="s">
        <v>301</v>
      </c>
      <c r="R5" s="268" t="s">
        <v>302</v>
      </c>
      <c r="S5" s="268" t="s">
        <v>303</v>
      </c>
      <c r="T5" s="268" t="s">
        <v>304</v>
      </c>
      <c r="U5" s="268" t="s">
        <v>305</v>
      </c>
      <c r="V5" s="268" t="s">
        <v>334</v>
      </c>
      <c r="W5" s="268" t="s">
        <v>335</v>
      </c>
      <c r="X5" s="268" t="s">
        <v>336</v>
      </c>
      <c r="Y5" s="268" t="s">
        <v>337</v>
      </c>
      <c r="Z5" s="268" t="s">
        <v>306</v>
      </c>
      <c r="AA5" s="268" t="s">
        <v>307</v>
      </c>
      <c r="AB5" s="268" t="s">
        <v>308</v>
      </c>
      <c r="AC5" s="268" t="s">
        <v>309</v>
      </c>
      <c r="AD5" s="268" t="s">
        <v>310</v>
      </c>
      <c r="AE5" s="268" t="s">
        <v>311</v>
      </c>
      <c r="AF5" s="268" t="s">
        <v>312</v>
      </c>
      <c r="AG5" s="268" t="s">
        <v>313</v>
      </c>
      <c r="AH5" s="268" t="s">
        <v>314</v>
      </c>
      <c r="AI5" s="268" t="s">
        <v>315</v>
      </c>
      <c r="AJ5" s="268" t="s">
        <v>316</v>
      </c>
      <c r="AK5" s="268" t="s">
        <v>317</v>
      </c>
      <c r="AL5" s="268" t="s">
        <v>318</v>
      </c>
      <c r="AM5" s="268" t="s">
        <v>319</v>
      </c>
      <c r="AN5" s="268" t="s">
        <v>320</v>
      </c>
      <c r="AO5" s="268" t="s">
        <v>321</v>
      </c>
      <c r="AP5" s="268" t="s">
        <v>322</v>
      </c>
      <c r="AQ5" s="268" t="s">
        <v>323</v>
      </c>
      <c r="AR5" s="268" t="s">
        <v>324</v>
      </c>
      <c r="AS5" s="268" t="s">
        <v>325</v>
      </c>
      <c r="AT5" s="268" t="s">
        <v>326</v>
      </c>
      <c r="AU5" s="268" t="s">
        <v>327</v>
      </c>
      <c r="AV5" s="268" t="s">
        <v>328</v>
      </c>
      <c r="AW5" s="268" t="s">
        <v>329</v>
      </c>
      <c r="AX5" s="268" t="s">
        <v>330</v>
      </c>
      <c r="AY5" s="268" t="s">
        <v>331</v>
      </c>
      <c r="AZ5" s="268" t="s">
        <v>332</v>
      </c>
      <c r="BA5" s="268" t="s">
        <v>333</v>
      </c>
      <c r="BB5" s="268" t="s">
        <v>228</v>
      </c>
      <c r="BC5" s="268" t="s">
        <v>229</v>
      </c>
      <c r="BD5" s="268" t="s">
        <v>230</v>
      </c>
      <c r="BE5" s="268" t="s">
        <v>231</v>
      </c>
      <c r="BF5" s="268" t="s">
        <v>225</v>
      </c>
      <c r="BG5" s="268" t="s">
        <v>226</v>
      </c>
      <c r="BH5" s="268" t="s">
        <v>227</v>
      </c>
      <c r="BI5" s="268" t="s">
        <v>350</v>
      </c>
      <c r="BJ5" s="268" t="s">
        <v>352</v>
      </c>
      <c r="BK5" s="268" t="s">
        <v>353</v>
      </c>
    </row>
    <row r="6" spans="1:63" ht="13.5" thickTop="1">
      <c r="A6" s="173" t="s">
        <v>0</v>
      </c>
      <c r="B6" s="101">
        <f t="shared" ref="B6:Z6" si="0">SUM(B7:B8)</f>
        <v>133373</v>
      </c>
      <c r="C6" s="101">
        <f t="shared" si="0"/>
        <v>127184.8</v>
      </c>
      <c r="D6" s="101">
        <f t="shared" si="0"/>
        <v>124442.8</v>
      </c>
      <c r="E6" s="101">
        <f t="shared" si="0"/>
        <v>123826.1</v>
      </c>
      <c r="F6" s="101">
        <f t="shared" si="0"/>
        <v>129139.6</v>
      </c>
      <c r="G6" s="101">
        <f t="shared" si="0"/>
        <v>132327.79999999999</v>
      </c>
      <c r="H6" s="101">
        <f t="shared" si="0"/>
        <v>134413.75</v>
      </c>
      <c r="I6" s="101">
        <f t="shared" si="0"/>
        <v>135068.79999999999</v>
      </c>
      <c r="J6" s="101">
        <f t="shared" si="0"/>
        <v>133402.64000000001</v>
      </c>
      <c r="K6" s="101">
        <f t="shared" si="0"/>
        <v>134759.84</v>
      </c>
      <c r="L6" s="101">
        <f t="shared" si="0"/>
        <v>135456.85999999999</v>
      </c>
      <c r="M6" s="101">
        <f t="shared" si="0"/>
        <v>135309.03</v>
      </c>
      <c r="N6" s="101">
        <f t="shared" si="0"/>
        <v>134569.99</v>
      </c>
      <c r="O6" s="101">
        <f t="shared" si="0"/>
        <v>132843</v>
      </c>
      <c r="P6" s="101">
        <f t="shared" si="0"/>
        <v>131847.96</v>
      </c>
      <c r="Q6" s="101">
        <f t="shared" si="0"/>
        <v>132256.76999999999</v>
      </c>
      <c r="R6" s="101">
        <f t="shared" si="0"/>
        <v>133012.76</v>
      </c>
      <c r="S6" s="101">
        <f t="shared" si="0"/>
        <v>132715.53</v>
      </c>
      <c r="T6" s="101">
        <f t="shared" si="0"/>
        <v>133334.08000000002</v>
      </c>
      <c r="U6" s="101">
        <f t="shared" si="0"/>
        <v>134525.08000000002</v>
      </c>
      <c r="V6" s="101">
        <f t="shared" si="0"/>
        <v>134331.28999999998</v>
      </c>
      <c r="W6" s="101">
        <f t="shared" si="0"/>
        <v>134261.13999999998</v>
      </c>
      <c r="X6" s="101">
        <f t="shared" si="0"/>
        <v>133474.28</v>
      </c>
      <c r="Y6" s="101">
        <f t="shared" si="0"/>
        <v>133359.69</v>
      </c>
      <c r="Z6" s="101">
        <f t="shared" si="0"/>
        <v>132979.78</v>
      </c>
      <c r="AA6" s="101">
        <f t="shared" ref="AA6:BH6" si="1">SUM(AA7:AA8)</f>
        <v>133249.18</v>
      </c>
      <c r="AB6" s="101">
        <f t="shared" si="1"/>
        <v>132491.20000000001</v>
      </c>
      <c r="AC6" s="101">
        <f t="shared" si="1"/>
        <v>131717.98000000001</v>
      </c>
      <c r="AD6" s="101">
        <f t="shared" si="1"/>
        <v>133241.59</v>
      </c>
      <c r="AE6" s="101">
        <f t="shared" si="1"/>
        <v>135118.23000000001</v>
      </c>
      <c r="AF6" s="101">
        <f t="shared" si="1"/>
        <v>136789.24</v>
      </c>
      <c r="AG6" s="101">
        <f t="shared" si="1"/>
        <v>137994.16</v>
      </c>
      <c r="AH6" s="101">
        <f t="shared" si="1"/>
        <v>138621.77000000002</v>
      </c>
      <c r="AI6" s="101">
        <f t="shared" si="1"/>
        <v>139435.16</v>
      </c>
      <c r="AJ6" s="101">
        <f t="shared" si="1"/>
        <v>139693.16</v>
      </c>
      <c r="AK6" s="101">
        <f t="shared" si="1"/>
        <v>139949.18</v>
      </c>
      <c r="AL6" s="101">
        <f t="shared" si="1"/>
        <v>140672.85</v>
      </c>
      <c r="AM6" s="101">
        <f t="shared" si="1"/>
        <v>139718.03</v>
      </c>
      <c r="AN6" s="101">
        <f t="shared" si="1"/>
        <v>143279.1</v>
      </c>
      <c r="AO6" s="101">
        <f t="shared" si="1"/>
        <v>141511.07</v>
      </c>
      <c r="AP6" s="101">
        <f t="shared" si="1"/>
        <v>144546.04999999999</v>
      </c>
      <c r="AQ6" s="101">
        <f t="shared" si="1"/>
        <v>143629.26</v>
      </c>
      <c r="AR6" s="101">
        <f t="shared" si="1"/>
        <v>142929.20000000001</v>
      </c>
      <c r="AS6" s="101">
        <f t="shared" si="1"/>
        <v>142468.26</v>
      </c>
      <c r="AT6" s="101">
        <f t="shared" si="1"/>
        <v>139489.99</v>
      </c>
      <c r="AU6" s="101">
        <f t="shared" si="1"/>
        <v>139960</v>
      </c>
      <c r="AV6" s="101">
        <f t="shared" si="1"/>
        <v>140863.95000000001</v>
      </c>
      <c r="AW6" s="101">
        <f t="shared" si="1"/>
        <v>142579.09</v>
      </c>
      <c r="AX6" s="101">
        <f t="shared" si="1"/>
        <v>143296.15</v>
      </c>
      <c r="AY6" s="101">
        <f t="shared" si="1"/>
        <v>141411.84</v>
      </c>
      <c r="AZ6" s="101">
        <f t="shared" si="1"/>
        <v>141693.57</v>
      </c>
      <c r="BA6" s="101">
        <f t="shared" si="1"/>
        <v>141379.54999999999</v>
      </c>
      <c r="BB6" s="101">
        <f t="shared" si="1"/>
        <v>138182.75</v>
      </c>
      <c r="BC6" s="101">
        <f t="shared" si="1"/>
        <v>141278.96000000002</v>
      </c>
      <c r="BD6" s="101">
        <f t="shared" si="1"/>
        <v>140448.97999999998</v>
      </c>
      <c r="BE6" s="101">
        <f t="shared" si="1"/>
        <v>141040.97999999998</v>
      </c>
      <c r="BF6" s="101">
        <f t="shared" si="1"/>
        <v>131765.89636091841</v>
      </c>
      <c r="BG6" s="101">
        <f t="shared" si="1"/>
        <v>133411.32585626841</v>
      </c>
      <c r="BH6" s="101">
        <f t="shared" si="1"/>
        <v>130799.5296933208</v>
      </c>
      <c r="BI6" s="101">
        <f>SUM(BI7:BI8)</f>
        <v>131091.01082688806</v>
      </c>
      <c r="BJ6" s="101">
        <f>SUM(BJ7:BJ8)</f>
        <v>134789</v>
      </c>
      <c r="BK6" s="101">
        <f>SUM(BK7:BK8)</f>
        <v>130347</v>
      </c>
    </row>
    <row r="7" spans="1:63">
      <c r="A7" s="174" t="s">
        <v>1</v>
      </c>
      <c r="B7" s="134">
        <v>31290.9</v>
      </c>
      <c r="C7" s="134">
        <v>26457.8</v>
      </c>
      <c r="D7" s="134">
        <v>23928.799999999999</v>
      </c>
      <c r="E7" s="134">
        <v>23943</v>
      </c>
      <c r="F7" s="134">
        <v>28270</v>
      </c>
      <c r="G7" s="134">
        <v>32804.800000000003</v>
      </c>
      <c r="H7" s="134">
        <v>34746.800000000003</v>
      </c>
      <c r="I7" s="134">
        <v>35147.800000000003</v>
      </c>
      <c r="J7" s="134">
        <v>33071</v>
      </c>
      <c r="K7" s="134">
        <v>33177.089999999997</v>
      </c>
      <c r="L7" s="134">
        <v>33089</v>
      </c>
      <c r="M7" s="134">
        <v>32811.03</v>
      </c>
      <c r="N7" s="134">
        <v>31718.09</v>
      </c>
      <c r="O7" s="134">
        <v>30974.1</v>
      </c>
      <c r="P7" s="134">
        <v>30885.06</v>
      </c>
      <c r="Q7" s="134">
        <v>31567.02</v>
      </c>
      <c r="R7" s="134">
        <v>32402</v>
      </c>
      <c r="S7" s="134">
        <v>32830.06</v>
      </c>
      <c r="T7" s="134">
        <v>33404.080000000002</v>
      </c>
      <c r="U7" s="134">
        <v>34267.08</v>
      </c>
      <c r="V7" s="134">
        <v>34704</v>
      </c>
      <c r="W7" s="134">
        <v>34951.85</v>
      </c>
      <c r="X7" s="134">
        <v>34998</v>
      </c>
      <c r="Y7" s="134">
        <v>34495.85</v>
      </c>
      <c r="Z7" s="134">
        <v>33843.18</v>
      </c>
      <c r="AA7" s="134">
        <v>33637.18</v>
      </c>
      <c r="AB7" s="134">
        <v>33547.199999999997</v>
      </c>
      <c r="AC7" s="134">
        <v>33530.18</v>
      </c>
      <c r="AD7" s="134">
        <v>34474.239999999998</v>
      </c>
      <c r="AE7" s="134">
        <v>35617.24</v>
      </c>
      <c r="AF7" s="134">
        <v>36368.25</v>
      </c>
      <c r="AG7" s="134">
        <v>36844.26</v>
      </c>
      <c r="AH7" s="134">
        <v>36885</v>
      </c>
      <c r="AI7" s="134">
        <v>36566</v>
      </c>
      <c r="AJ7" s="134">
        <v>35527</v>
      </c>
      <c r="AK7" s="134">
        <v>35302</v>
      </c>
      <c r="AL7" s="134">
        <v>35495</v>
      </c>
      <c r="AM7" s="134">
        <v>35830</v>
      </c>
      <c r="AN7" s="134">
        <v>36614</v>
      </c>
      <c r="AO7" s="134">
        <v>37581</v>
      </c>
      <c r="AP7" s="134">
        <v>37373.26</v>
      </c>
      <c r="AQ7" s="134">
        <v>37308.26</v>
      </c>
      <c r="AR7" s="134">
        <v>37397.199999999997</v>
      </c>
      <c r="AS7" s="134">
        <v>37529.26</v>
      </c>
      <c r="AT7" s="134">
        <v>36601.25</v>
      </c>
      <c r="AU7" s="134">
        <v>35381.25</v>
      </c>
      <c r="AV7" s="134">
        <v>34765.25</v>
      </c>
      <c r="AW7" s="134">
        <v>34688.25</v>
      </c>
      <c r="AX7" s="134">
        <v>35404.25</v>
      </c>
      <c r="AY7" s="134">
        <v>36282.25</v>
      </c>
      <c r="AZ7" s="134">
        <v>36740.25</v>
      </c>
      <c r="BA7" s="134">
        <v>38013.25</v>
      </c>
      <c r="BB7" s="134">
        <v>39175</v>
      </c>
      <c r="BC7" s="134">
        <v>39767</v>
      </c>
      <c r="BD7" s="134">
        <v>41426</v>
      </c>
      <c r="BE7" s="134">
        <v>41992</v>
      </c>
      <c r="BF7" s="134">
        <v>41395</v>
      </c>
      <c r="BG7" s="134">
        <v>39655</v>
      </c>
      <c r="BH7" s="134">
        <v>38432.019999999997</v>
      </c>
      <c r="BI7" s="134">
        <v>37678.04</v>
      </c>
      <c r="BJ7" s="134">
        <v>37960</v>
      </c>
      <c r="BK7" s="134">
        <v>39015</v>
      </c>
    </row>
    <row r="8" spans="1:63">
      <c r="A8" s="175" t="s">
        <v>2</v>
      </c>
      <c r="B8" s="136">
        <v>102082.1</v>
      </c>
      <c r="C8" s="136">
        <v>100727</v>
      </c>
      <c r="D8" s="136">
        <v>100514</v>
      </c>
      <c r="E8" s="136">
        <v>99883.1</v>
      </c>
      <c r="F8" s="136">
        <v>100869.6</v>
      </c>
      <c r="G8" s="136">
        <v>99523</v>
      </c>
      <c r="H8" s="136">
        <v>99666.95</v>
      </c>
      <c r="I8" s="136">
        <v>99921</v>
      </c>
      <c r="J8" s="136">
        <v>100331.64</v>
      </c>
      <c r="K8" s="136">
        <v>101582.75</v>
      </c>
      <c r="L8" s="136">
        <v>102367.86</v>
      </c>
      <c r="M8" s="136">
        <v>102498</v>
      </c>
      <c r="N8" s="136">
        <v>102851.9</v>
      </c>
      <c r="O8" s="136">
        <v>101868.9</v>
      </c>
      <c r="P8" s="136">
        <v>100962.9</v>
      </c>
      <c r="Q8" s="136">
        <v>100689.75</v>
      </c>
      <c r="R8" s="136">
        <v>100610.76</v>
      </c>
      <c r="S8" s="136">
        <v>99885.47</v>
      </c>
      <c r="T8" s="136">
        <v>99930</v>
      </c>
      <c r="U8" s="136">
        <v>100258</v>
      </c>
      <c r="V8" s="136">
        <v>99627.29</v>
      </c>
      <c r="W8" s="136">
        <v>99309.29</v>
      </c>
      <c r="X8" s="136">
        <v>98476.28</v>
      </c>
      <c r="Y8" s="136">
        <v>98863.84</v>
      </c>
      <c r="Z8" s="136">
        <v>99136.6</v>
      </c>
      <c r="AA8" s="136">
        <v>99612</v>
      </c>
      <c r="AB8" s="136">
        <v>98944</v>
      </c>
      <c r="AC8" s="136">
        <v>98187.8</v>
      </c>
      <c r="AD8" s="136">
        <v>98767.35</v>
      </c>
      <c r="AE8" s="136">
        <v>99500.99</v>
      </c>
      <c r="AF8" s="136">
        <v>100420.99</v>
      </c>
      <c r="AG8" s="136">
        <v>101149.9</v>
      </c>
      <c r="AH8" s="136">
        <v>101736.77</v>
      </c>
      <c r="AI8" s="136">
        <v>102869.16</v>
      </c>
      <c r="AJ8" s="136">
        <v>104166.16</v>
      </c>
      <c r="AK8" s="136">
        <v>104647.18</v>
      </c>
      <c r="AL8" s="136">
        <v>105177.85</v>
      </c>
      <c r="AM8" s="136">
        <v>103888.03</v>
      </c>
      <c r="AN8" s="136">
        <v>106665.1</v>
      </c>
      <c r="AO8" s="136">
        <v>103930.07</v>
      </c>
      <c r="AP8" s="136">
        <v>107172.79</v>
      </c>
      <c r="AQ8" s="136">
        <v>106321</v>
      </c>
      <c r="AR8" s="136">
        <v>105532</v>
      </c>
      <c r="AS8" s="136">
        <v>104939</v>
      </c>
      <c r="AT8" s="136">
        <v>102888.74</v>
      </c>
      <c r="AU8" s="136">
        <v>104578.75</v>
      </c>
      <c r="AV8" s="136">
        <v>106098.7</v>
      </c>
      <c r="AW8" s="136">
        <v>107890.84</v>
      </c>
      <c r="AX8" s="136">
        <v>107891.9</v>
      </c>
      <c r="AY8" s="136">
        <v>105129.59</v>
      </c>
      <c r="AZ8" s="136">
        <v>104953.32</v>
      </c>
      <c r="BA8" s="136">
        <v>103366.3</v>
      </c>
      <c r="BB8" s="136">
        <v>99007.75</v>
      </c>
      <c r="BC8" s="136">
        <v>101511.96</v>
      </c>
      <c r="BD8" s="136">
        <v>99022.98</v>
      </c>
      <c r="BE8" s="136">
        <v>99048.98</v>
      </c>
      <c r="BF8" s="136">
        <v>90370.896360918399</v>
      </c>
      <c r="BG8" s="136">
        <v>93756.325856268406</v>
      </c>
      <c r="BH8" s="136">
        <v>92367.509693320797</v>
      </c>
      <c r="BI8" s="136">
        <v>93412.970826888049</v>
      </c>
      <c r="BJ8" s="136">
        <v>96829</v>
      </c>
      <c r="BK8" s="136">
        <v>91332</v>
      </c>
    </row>
    <row r="9" spans="1:63">
      <c r="A9" s="173" t="s">
        <v>3</v>
      </c>
      <c r="B9" s="125">
        <f t="shared" ref="B9:Z9" si="2">SUM(B10:B12)</f>
        <v>246007.38892314502</v>
      </c>
      <c r="C9" s="125">
        <f t="shared" si="2"/>
        <v>248517.84561252006</v>
      </c>
      <c r="D9" s="125">
        <f t="shared" si="2"/>
        <v>250162.46435339446</v>
      </c>
      <c r="E9" s="125">
        <f t="shared" si="2"/>
        <v>248497.10471920215</v>
      </c>
      <c r="F9" s="125">
        <f t="shared" si="2"/>
        <v>251410.85280587268</v>
      </c>
      <c r="G9" s="125">
        <f t="shared" si="2"/>
        <v>252330.7321593441</v>
      </c>
      <c r="H9" s="125">
        <f t="shared" si="2"/>
        <v>255361.34066725199</v>
      </c>
      <c r="I9" s="125">
        <f t="shared" si="2"/>
        <v>258332.30149908544</v>
      </c>
      <c r="J9" s="125">
        <f t="shared" si="2"/>
        <v>259235.56219447599</v>
      </c>
      <c r="K9" s="125">
        <f t="shared" si="2"/>
        <v>263426.32795795915</v>
      </c>
      <c r="L9" s="125">
        <f t="shared" si="2"/>
        <v>262728.48724679754</v>
      </c>
      <c r="M9" s="125">
        <f t="shared" si="2"/>
        <v>261663.44577146799</v>
      </c>
      <c r="N9" s="125">
        <f t="shared" si="2"/>
        <v>260613.4423863609</v>
      </c>
      <c r="O9" s="125">
        <f t="shared" si="2"/>
        <v>259471.69942188411</v>
      </c>
      <c r="P9" s="125">
        <f t="shared" si="2"/>
        <v>256195.12125844706</v>
      </c>
      <c r="Q9" s="125">
        <f t="shared" si="2"/>
        <v>255286.36134553957</v>
      </c>
      <c r="R9" s="125">
        <f t="shared" si="2"/>
        <v>254392.57670924359</v>
      </c>
      <c r="S9" s="125">
        <f t="shared" si="2"/>
        <v>256125.17010776993</v>
      </c>
      <c r="T9" s="125">
        <f t="shared" si="2"/>
        <v>259600.11891137392</v>
      </c>
      <c r="U9" s="125">
        <f t="shared" si="2"/>
        <v>264427.43655879248</v>
      </c>
      <c r="V9" s="125">
        <f t="shared" si="2"/>
        <v>270420.51</v>
      </c>
      <c r="W9" s="125">
        <f t="shared" si="2"/>
        <v>274747.86</v>
      </c>
      <c r="X9" s="125">
        <f t="shared" si="2"/>
        <v>280246.17</v>
      </c>
      <c r="Y9" s="125">
        <f t="shared" si="2"/>
        <v>284930.89</v>
      </c>
      <c r="Z9" s="125">
        <f t="shared" si="2"/>
        <v>285780.47999999998</v>
      </c>
      <c r="AA9" s="125">
        <f t="shared" ref="AA9:BH9" si="3">SUM(AA10:AA12)</f>
        <v>285624.01</v>
      </c>
      <c r="AB9" s="125">
        <f t="shared" si="3"/>
        <v>283197.14999999997</v>
      </c>
      <c r="AC9" s="125">
        <f t="shared" si="3"/>
        <v>285204.99</v>
      </c>
      <c r="AD9" s="125">
        <f t="shared" si="3"/>
        <v>287910.03000000003</v>
      </c>
      <c r="AE9" s="125">
        <f t="shared" si="3"/>
        <v>293037.84999999998</v>
      </c>
      <c r="AF9" s="125">
        <f t="shared" si="3"/>
        <v>296742.89</v>
      </c>
      <c r="AG9" s="125">
        <f t="shared" si="3"/>
        <v>298137.23</v>
      </c>
      <c r="AH9" s="125">
        <f t="shared" si="3"/>
        <v>296397.59999999998</v>
      </c>
      <c r="AI9" s="125">
        <f t="shared" si="3"/>
        <v>293836.59999999998</v>
      </c>
      <c r="AJ9" s="125">
        <f t="shared" si="3"/>
        <v>292062.8</v>
      </c>
      <c r="AK9" s="125">
        <f t="shared" si="3"/>
        <v>291703</v>
      </c>
      <c r="AL9" s="125">
        <f t="shared" si="3"/>
        <v>299789</v>
      </c>
      <c r="AM9" s="125">
        <f t="shared" si="3"/>
        <v>307044</v>
      </c>
      <c r="AN9" s="125">
        <f t="shared" si="3"/>
        <v>314808</v>
      </c>
      <c r="AO9" s="125">
        <f t="shared" si="3"/>
        <v>317363</v>
      </c>
      <c r="AP9" s="125">
        <f t="shared" si="3"/>
        <v>318308.2</v>
      </c>
      <c r="AQ9" s="125">
        <f t="shared" si="3"/>
        <v>329343.90000000002</v>
      </c>
      <c r="AR9" s="125">
        <f t="shared" si="3"/>
        <v>336725.10000000003</v>
      </c>
      <c r="AS9" s="125">
        <f t="shared" si="3"/>
        <v>338300</v>
      </c>
      <c r="AT9" s="125">
        <f t="shared" si="3"/>
        <v>342861</v>
      </c>
      <c r="AU9" s="125">
        <f t="shared" si="3"/>
        <v>349189</v>
      </c>
      <c r="AV9" s="125">
        <f t="shared" si="3"/>
        <v>355739</v>
      </c>
      <c r="AW9" s="125">
        <f t="shared" si="3"/>
        <v>362223</v>
      </c>
      <c r="AX9" s="125">
        <f t="shared" si="3"/>
        <v>368790</v>
      </c>
      <c r="AY9" s="125">
        <f t="shared" si="3"/>
        <v>371727</v>
      </c>
      <c r="AZ9" s="125">
        <f t="shared" si="3"/>
        <v>372529</v>
      </c>
      <c r="BA9" s="125">
        <f t="shared" si="3"/>
        <v>381130</v>
      </c>
      <c r="BB9" s="125">
        <f t="shared" si="3"/>
        <v>381327.6</v>
      </c>
      <c r="BC9" s="125">
        <f t="shared" si="3"/>
        <v>394059.6</v>
      </c>
      <c r="BD9" s="125">
        <f t="shared" si="3"/>
        <v>391622.8</v>
      </c>
      <c r="BE9" s="125">
        <f t="shared" si="3"/>
        <v>378346</v>
      </c>
      <c r="BF9" s="125">
        <f t="shared" si="3"/>
        <v>358527.37536877277</v>
      </c>
      <c r="BG9" s="125">
        <f t="shared" si="3"/>
        <v>352132.31900484918</v>
      </c>
      <c r="BH9" s="125">
        <f t="shared" si="3"/>
        <v>358127.70291579684</v>
      </c>
      <c r="BI9" s="125">
        <f>SUM(BI10:BI12)</f>
        <v>365184.20140816818</v>
      </c>
      <c r="BJ9" s="125">
        <f>SUM(BJ10:BJ12)</f>
        <v>371436</v>
      </c>
      <c r="BK9" s="125">
        <f>SUM(BK10:BK12)</f>
        <v>376298</v>
      </c>
    </row>
    <row r="10" spans="1:63">
      <c r="A10" s="174" t="s">
        <v>4</v>
      </c>
      <c r="B10" s="134">
        <v>194628.11329064541</v>
      </c>
      <c r="C10" s="134">
        <v>197102.32171450133</v>
      </c>
      <c r="D10" s="134">
        <v>198721.5400773838</v>
      </c>
      <c r="E10" s="134">
        <v>197285.03362374159</v>
      </c>
      <c r="F10" s="134">
        <v>199071.15280587267</v>
      </c>
      <c r="G10" s="134">
        <v>198606.88480272196</v>
      </c>
      <c r="H10" s="134">
        <v>199813.99066725199</v>
      </c>
      <c r="I10" s="134">
        <v>201273.2985523135</v>
      </c>
      <c r="J10" s="134">
        <v>202534.33092029992</v>
      </c>
      <c r="K10" s="134">
        <v>206314.16144240403</v>
      </c>
      <c r="L10" s="134">
        <v>205990.73728336269</v>
      </c>
      <c r="M10" s="134">
        <v>205492.76100645366</v>
      </c>
      <c r="N10" s="134">
        <v>206382.91549807967</v>
      </c>
      <c r="O10" s="134">
        <v>206222.12158775367</v>
      </c>
      <c r="P10" s="134">
        <v>203584.56103950061</v>
      </c>
      <c r="Q10" s="134">
        <v>202501.7285458812</v>
      </c>
      <c r="R10" s="134">
        <v>202099.98127142779</v>
      </c>
      <c r="S10" s="134">
        <v>203577.69205283312</v>
      </c>
      <c r="T10" s="134">
        <v>206838.45847759375</v>
      </c>
      <c r="U10" s="134">
        <v>211087.34282938784</v>
      </c>
      <c r="V10" s="134">
        <v>216503.16</v>
      </c>
      <c r="W10" s="134">
        <v>220045.4</v>
      </c>
      <c r="X10" s="134">
        <v>224646.39999999999</v>
      </c>
      <c r="Y10" s="134">
        <v>229120.4</v>
      </c>
      <c r="Z10" s="134">
        <v>230455</v>
      </c>
      <c r="AA10" s="134">
        <v>230456.6</v>
      </c>
      <c r="AB10" s="134">
        <v>227993.84</v>
      </c>
      <c r="AC10" s="134">
        <v>229900</v>
      </c>
      <c r="AD10" s="134">
        <v>231756.79999999999</v>
      </c>
      <c r="AE10" s="134">
        <v>235806.6</v>
      </c>
      <c r="AF10" s="134">
        <v>238454.6</v>
      </c>
      <c r="AG10" s="134">
        <v>238514</v>
      </c>
      <c r="AH10" s="134">
        <v>236290.6</v>
      </c>
      <c r="AI10" s="134">
        <v>233308.6</v>
      </c>
      <c r="AJ10" s="134">
        <v>231010.8</v>
      </c>
      <c r="AK10" s="134">
        <v>229714</v>
      </c>
      <c r="AL10" s="134">
        <v>236527</v>
      </c>
      <c r="AM10" s="134">
        <v>242273</v>
      </c>
      <c r="AN10" s="134">
        <v>248060</v>
      </c>
      <c r="AO10" s="134">
        <v>249000</v>
      </c>
      <c r="AP10" s="134">
        <v>248956.79999999999</v>
      </c>
      <c r="AQ10" s="134">
        <v>258604.5</v>
      </c>
      <c r="AR10" s="134">
        <v>264530.90000000002</v>
      </c>
      <c r="AS10" s="134">
        <v>264313</v>
      </c>
      <c r="AT10" s="134">
        <v>267966</v>
      </c>
      <c r="AU10" s="134">
        <v>273087</v>
      </c>
      <c r="AV10" s="134">
        <v>278429</v>
      </c>
      <c r="AW10" s="134">
        <v>283646</v>
      </c>
      <c r="AX10" s="134">
        <v>287634</v>
      </c>
      <c r="AY10" s="134">
        <v>288599</v>
      </c>
      <c r="AZ10" s="134">
        <v>288037</v>
      </c>
      <c r="BA10" s="134">
        <v>294102</v>
      </c>
      <c r="BB10" s="134">
        <v>294000.59999999998</v>
      </c>
      <c r="BC10" s="134">
        <v>306051.59999999998</v>
      </c>
      <c r="BD10" s="134">
        <v>301998.8</v>
      </c>
      <c r="BE10" s="134">
        <v>287913</v>
      </c>
      <c r="BF10" s="134">
        <v>267445.56818114081</v>
      </c>
      <c r="BG10" s="134">
        <v>259709.67963764959</v>
      </c>
      <c r="BH10" s="134">
        <v>264492.35918977921</v>
      </c>
      <c r="BI10" s="134">
        <v>270951.78532490763</v>
      </c>
      <c r="BJ10" s="134">
        <v>276470</v>
      </c>
      <c r="BK10" s="134">
        <v>281135</v>
      </c>
    </row>
    <row r="11" spans="1:63">
      <c r="A11" s="174" t="s">
        <v>5</v>
      </c>
      <c r="B11" s="134">
        <v>25998.0956324996</v>
      </c>
      <c r="C11" s="134">
        <v>26008.453898018724</v>
      </c>
      <c r="D11" s="134">
        <v>25849.434276010674</v>
      </c>
      <c r="E11" s="134">
        <v>25517.041095460569</v>
      </c>
      <c r="F11" s="134">
        <v>26601</v>
      </c>
      <c r="G11" s="134">
        <v>27716.587356622134</v>
      </c>
      <c r="H11" s="134">
        <v>29386.400000000001</v>
      </c>
      <c r="I11" s="134">
        <v>30833.342946771932</v>
      </c>
      <c r="J11" s="134">
        <v>30179.521274176084</v>
      </c>
      <c r="K11" s="134">
        <v>30258.816515555154</v>
      </c>
      <c r="L11" s="134">
        <v>29646.57996343488</v>
      </c>
      <c r="M11" s="134">
        <v>28919.364765014325</v>
      </c>
      <c r="N11" s="134">
        <v>28371.856888281218</v>
      </c>
      <c r="O11" s="134">
        <v>27991.317834130419</v>
      </c>
      <c r="P11" s="134">
        <v>27582.450218946484</v>
      </c>
      <c r="Q11" s="134">
        <v>27561.392799658377</v>
      </c>
      <c r="R11" s="134">
        <v>27349.545437815799</v>
      </c>
      <c r="S11" s="134">
        <v>27625.688054936792</v>
      </c>
      <c r="T11" s="134">
        <v>27761.070433780158</v>
      </c>
      <c r="U11" s="134">
        <v>28213.173729404672</v>
      </c>
      <c r="V11" s="134">
        <v>28500.23</v>
      </c>
      <c r="W11" s="134">
        <v>28707.45</v>
      </c>
      <c r="X11" s="134">
        <v>28817.98</v>
      </c>
      <c r="Y11" s="134">
        <v>28363.25</v>
      </c>
      <c r="Z11" s="134">
        <v>27897</v>
      </c>
      <c r="AA11" s="134">
        <v>27506.28</v>
      </c>
      <c r="AB11" s="134">
        <v>27457.119999999999</v>
      </c>
      <c r="AC11" s="134">
        <v>27296.12</v>
      </c>
      <c r="AD11" s="134">
        <v>27721.23</v>
      </c>
      <c r="AE11" s="134">
        <v>28366.25</v>
      </c>
      <c r="AF11" s="134">
        <v>28720.29</v>
      </c>
      <c r="AG11" s="134">
        <v>29204.23</v>
      </c>
      <c r="AH11" s="134">
        <v>29190</v>
      </c>
      <c r="AI11" s="134">
        <v>29199</v>
      </c>
      <c r="AJ11" s="134">
        <v>29329</v>
      </c>
      <c r="AK11" s="134">
        <v>29658</v>
      </c>
      <c r="AL11" s="134">
        <v>30218</v>
      </c>
      <c r="AM11" s="134">
        <v>30804</v>
      </c>
      <c r="AN11" s="134">
        <v>31849</v>
      </c>
      <c r="AO11" s="134">
        <v>32469</v>
      </c>
      <c r="AP11" s="134">
        <v>32480.400000000001</v>
      </c>
      <c r="AQ11" s="134">
        <v>32784.400000000001</v>
      </c>
      <c r="AR11" s="134">
        <v>33039.199999999997</v>
      </c>
      <c r="AS11" s="134">
        <v>33736</v>
      </c>
      <c r="AT11" s="134">
        <v>33979</v>
      </c>
      <c r="AU11" s="134">
        <v>34075</v>
      </c>
      <c r="AV11" s="134">
        <v>34140</v>
      </c>
      <c r="AW11" s="134">
        <v>34362</v>
      </c>
      <c r="AX11" s="134">
        <v>34874</v>
      </c>
      <c r="AY11" s="134">
        <v>35183</v>
      </c>
      <c r="AZ11" s="134">
        <v>35529</v>
      </c>
      <c r="BA11" s="134">
        <v>35558</v>
      </c>
      <c r="BB11" s="134">
        <v>35391</v>
      </c>
      <c r="BC11" s="134">
        <v>35385</v>
      </c>
      <c r="BD11" s="134">
        <v>35910</v>
      </c>
      <c r="BE11" s="134">
        <v>35898</v>
      </c>
      <c r="BF11" s="134">
        <v>35145.807187631959</v>
      </c>
      <c r="BG11" s="134">
        <v>35310.639367199597</v>
      </c>
      <c r="BH11" s="134">
        <v>35675.343726017643</v>
      </c>
      <c r="BI11" s="134">
        <v>35756.416083260541</v>
      </c>
      <c r="BJ11" s="134">
        <v>36186</v>
      </c>
      <c r="BK11" s="134">
        <v>36165</v>
      </c>
    </row>
    <row r="12" spans="1:63">
      <c r="A12" s="175" t="s">
        <v>6</v>
      </c>
      <c r="B12" s="136">
        <v>25381.18</v>
      </c>
      <c r="C12" s="136">
        <v>25407.07</v>
      </c>
      <c r="D12" s="136">
        <v>25591.49</v>
      </c>
      <c r="E12" s="136">
        <v>25695.03</v>
      </c>
      <c r="F12" s="136">
        <v>25738.7</v>
      </c>
      <c r="G12" s="136">
        <v>26007.26</v>
      </c>
      <c r="H12" s="136">
        <v>26160.95</v>
      </c>
      <c r="I12" s="136">
        <v>26225.66</v>
      </c>
      <c r="J12" s="136">
        <v>26521.71</v>
      </c>
      <c r="K12" s="136">
        <v>26853.35</v>
      </c>
      <c r="L12" s="136">
        <v>27091.17</v>
      </c>
      <c r="M12" s="136">
        <v>27251.32</v>
      </c>
      <c r="N12" s="136">
        <v>25858.67</v>
      </c>
      <c r="O12" s="136">
        <v>25258.26</v>
      </c>
      <c r="P12" s="136">
        <v>25028.11</v>
      </c>
      <c r="Q12" s="136">
        <v>25223.24</v>
      </c>
      <c r="R12" s="136">
        <v>24943.05</v>
      </c>
      <c r="S12" s="136">
        <v>24921.79</v>
      </c>
      <c r="T12" s="136">
        <v>25000.59</v>
      </c>
      <c r="U12" s="136">
        <v>25126.92</v>
      </c>
      <c r="V12" s="136">
        <v>25417.119999999999</v>
      </c>
      <c r="W12" s="136">
        <v>25995.01</v>
      </c>
      <c r="X12" s="136">
        <v>26781.79</v>
      </c>
      <c r="Y12" s="136">
        <v>27447.24</v>
      </c>
      <c r="Z12" s="136">
        <v>27428.48</v>
      </c>
      <c r="AA12" s="136">
        <v>27661.13</v>
      </c>
      <c r="AB12" s="136">
        <v>27746.19</v>
      </c>
      <c r="AC12" s="136">
        <v>28008.87</v>
      </c>
      <c r="AD12" s="136">
        <v>28432</v>
      </c>
      <c r="AE12" s="136">
        <v>28865</v>
      </c>
      <c r="AF12" s="136">
        <v>29568</v>
      </c>
      <c r="AG12" s="136">
        <v>30419</v>
      </c>
      <c r="AH12" s="136">
        <v>30917</v>
      </c>
      <c r="AI12" s="136">
        <v>31329</v>
      </c>
      <c r="AJ12" s="136">
        <v>31723</v>
      </c>
      <c r="AK12" s="136">
        <v>32331</v>
      </c>
      <c r="AL12" s="136">
        <v>33044</v>
      </c>
      <c r="AM12" s="136">
        <v>33967</v>
      </c>
      <c r="AN12" s="136">
        <v>34899</v>
      </c>
      <c r="AO12" s="136">
        <v>35894</v>
      </c>
      <c r="AP12" s="136">
        <v>36871</v>
      </c>
      <c r="AQ12" s="136">
        <v>37955</v>
      </c>
      <c r="AR12" s="136">
        <v>39155</v>
      </c>
      <c r="AS12" s="136">
        <v>40251</v>
      </c>
      <c r="AT12" s="136">
        <v>40916</v>
      </c>
      <c r="AU12" s="136">
        <v>42027</v>
      </c>
      <c r="AV12" s="136">
        <v>43170</v>
      </c>
      <c r="AW12" s="136">
        <v>44215</v>
      </c>
      <c r="AX12" s="136">
        <v>46282</v>
      </c>
      <c r="AY12" s="136">
        <v>47945</v>
      </c>
      <c r="AZ12" s="136">
        <v>48963</v>
      </c>
      <c r="BA12" s="136">
        <v>51470</v>
      </c>
      <c r="BB12" s="136">
        <v>51936</v>
      </c>
      <c r="BC12" s="136">
        <v>52623</v>
      </c>
      <c r="BD12" s="136">
        <v>53714</v>
      </c>
      <c r="BE12" s="136">
        <v>54535</v>
      </c>
      <c r="BF12" s="136">
        <v>55936</v>
      </c>
      <c r="BG12" s="136">
        <v>57112</v>
      </c>
      <c r="BH12" s="136">
        <v>57960</v>
      </c>
      <c r="BI12" s="136">
        <v>58476</v>
      </c>
      <c r="BJ12" s="136">
        <v>58780</v>
      </c>
      <c r="BK12" s="136">
        <v>58998</v>
      </c>
    </row>
    <row r="13" spans="1:63">
      <c r="A13" s="173" t="s">
        <v>7</v>
      </c>
      <c r="B13" s="125">
        <f t="shared" ref="B13:Z13" si="4">SUM(B14:B18)</f>
        <v>626563.27869415772</v>
      </c>
      <c r="C13" s="125">
        <f t="shared" si="4"/>
        <v>633262.94090157025</v>
      </c>
      <c r="D13" s="125">
        <f t="shared" si="4"/>
        <v>639944.43993997644</v>
      </c>
      <c r="E13" s="125">
        <f t="shared" si="4"/>
        <v>645002.20609782077</v>
      </c>
      <c r="F13" s="125">
        <f t="shared" si="4"/>
        <v>652193.73732325877</v>
      </c>
      <c r="G13" s="125">
        <f t="shared" si="4"/>
        <v>658834.58372674324</v>
      </c>
      <c r="H13" s="125">
        <f t="shared" si="4"/>
        <v>666483.09550475434</v>
      </c>
      <c r="I13" s="125">
        <f t="shared" si="4"/>
        <v>674005.69812477659</v>
      </c>
      <c r="J13" s="125">
        <f t="shared" si="4"/>
        <v>677632.01790507208</v>
      </c>
      <c r="K13" s="125">
        <f t="shared" si="4"/>
        <v>679398.28218581912</v>
      </c>
      <c r="L13" s="125">
        <f t="shared" si="4"/>
        <v>680981.25197297847</v>
      </c>
      <c r="M13" s="125">
        <f t="shared" si="4"/>
        <v>681055.95330015779</v>
      </c>
      <c r="N13" s="125">
        <f t="shared" si="4"/>
        <v>687665.82853996393</v>
      </c>
      <c r="O13" s="125">
        <f t="shared" si="4"/>
        <v>693287.47630895802</v>
      </c>
      <c r="P13" s="125">
        <f t="shared" si="4"/>
        <v>695488.35498929943</v>
      </c>
      <c r="Q13" s="125">
        <f t="shared" si="4"/>
        <v>696962.2069439037</v>
      </c>
      <c r="R13" s="125">
        <f t="shared" si="4"/>
        <v>708356.43021408259</v>
      </c>
      <c r="S13" s="125">
        <f t="shared" si="4"/>
        <v>716166.57645004324</v>
      </c>
      <c r="T13" s="125">
        <f t="shared" si="4"/>
        <v>724220.89650200296</v>
      </c>
      <c r="U13" s="125">
        <f t="shared" si="4"/>
        <v>730623.79896644014</v>
      </c>
      <c r="V13" s="125">
        <f t="shared" si="4"/>
        <v>738492.00767611095</v>
      </c>
      <c r="W13" s="125">
        <f t="shared" si="4"/>
        <v>745110.47076005721</v>
      </c>
      <c r="X13" s="125">
        <f t="shared" si="4"/>
        <v>751768.55197077699</v>
      </c>
      <c r="Y13" s="125">
        <f t="shared" si="4"/>
        <v>757432.1699494886</v>
      </c>
      <c r="Z13" s="125">
        <f t="shared" si="4"/>
        <v>765545.29176057456</v>
      </c>
      <c r="AA13" s="125">
        <f t="shared" ref="AA13:BH13" si="5">SUM(AA14:AA18)</f>
        <v>771630.71972567926</v>
      </c>
      <c r="AB13" s="125">
        <f t="shared" si="5"/>
        <v>777488.1001969385</v>
      </c>
      <c r="AC13" s="125">
        <f t="shared" si="5"/>
        <v>785161.0438968176</v>
      </c>
      <c r="AD13" s="125">
        <f t="shared" si="5"/>
        <v>796426.1780741167</v>
      </c>
      <c r="AE13" s="125">
        <f t="shared" si="5"/>
        <v>805168.57664759981</v>
      </c>
      <c r="AF13" s="125">
        <f t="shared" si="5"/>
        <v>808824.02340554481</v>
      </c>
      <c r="AG13" s="125">
        <f t="shared" si="5"/>
        <v>815690.0023502619</v>
      </c>
      <c r="AH13" s="125">
        <f t="shared" si="5"/>
        <v>828163</v>
      </c>
      <c r="AI13" s="125">
        <f t="shared" si="5"/>
        <v>836240</v>
      </c>
      <c r="AJ13" s="125">
        <f t="shared" si="5"/>
        <v>844776</v>
      </c>
      <c r="AK13" s="125">
        <f t="shared" si="5"/>
        <v>851637.8</v>
      </c>
      <c r="AL13" s="125">
        <f t="shared" si="5"/>
        <v>862792</v>
      </c>
      <c r="AM13" s="125">
        <f t="shared" si="5"/>
        <v>873844</v>
      </c>
      <c r="AN13" s="125">
        <f t="shared" si="5"/>
        <v>883720</v>
      </c>
      <c r="AO13" s="125">
        <f t="shared" si="5"/>
        <v>897020</v>
      </c>
      <c r="AP13" s="125">
        <f t="shared" si="5"/>
        <v>908167.05</v>
      </c>
      <c r="AQ13" s="125">
        <f t="shared" si="5"/>
        <v>922209.2</v>
      </c>
      <c r="AR13" s="125">
        <f t="shared" si="5"/>
        <v>934527.1</v>
      </c>
      <c r="AS13" s="125">
        <f t="shared" si="5"/>
        <v>943109.85</v>
      </c>
      <c r="AT13" s="125">
        <f t="shared" si="5"/>
        <v>963441.25</v>
      </c>
      <c r="AU13" s="125">
        <f t="shared" si="5"/>
        <v>978779.25</v>
      </c>
      <c r="AV13" s="125">
        <f t="shared" si="5"/>
        <v>993263.25</v>
      </c>
      <c r="AW13" s="125">
        <f t="shared" si="5"/>
        <v>1005576.25</v>
      </c>
      <c r="AX13" s="125">
        <f t="shared" si="5"/>
        <v>1021992</v>
      </c>
      <c r="AY13" s="125">
        <f t="shared" si="5"/>
        <v>1035114.16</v>
      </c>
      <c r="AZ13" s="125">
        <f t="shared" si="5"/>
        <v>1053651.3999999999</v>
      </c>
      <c r="BA13" s="125">
        <f t="shared" si="5"/>
        <v>1067906.44</v>
      </c>
      <c r="BB13" s="125">
        <f t="shared" si="5"/>
        <v>1080457.2563030929</v>
      </c>
      <c r="BC13" s="125">
        <f t="shared" si="5"/>
        <v>1087367.6394075286</v>
      </c>
      <c r="BD13" s="125">
        <f t="shared" si="5"/>
        <v>1097544.1792755811</v>
      </c>
      <c r="BE13" s="125">
        <f t="shared" si="5"/>
        <v>1108878.9289746741</v>
      </c>
      <c r="BF13" s="125">
        <f t="shared" si="5"/>
        <v>1106325.7272685992</v>
      </c>
      <c r="BG13" s="125">
        <f t="shared" si="5"/>
        <v>1101569.4481242509</v>
      </c>
      <c r="BH13" s="125">
        <f t="shared" si="5"/>
        <v>1103755.3356716956</v>
      </c>
      <c r="BI13" s="125">
        <f>SUM(BI14:BI18)</f>
        <v>1110078.0090326727</v>
      </c>
      <c r="BJ13" s="125">
        <f>SUM(BJ14:BJ18)</f>
        <v>1117628</v>
      </c>
      <c r="BK13" s="125">
        <f>SUM(BK14:BK18)</f>
        <v>1128695</v>
      </c>
    </row>
    <row r="14" spans="1:63">
      <c r="A14" s="174" t="s">
        <v>8</v>
      </c>
      <c r="B14" s="134">
        <v>127925.84</v>
      </c>
      <c r="C14" s="134">
        <v>130390.84</v>
      </c>
      <c r="D14" s="134">
        <v>133118.84</v>
      </c>
      <c r="E14" s="134">
        <v>135165.84</v>
      </c>
      <c r="F14" s="134">
        <v>134951.16</v>
      </c>
      <c r="G14" s="134">
        <v>135795.16</v>
      </c>
      <c r="H14" s="134">
        <v>136927.16</v>
      </c>
      <c r="I14" s="134">
        <v>138412.16</v>
      </c>
      <c r="J14" s="134">
        <v>138807.24</v>
      </c>
      <c r="K14" s="134">
        <v>137901.24</v>
      </c>
      <c r="L14" s="134">
        <v>137075.24</v>
      </c>
      <c r="M14" s="134">
        <v>134486.24</v>
      </c>
      <c r="N14" s="134">
        <v>137693.48000000001</v>
      </c>
      <c r="O14" s="134">
        <v>138871</v>
      </c>
      <c r="P14" s="134">
        <v>139397</v>
      </c>
      <c r="Q14" s="134">
        <v>139436</v>
      </c>
      <c r="R14" s="134">
        <v>144092.68</v>
      </c>
      <c r="S14" s="134">
        <v>147438</v>
      </c>
      <c r="T14" s="134">
        <v>151255</v>
      </c>
      <c r="U14" s="134">
        <v>154822</v>
      </c>
      <c r="V14" s="134">
        <v>157962.48794385197</v>
      </c>
      <c r="W14" s="134">
        <v>160959.489</v>
      </c>
      <c r="X14" s="134">
        <v>163044.489</v>
      </c>
      <c r="Y14" s="134">
        <v>164047.44</v>
      </c>
      <c r="Z14" s="134">
        <v>164354.46511477701</v>
      </c>
      <c r="AA14" s="134">
        <v>164526.492219142</v>
      </c>
      <c r="AB14" s="134">
        <v>164505.81878871299</v>
      </c>
      <c r="AC14" s="134">
        <v>164901.38974232151</v>
      </c>
      <c r="AD14" s="134">
        <v>166141.99175556685</v>
      </c>
      <c r="AE14" s="134">
        <v>167516.49461021853</v>
      </c>
      <c r="AF14" s="134">
        <v>168516.59426671918</v>
      </c>
      <c r="AG14" s="134">
        <v>171253.6998450188</v>
      </c>
      <c r="AH14" s="134">
        <v>171482</v>
      </c>
      <c r="AI14" s="134">
        <v>172200</v>
      </c>
      <c r="AJ14" s="134">
        <v>173345</v>
      </c>
      <c r="AK14" s="134">
        <v>174353.8</v>
      </c>
      <c r="AL14" s="134">
        <v>176707</v>
      </c>
      <c r="AM14" s="134">
        <v>180030</v>
      </c>
      <c r="AN14" s="134">
        <v>183779</v>
      </c>
      <c r="AO14" s="134">
        <v>188184</v>
      </c>
      <c r="AP14" s="134">
        <v>190502.7</v>
      </c>
      <c r="AQ14" s="134">
        <v>193389.85</v>
      </c>
      <c r="AR14" s="134">
        <v>196153.75</v>
      </c>
      <c r="AS14" s="134">
        <v>200005.7</v>
      </c>
      <c r="AT14" s="134">
        <v>202191.25</v>
      </c>
      <c r="AU14" s="134">
        <v>205171.25</v>
      </c>
      <c r="AV14" s="134">
        <v>208124.25</v>
      </c>
      <c r="AW14" s="134">
        <v>211057.25</v>
      </c>
      <c r="AX14" s="134">
        <v>213894</v>
      </c>
      <c r="AY14" s="134">
        <v>216487</v>
      </c>
      <c r="AZ14" s="134">
        <v>218970</v>
      </c>
      <c r="BA14" s="134">
        <v>221077</v>
      </c>
      <c r="BB14" s="134">
        <v>222963.85630309299</v>
      </c>
      <c r="BC14" s="134">
        <v>220937.8394075284</v>
      </c>
      <c r="BD14" s="134">
        <v>217917.579275581</v>
      </c>
      <c r="BE14" s="134">
        <v>217768.72897467401</v>
      </c>
      <c r="BF14" s="134">
        <v>216423.8100036064</v>
      </c>
      <c r="BG14" s="134">
        <v>213150.14464248001</v>
      </c>
      <c r="BH14" s="134">
        <v>212539.3546338116</v>
      </c>
      <c r="BI14" s="134">
        <v>212147.00903267274</v>
      </c>
      <c r="BJ14" s="134">
        <v>213881</v>
      </c>
      <c r="BK14" s="134">
        <v>216893</v>
      </c>
    </row>
    <row r="15" spans="1:63">
      <c r="A15" s="174" t="s">
        <v>9</v>
      </c>
      <c r="B15" s="134">
        <v>72174.485393534647</v>
      </c>
      <c r="C15" s="134">
        <v>74125.879525019729</v>
      </c>
      <c r="D15" s="134">
        <v>75980.390191856321</v>
      </c>
      <c r="E15" s="134">
        <v>77596.262543099918</v>
      </c>
      <c r="F15" s="134">
        <v>78010.558250790986</v>
      </c>
      <c r="G15" s="134">
        <v>79051.093627164155</v>
      </c>
      <c r="H15" s="134">
        <v>80304.859772851167</v>
      </c>
      <c r="I15" s="134">
        <v>80802.992526920032</v>
      </c>
      <c r="J15" s="134">
        <v>82833.938380462612</v>
      </c>
      <c r="K15" s="134">
        <v>84562.077752701982</v>
      </c>
      <c r="L15" s="134">
        <v>86469.598827965936</v>
      </c>
      <c r="M15" s="134">
        <v>88484.7839647527</v>
      </c>
      <c r="N15" s="134">
        <v>89744.460133814646</v>
      </c>
      <c r="O15" s="134">
        <v>90491.869436051886</v>
      </c>
      <c r="P15" s="134">
        <v>90065.269921407453</v>
      </c>
      <c r="Q15" s="134">
        <v>90878.071375532774</v>
      </c>
      <c r="R15" s="134">
        <v>91956.842690614067</v>
      </c>
      <c r="S15" s="134">
        <v>94032.948036373607</v>
      </c>
      <c r="T15" s="134">
        <v>96060.259648893218</v>
      </c>
      <c r="U15" s="134">
        <v>97910.96337599984</v>
      </c>
      <c r="V15" s="134">
        <v>100224.74608625851</v>
      </c>
      <c r="W15" s="134">
        <v>102457.20920161901</v>
      </c>
      <c r="X15" s="134">
        <v>103965.87088527573</v>
      </c>
      <c r="Y15" s="134">
        <v>104849.95172013358</v>
      </c>
      <c r="Z15" s="134">
        <v>105914.75</v>
      </c>
      <c r="AA15" s="134">
        <v>107509.02</v>
      </c>
      <c r="AB15" s="134">
        <v>109787.36</v>
      </c>
      <c r="AC15" s="134">
        <v>112565</v>
      </c>
      <c r="AD15" s="134">
        <v>115300.4</v>
      </c>
      <c r="AE15" s="134">
        <v>117932.4</v>
      </c>
      <c r="AF15" s="134">
        <v>119950.2</v>
      </c>
      <c r="AG15" s="134">
        <v>121813</v>
      </c>
      <c r="AH15" s="134">
        <v>124004</v>
      </c>
      <c r="AI15" s="134">
        <v>125437</v>
      </c>
      <c r="AJ15" s="134">
        <v>126765</v>
      </c>
      <c r="AK15" s="134">
        <v>128942</v>
      </c>
      <c r="AL15" s="134">
        <v>130153</v>
      </c>
      <c r="AM15" s="134">
        <v>131416</v>
      </c>
      <c r="AN15" s="134">
        <v>133261</v>
      </c>
      <c r="AO15" s="134">
        <v>135006</v>
      </c>
      <c r="AP15" s="134">
        <v>136574.75</v>
      </c>
      <c r="AQ15" s="134">
        <v>138586.75</v>
      </c>
      <c r="AR15" s="134">
        <v>140461.75</v>
      </c>
      <c r="AS15" s="134">
        <v>142262.75</v>
      </c>
      <c r="AT15" s="134">
        <v>144262</v>
      </c>
      <c r="AU15" s="134">
        <v>146065</v>
      </c>
      <c r="AV15" s="134">
        <v>147504</v>
      </c>
      <c r="AW15" s="134">
        <v>148597</v>
      </c>
      <c r="AX15" s="134">
        <v>151821</v>
      </c>
      <c r="AY15" s="134">
        <v>155147</v>
      </c>
      <c r="AZ15" s="134">
        <v>157287</v>
      </c>
      <c r="BA15" s="134">
        <v>158833</v>
      </c>
      <c r="BB15" s="134">
        <v>159951.4</v>
      </c>
      <c r="BC15" s="134">
        <v>161327.4</v>
      </c>
      <c r="BD15" s="134">
        <v>162842.20000000001</v>
      </c>
      <c r="BE15" s="134">
        <v>163495</v>
      </c>
      <c r="BF15" s="134">
        <v>162643.8902436404</v>
      </c>
      <c r="BG15" s="134">
        <v>162244.83544440041</v>
      </c>
      <c r="BH15" s="134">
        <v>162710.13649031121</v>
      </c>
      <c r="BI15" s="134">
        <v>163461</v>
      </c>
      <c r="BJ15" s="134">
        <v>164442</v>
      </c>
      <c r="BK15" s="134">
        <v>166259</v>
      </c>
    </row>
    <row r="16" spans="1:63">
      <c r="A16" s="174" t="s">
        <v>10</v>
      </c>
      <c r="B16" s="134">
        <v>172965.6</v>
      </c>
      <c r="C16" s="134">
        <v>174028.9</v>
      </c>
      <c r="D16" s="134">
        <v>175457.9</v>
      </c>
      <c r="E16" s="134">
        <v>176427.6</v>
      </c>
      <c r="F16" s="134">
        <v>180089.5</v>
      </c>
      <c r="G16" s="134">
        <v>184353.1</v>
      </c>
      <c r="H16" s="134">
        <v>188753</v>
      </c>
      <c r="I16" s="134">
        <v>193106</v>
      </c>
      <c r="J16" s="134">
        <v>194069.1</v>
      </c>
      <c r="K16" s="134">
        <v>195117.7</v>
      </c>
      <c r="L16" s="134">
        <v>195721.60000000001</v>
      </c>
      <c r="M16" s="134">
        <v>196514.8</v>
      </c>
      <c r="N16" s="134">
        <v>197019</v>
      </c>
      <c r="O16" s="134">
        <v>199794.7</v>
      </c>
      <c r="P16" s="134">
        <v>201259.6</v>
      </c>
      <c r="Q16" s="134">
        <v>201338.7</v>
      </c>
      <c r="R16" s="134">
        <v>206855.4</v>
      </c>
      <c r="S16" s="134">
        <v>209138.6</v>
      </c>
      <c r="T16" s="134">
        <v>211456.6</v>
      </c>
      <c r="U16" s="134">
        <v>212815.8</v>
      </c>
      <c r="V16" s="134">
        <v>213916.05</v>
      </c>
      <c r="W16" s="134">
        <v>214717.81</v>
      </c>
      <c r="X16" s="134">
        <v>217314.52</v>
      </c>
      <c r="Y16" s="134">
        <v>221040.41</v>
      </c>
      <c r="Z16" s="134">
        <v>227158</v>
      </c>
      <c r="AA16" s="134">
        <v>232269</v>
      </c>
      <c r="AB16" s="134">
        <v>236841.9</v>
      </c>
      <c r="AC16" s="134">
        <v>241531.5</v>
      </c>
      <c r="AD16" s="134">
        <v>247019</v>
      </c>
      <c r="AE16" s="134">
        <v>250251</v>
      </c>
      <c r="AF16" s="134">
        <v>249344</v>
      </c>
      <c r="AG16" s="134">
        <v>250046</v>
      </c>
      <c r="AH16" s="134">
        <v>255989</v>
      </c>
      <c r="AI16" s="134">
        <v>259461</v>
      </c>
      <c r="AJ16" s="134">
        <v>263376</v>
      </c>
      <c r="AK16" s="134">
        <v>265666</v>
      </c>
      <c r="AL16" s="134">
        <v>273173</v>
      </c>
      <c r="AM16" s="134">
        <v>278446</v>
      </c>
      <c r="AN16" s="134">
        <v>281244</v>
      </c>
      <c r="AO16" s="134">
        <v>285313</v>
      </c>
      <c r="AP16" s="134">
        <v>288186.59999999998</v>
      </c>
      <c r="AQ16" s="134">
        <v>293691.59999999998</v>
      </c>
      <c r="AR16" s="134">
        <v>299076.59999999998</v>
      </c>
      <c r="AS16" s="134">
        <v>301059.59999999998</v>
      </c>
      <c r="AT16" s="134">
        <v>312688</v>
      </c>
      <c r="AU16" s="134">
        <v>320797</v>
      </c>
      <c r="AV16" s="134">
        <v>328856</v>
      </c>
      <c r="AW16" s="134">
        <v>333667</v>
      </c>
      <c r="AX16" s="134">
        <v>339011</v>
      </c>
      <c r="AY16" s="134">
        <v>344394</v>
      </c>
      <c r="AZ16" s="134">
        <v>354159</v>
      </c>
      <c r="BA16" s="134">
        <v>360388</v>
      </c>
      <c r="BB16" s="134">
        <v>367121</v>
      </c>
      <c r="BC16" s="134">
        <v>373020</v>
      </c>
      <c r="BD16" s="134">
        <v>380385</v>
      </c>
      <c r="BE16" s="134">
        <v>387310</v>
      </c>
      <c r="BF16" s="134">
        <v>385018</v>
      </c>
      <c r="BG16" s="134">
        <v>381267</v>
      </c>
      <c r="BH16" s="134">
        <v>379816</v>
      </c>
      <c r="BI16" s="134">
        <v>380823</v>
      </c>
      <c r="BJ16" s="134">
        <v>384210</v>
      </c>
      <c r="BK16" s="134">
        <v>387021</v>
      </c>
    </row>
    <row r="17" spans="1:63">
      <c r="A17" s="174" t="s">
        <v>11</v>
      </c>
      <c r="B17" s="134">
        <v>62694.603300623021</v>
      </c>
      <c r="C17" s="134">
        <v>63742.571376550521</v>
      </c>
      <c r="D17" s="134">
        <v>64275.55974812022</v>
      </c>
      <c r="E17" s="134">
        <v>64565.753554720905</v>
      </c>
      <c r="F17" s="134">
        <v>66380.219072467735</v>
      </c>
      <c r="G17" s="134">
        <v>65352.930099579135</v>
      </c>
      <c r="H17" s="134">
        <v>65005.67573190316</v>
      </c>
      <c r="I17" s="134">
        <v>65325.545597856602</v>
      </c>
      <c r="J17" s="134">
        <v>65215.240524609413</v>
      </c>
      <c r="K17" s="134">
        <v>65391.7654331171</v>
      </c>
      <c r="L17" s="134">
        <v>65655.314245012603</v>
      </c>
      <c r="M17" s="134">
        <v>65721.630335405105</v>
      </c>
      <c r="N17" s="134">
        <v>67643.138406149301</v>
      </c>
      <c r="O17" s="134">
        <v>69056.156872906125</v>
      </c>
      <c r="P17" s="134">
        <v>70324.735067892034</v>
      </c>
      <c r="Q17" s="134">
        <v>71226.6855683709</v>
      </c>
      <c r="R17" s="134">
        <v>71498.25752346855</v>
      </c>
      <c r="S17" s="134">
        <v>71947.778413669643</v>
      </c>
      <c r="T17" s="134">
        <v>72510.786853109705</v>
      </c>
      <c r="U17" s="134">
        <v>73059.785590440355</v>
      </c>
      <c r="V17" s="134">
        <v>74272.373646000546</v>
      </c>
      <c r="W17" s="134">
        <v>75206.632558438214</v>
      </c>
      <c r="X17" s="134">
        <v>76303.342085501354</v>
      </c>
      <c r="Y17" s="134">
        <v>77160.368229354965</v>
      </c>
      <c r="Z17" s="134">
        <v>77237.076645797526</v>
      </c>
      <c r="AA17" s="134">
        <v>77268.207506537234</v>
      </c>
      <c r="AB17" s="134">
        <v>77466.021408225468</v>
      </c>
      <c r="AC17" s="134">
        <v>77781.154154496078</v>
      </c>
      <c r="AD17" s="134">
        <v>78152.786318549886</v>
      </c>
      <c r="AE17" s="134">
        <v>78818.682037381339</v>
      </c>
      <c r="AF17" s="134">
        <v>79641.229138825642</v>
      </c>
      <c r="AG17" s="134">
        <v>80771.302505243133</v>
      </c>
      <c r="AH17" s="134">
        <v>82271</v>
      </c>
      <c r="AI17" s="134">
        <v>83534</v>
      </c>
      <c r="AJ17" s="134">
        <v>84453</v>
      </c>
      <c r="AK17" s="134">
        <v>84766</v>
      </c>
      <c r="AL17" s="134">
        <v>84952</v>
      </c>
      <c r="AM17" s="134">
        <v>84758</v>
      </c>
      <c r="AN17" s="134">
        <v>85264</v>
      </c>
      <c r="AO17" s="134">
        <v>85902</v>
      </c>
      <c r="AP17" s="134">
        <v>86750.399999999994</v>
      </c>
      <c r="AQ17" s="134">
        <v>87984.4</v>
      </c>
      <c r="AR17" s="134">
        <v>89076.4</v>
      </c>
      <c r="AS17" s="134">
        <v>90007.2</v>
      </c>
      <c r="AT17" s="134">
        <v>91625</v>
      </c>
      <c r="AU17" s="134">
        <v>92686</v>
      </c>
      <c r="AV17" s="134">
        <v>93648</v>
      </c>
      <c r="AW17" s="134">
        <v>94333</v>
      </c>
      <c r="AX17" s="134">
        <v>95873</v>
      </c>
      <c r="AY17" s="134">
        <v>97348.160000000003</v>
      </c>
      <c r="AZ17" s="134">
        <v>98981.4</v>
      </c>
      <c r="BA17" s="134">
        <v>100785.44</v>
      </c>
      <c r="BB17" s="134">
        <v>101128</v>
      </c>
      <c r="BC17" s="134">
        <v>101370.4</v>
      </c>
      <c r="BD17" s="134">
        <v>102166.39999999999</v>
      </c>
      <c r="BE17" s="134">
        <v>102539.2</v>
      </c>
      <c r="BF17" s="134">
        <v>103228.02702135241</v>
      </c>
      <c r="BG17" s="134">
        <v>104078.4680373704</v>
      </c>
      <c r="BH17" s="134">
        <v>104987.84454757281</v>
      </c>
      <c r="BI17" s="134">
        <v>105790</v>
      </c>
      <c r="BJ17" s="134">
        <v>106326</v>
      </c>
      <c r="BK17" s="134">
        <v>107520</v>
      </c>
    </row>
    <row r="18" spans="1:63">
      <c r="A18" s="175" t="s">
        <v>12</v>
      </c>
      <c r="B18" s="136">
        <v>190802.75</v>
      </c>
      <c r="C18" s="136">
        <v>190974.75</v>
      </c>
      <c r="D18" s="136">
        <v>191111.75</v>
      </c>
      <c r="E18" s="136">
        <v>191246.75</v>
      </c>
      <c r="F18" s="136">
        <v>192762.3</v>
      </c>
      <c r="G18" s="136">
        <v>194282.3</v>
      </c>
      <c r="H18" s="136">
        <v>195492.4</v>
      </c>
      <c r="I18" s="136">
        <v>196359</v>
      </c>
      <c r="J18" s="136">
        <v>196706.49900000001</v>
      </c>
      <c r="K18" s="136">
        <v>196425.49900000001</v>
      </c>
      <c r="L18" s="136">
        <v>196059.49890000001</v>
      </c>
      <c r="M18" s="136">
        <v>195848.49900000001</v>
      </c>
      <c r="N18" s="136">
        <v>195565.75</v>
      </c>
      <c r="O18" s="136">
        <v>195073.75</v>
      </c>
      <c r="P18" s="136">
        <v>194441.75</v>
      </c>
      <c r="Q18" s="136">
        <v>194082.75</v>
      </c>
      <c r="R18" s="136">
        <v>193953.25</v>
      </c>
      <c r="S18" s="136">
        <v>193609.25</v>
      </c>
      <c r="T18" s="136">
        <v>192938.25</v>
      </c>
      <c r="U18" s="136">
        <v>192015.25</v>
      </c>
      <c r="V18" s="136">
        <v>192116.35</v>
      </c>
      <c r="W18" s="136">
        <v>191769.33</v>
      </c>
      <c r="X18" s="136">
        <v>191140.33</v>
      </c>
      <c r="Y18" s="136">
        <v>190334</v>
      </c>
      <c r="Z18" s="136">
        <v>190881</v>
      </c>
      <c r="AA18" s="136">
        <v>190058</v>
      </c>
      <c r="AB18" s="136">
        <v>188887</v>
      </c>
      <c r="AC18" s="136">
        <v>188382</v>
      </c>
      <c r="AD18" s="136">
        <v>189812</v>
      </c>
      <c r="AE18" s="136">
        <v>190650</v>
      </c>
      <c r="AF18" s="136">
        <v>191372</v>
      </c>
      <c r="AG18" s="136">
        <v>191806</v>
      </c>
      <c r="AH18" s="136">
        <v>194417</v>
      </c>
      <c r="AI18" s="136">
        <v>195608</v>
      </c>
      <c r="AJ18" s="136">
        <v>196837</v>
      </c>
      <c r="AK18" s="136">
        <v>197910</v>
      </c>
      <c r="AL18" s="136">
        <v>197807</v>
      </c>
      <c r="AM18" s="136">
        <v>199194</v>
      </c>
      <c r="AN18" s="136">
        <v>200172</v>
      </c>
      <c r="AO18" s="136">
        <v>202615</v>
      </c>
      <c r="AP18" s="136">
        <v>206152.6</v>
      </c>
      <c r="AQ18" s="136">
        <v>208556.6</v>
      </c>
      <c r="AR18" s="136">
        <v>209758.6</v>
      </c>
      <c r="AS18" s="136">
        <v>209774.6</v>
      </c>
      <c r="AT18" s="136">
        <v>212675</v>
      </c>
      <c r="AU18" s="136">
        <v>214060</v>
      </c>
      <c r="AV18" s="136">
        <v>215131</v>
      </c>
      <c r="AW18" s="136">
        <v>217922</v>
      </c>
      <c r="AX18" s="136">
        <v>221393</v>
      </c>
      <c r="AY18" s="136">
        <v>221738</v>
      </c>
      <c r="AZ18" s="136">
        <v>224254</v>
      </c>
      <c r="BA18" s="136">
        <v>226823</v>
      </c>
      <c r="BB18" s="136">
        <v>229293</v>
      </c>
      <c r="BC18" s="136">
        <v>230712</v>
      </c>
      <c r="BD18" s="136">
        <v>234233</v>
      </c>
      <c r="BE18" s="136">
        <v>237766</v>
      </c>
      <c r="BF18" s="136">
        <v>239012</v>
      </c>
      <c r="BG18" s="136">
        <v>240829</v>
      </c>
      <c r="BH18" s="136">
        <v>243702</v>
      </c>
      <c r="BI18" s="136">
        <v>247857</v>
      </c>
      <c r="BJ18" s="136">
        <v>248769</v>
      </c>
      <c r="BK18" s="136">
        <v>251002</v>
      </c>
    </row>
    <row r="19" spans="1:63">
      <c r="A19" s="173" t="s">
        <v>13</v>
      </c>
      <c r="B19" s="125">
        <f t="shared" ref="B19:Z19" si="6">B13+B9+B6</f>
        <v>1005943.6676173027</v>
      </c>
      <c r="C19" s="125">
        <f t="shared" si="6"/>
        <v>1008965.5865140904</v>
      </c>
      <c r="D19" s="125">
        <f t="shared" si="6"/>
        <v>1014549.7042933709</v>
      </c>
      <c r="E19" s="125">
        <f t="shared" si="6"/>
        <v>1017325.4108170229</v>
      </c>
      <c r="F19" s="125">
        <f t="shared" si="6"/>
        <v>1032744.1901291314</v>
      </c>
      <c r="G19" s="125">
        <f t="shared" si="6"/>
        <v>1043493.1158860873</v>
      </c>
      <c r="H19" s="125">
        <f t="shared" si="6"/>
        <v>1056258.1861720062</v>
      </c>
      <c r="I19" s="125">
        <f t="shared" si="6"/>
        <v>1067406.7996238621</v>
      </c>
      <c r="J19" s="125">
        <f t="shared" si="6"/>
        <v>1070270.2200995481</v>
      </c>
      <c r="K19" s="125">
        <f t="shared" si="6"/>
        <v>1077584.4501437782</v>
      </c>
      <c r="L19" s="125">
        <f t="shared" si="6"/>
        <v>1079166.599219776</v>
      </c>
      <c r="M19" s="125">
        <f t="shared" si="6"/>
        <v>1078028.4290716257</v>
      </c>
      <c r="N19" s="125">
        <f t="shared" si="6"/>
        <v>1082849.2609263249</v>
      </c>
      <c r="O19" s="125">
        <f t="shared" si="6"/>
        <v>1085602.1757308422</v>
      </c>
      <c r="P19" s="125">
        <f t="shared" si="6"/>
        <v>1083531.4362477465</v>
      </c>
      <c r="Q19" s="125">
        <f t="shared" si="6"/>
        <v>1084505.3382894432</v>
      </c>
      <c r="R19" s="125">
        <f t="shared" si="6"/>
        <v>1095761.7669233261</v>
      </c>
      <c r="S19" s="125">
        <f t="shared" si="6"/>
        <v>1105007.2765578132</v>
      </c>
      <c r="T19" s="125">
        <f t="shared" si="6"/>
        <v>1117155.0954133768</v>
      </c>
      <c r="U19" s="125">
        <f t="shared" si="6"/>
        <v>1129576.3155252326</v>
      </c>
      <c r="V19" s="125">
        <f t="shared" si="6"/>
        <v>1143243.8076761109</v>
      </c>
      <c r="W19" s="125">
        <f t="shared" si="6"/>
        <v>1154119.4707600572</v>
      </c>
      <c r="X19" s="125">
        <f t="shared" si="6"/>
        <v>1165489.0019707771</v>
      </c>
      <c r="Y19" s="125">
        <f t="shared" si="6"/>
        <v>1175722.7499494886</v>
      </c>
      <c r="Z19" s="125">
        <f t="shared" si="6"/>
        <v>1184305.5517605746</v>
      </c>
      <c r="AA19" s="125">
        <f t="shared" ref="AA19:BH19" si="7">AA13+AA9+AA6</f>
        <v>1190503.9097256793</v>
      </c>
      <c r="AB19" s="125">
        <f t="shared" si="7"/>
        <v>1193176.4501969384</v>
      </c>
      <c r="AC19" s="125">
        <f t="shared" si="7"/>
        <v>1202084.0138968176</v>
      </c>
      <c r="AD19" s="125">
        <f t="shared" si="7"/>
        <v>1217577.7980741167</v>
      </c>
      <c r="AE19" s="125">
        <f t="shared" si="7"/>
        <v>1233324.6566475998</v>
      </c>
      <c r="AF19" s="125">
        <f t="shared" si="7"/>
        <v>1242356.1534055448</v>
      </c>
      <c r="AG19" s="125">
        <f t="shared" si="7"/>
        <v>1251821.3923502618</v>
      </c>
      <c r="AH19" s="125">
        <f t="shared" si="7"/>
        <v>1263182.3700000001</v>
      </c>
      <c r="AI19" s="125">
        <f t="shared" si="7"/>
        <v>1269511.76</v>
      </c>
      <c r="AJ19" s="125">
        <f t="shared" si="7"/>
        <v>1276531.96</v>
      </c>
      <c r="AK19" s="125">
        <f t="shared" si="7"/>
        <v>1283289.98</v>
      </c>
      <c r="AL19" s="125">
        <f t="shared" si="7"/>
        <v>1303253.8500000001</v>
      </c>
      <c r="AM19" s="125">
        <f t="shared" si="7"/>
        <v>1320606.03</v>
      </c>
      <c r="AN19" s="125">
        <f t="shared" si="7"/>
        <v>1341807.1000000001</v>
      </c>
      <c r="AO19" s="125">
        <f t="shared" si="7"/>
        <v>1355894.07</v>
      </c>
      <c r="AP19" s="125">
        <f t="shared" si="7"/>
        <v>1371021.3</v>
      </c>
      <c r="AQ19" s="125">
        <f t="shared" si="7"/>
        <v>1395182.36</v>
      </c>
      <c r="AR19" s="125">
        <f t="shared" si="7"/>
        <v>1414181.4</v>
      </c>
      <c r="AS19" s="125">
        <f t="shared" si="7"/>
        <v>1423878.11</v>
      </c>
      <c r="AT19" s="125">
        <f t="shared" si="7"/>
        <v>1445792.24</v>
      </c>
      <c r="AU19" s="125">
        <f t="shared" si="7"/>
        <v>1467928.25</v>
      </c>
      <c r="AV19" s="125">
        <f t="shared" si="7"/>
        <v>1489866.2</v>
      </c>
      <c r="AW19" s="125">
        <f t="shared" si="7"/>
        <v>1510378.34</v>
      </c>
      <c r="AX19" s="125">
        <f t="shared" si="7"/>
        <v>1534078.15</v>
      </c>
      <c r="AY19" s="125">
        <f t="shared" si="7"/>
        <v>1548253.0000000002</v>
      </c>
      <c r="AZ19" s="125">
        <f t="shared" si="7"/>
        <v>1567873.97</v>
      </c>
      <c r="BA19" s="125">
        <f t="shared" si="7"/>
        <v>1590415.99</v>
      </c>
      <c r="BB19" s="125">
        <f t="shared" si="7"/>
        <v>1599967.606303093</v>
      </c>
      <c r="BC19" s="125">
        <f t="shared" si="7"/>
        <v>1622706.1994075286</v>
      </c>
      <c r="BD19" s="125">
        <f t="shared" si="7"/>
        <v>1629615.9592755812</v>
      </c>
      <c r="BE19" s="125">
        <f t="shared" si="7"/>
        <v>1628265.9089746741</v>
      </c>
      <c r="BF19" s="125">
        <f t="shared" si="7"/>
        <v>1596618.9989982904</v>
      </c>
      <c r="BG19" s="125">
        <f t="shared" si="7"/>
        <v>1587113.0929853683</v>
      </c>
      <c r="BH19" s="125">
        <f t="shared" si="7"/>
        <v>1592682.5682808133</v>
      </c>
      <c r="BI19" s="125">
        <f>BI13+BI9+BI6</f>
        <v>1606353.2212677291</v>
      </c>
      <c r="BJ19" s="125">
        <f>BJ13+BJ9+BJ6</f>
        <v>1623853</v>
      </c>
      <c r="BK19" s="125">
        <f>BK13+BK9+BK6</f>
        <v>1635340</v>
      </c>
    </row>
    <row r="20" spans="1:63">
      <c r="A20" s="174" t="s">
        <v>14</v>
      </c>
      <c r="B20" s="134">
        <v>132946.04919999998</v>
      </c>
      <c r="C20" s="134">
        <v>132962.8468</v>
      </c>
      <c r="D20" s="134">
        <v>134127.6972</v>
      </c>
      <c r="E20" s="134">
        <v>134670.26880000002</v>
      </c>
      <c r="F20" s="134">
        <v>135976.79730000001</v>
      </c>
      <c r="G20" s="134">
        <v>140029.49059999999</v>
      </c>
      <c r="H20" s="134">
        <v>141550.41270000002</v>
      </c>
      <c r="I20" s="134">
        <v>143278.70879999999</v>
      </c>
      <c r="J20" s="134">
        <v>143769.84290000002</v>
      </c>
      <c r="K20" s="134">
        <v>144223.13320000001</v>
      </c>
      <c r="L20" s="134">
        <v>144500.13619999998</v>
      </c>
      <c r="M20" s="134">
        <v>144726.1838</v>
      </c>
      <c r="N20" s="134">
        <v>143956.70070000002</v>
      </c>
      <c r="O20" s="134">
        <v>142659.38769999999</v>
      </c>
      <c r="P20" s="134">
        <v>142000.0729</v>
      </c>
      <c r="Q20" s="134">
        <v>142028.38700000002</v>
      </c>
      <c r="R20" s="134">
        <v>141255.7059</v>
      </c>
      <c r="S20" s="134">
        <v>141135.39810000002</v>
      </c>
      <c r="T20" s="134">
        <v>142113.33229999998</v>
      </c>
      <c r="U20" s="134">
        <v>143055.3002</v>
      </c>
      <c r="V20" s="134">
        <v>143078.31090000001</v>
      </c>
      <c r="W20" s="134">
        <v>143435.57190000001</v>
      </c>
      <c r="X20" s="134">
        <v>144561.08929999999</v>
      </c>
      <c r="Y20" s="134">
        <v>145441.6715</v>
      </c>
      <c r="Z20" s="134">
        <v>145401.65899999999</v>
      </c>
      <c r="AA20" s="134">
        <v>145671.84529999999</v>
      </c>
      <c r="AB20" s="134">
        <v>146315.3113</v>
      </c>
      <c r="AC20" s="134">
        <v>147415.90349999999</v>
      </c>
      <c r="AD20" s="134">
        <v>148453</v>
      </c>
      <c r="AE20" s="134">
        <v>149248</v>
      </c>
      <c r="AF20" s="134">
        <v>151557</v>
      </c>
      <c r="AG20" s="134">
        <v>151402</v>
      </c>
      <c r="AH20" s="134">
        <v>153027</v>
      </c>
      <c r="AI20" s="134">
        <v>153614</v>
      </c>
      <c r="AJ20" s="134">
        <v>154317</v>
      </c>
      <c r="AK20" s="134">
        <v>155814</v>
      </c>
      <c r="AL20" s="134">
        <v>157635</v>
      </c>
      <c r="AM20" s="134">
        <v>160698</v>
      </c>
      <c r="AN20" s="134">
        <v>163718</v>
      </c>
      <c r="AO20" s="134">
        <v>165709</v>
      </c>
      <c r="AP20" s="134">
        <v>166049.20000000001</v>
      </c>
      <c r="AQ20" s="134">
        <v>169472.27</v>
      </c>
      <c r="AR20" s="134">
        <v>171809.27</v>
      </c>
      <c r="AS20" s="134">
        <v>172729.27</v>
      </c>
      <c r="AT20" s="134">
        <v>175089</v>
      </c>
      <c r="AU20" s="134">
        <v>179620</v>
      </c>
      <c r="AV20" s="134">
        <v>181162</v>
      </c>
      <c r="AW20" s="134">
        <v>186649</v>
      </c>
      <c r="AX20" s="134">
        <v>188245</v>
      </c>
      <c r="AY20" s="134">
        <v>188324</v>
      </c>
      <c r="AZ20" s="134">
        <v>190636</v>
      </c>
      <c r="BA20" s="134">
        <v>192731</v>
      </c>
      <c r="BB20" s="134">
        <v>194262</v>
      </c>
      <c r="BC20" s="134">
        <v>195721</v>
      </c>
      <c r="BD20" s="134">
        <v>194759</v>
      </c>
      <c r="BE20" s="134">
        <v>192786</v>
      </c>
      <c r="BF20" s="134">
        <v>189600</v>
      </c>
      <c r="BG20" s="134">
        <v>186251</v>
      </c>
      <c r="BH20" s="134">
        <v>184643</v>
      </c>
      <c r="BI20" s="134">
        <v>184978</v>
      </c>
      <c r="BJ20" s="134">
        <v>187933</v>
      </c>
      <c r="BK20" s="134">
        <v>190811</v>
      </c>
    </row>
    <row r="21" spans="1:63" ht="13.5" thickBot="1">
      <c r="A21" s="176" t="s">
        <v>285</v>
      </c>
      <c r="B21" s="113">
        <f t="shared" ref="B21:Z21" si="8">B19+B20</f>
        <v>1138889.7168173026</v>
      </c>
      <c r="C21" s="113">
        <f t="shared" si="8"/>
        <v>1141928.4333140904</v>
      </c>
      <c r="D21" s="113">
        <f t="shared" si="8"/>
        <v>1148677.401493371</v>
      </c>
      <c r="E21" s="113">
        <f t="shared" si="8"/>
        <v>1151995.6796170229</v>
      </c>
      <c r="F21" s="113">
        <f t="shared" si="8"/>
        <v>1168720.9874291315</v>
      </c>
      <c r="G21" s="113">
        <f t="shared" si="8"/>
        <v>1183522.6064860872</v>
      </c>
      <c r="H21" s="113">
        <f t="shared" si="8"/>
        <v>1197808.5988720062</v>
      </c>
      <c r="I21" s="113">
        <f t="shared" si="8"/>
        <v>1210685.508423862</v>
      </c>
      <c r="J21" s="113">
        <f t="shared" si="8"/>
        <v>1214040.0629995482</v>
      </c>
      <c r="K21" s="113">
        <f t="shared" si="8"/>
        <v>1221807.5833437783</v>
      </c>
      <c r="L21" s="113">
        <f t="shared" si="8"/>
        <v>1223666.7354197761</v>
      </c>
      <c r="M21" s="113">
        <f t="shared" si="8"/>
        <v>1222754.6128716257</v>
      </c>
      <c r="N21" s="113">
        <f t="shared" si="8"/>
        <v>1226805.9616263248</v>
      </c>
      <c r="O21" s="113">
        <f t="shared" si="8"/>
        <v>1228261.5634308422</v>
      </c>
      <c r="P21" s="113">
        <f t="shared" si="8"/>
        <v>1225531.5091477465</v>
      </c>
      <c r="Q21" s="113">
        <f t="shared" si="8"/>
        <v>1226533.7252894433</v>
      </c>
      <c r="R21" s="113">
        <f t="shared" si="8"/>
        <v>1237017.472823326</v>
      </c>
      <c r="S21" s="113">
        <f t="shared" si="8"/>
        <v>1246142.6746578133</v>
      </c>
      <c r="T21" s="113">
        <f t="shared" si="8"/>
        <v>1259268.4277133767</v>
      </c>
      <c r="U21" s="113">
        <f t="shared" si="8"/>
        <v>1272631.6157252325</v>
      </c>
      <c r="V21" s="113">
        <f t="shared" si="8"/>
        <v>1286322.1185761108</v>
      </c>
      <c r="W21" s="113">
        <f t="shared" si="8"/>
        <v>1297555.0426600573</v>
      </c>
      <c r="X21" s="113">
        <f t="shared" si="8"/>
        <v>1310050.0912707769</v>
      </c>
      <c r="Y21" s="113">
        <f t="shared" si="8"/>
        <v>1321164.4214494885</v>
      </c>
      <c r="Z21" s="113">
        <f t="shared" si="8"/>
        <v>1329707.2107605746</v>
      </c>
      <c r="AA21" s="113">
        <f>AA19+AA20</f>
        <v>1336175.7550256792</v>
      </c>
      <c r="AB21" s="113">
        <f t="shared" ref="AB21:BH21" si="9">AB19+AB20</f>
        <v>1339491.7614969383</v>
      </c>
      <c r="AC21" s="113">
        <f t="shared" si="9"/>
        <v>1349499.9173968176</v>
      </c>
      <c r="AD21" s="113">
        <f t="shared" si="9"/>
        <v>1366030.7980741167</v>
      </c>
      <c r="AE21" s="113">
        <f t="shared" si="9"/>
        <v>1382572.6566475998</v>
      </c>
      <c r="AF21" s="113">
        <f t="shared" si="9"/>
        <v>1393913.1534055448</v>
      </c>
      <c r="AG21" s="113">
        <f t="shared" si="9"/>
        <v>1403223.3923502618</v>
      </c>
      <c r="AH21" s="113">
        <f t="shared" si="9"/>
        <v>1416209.37</v>
      </c>
      <c r="AI21" s="113">
        <f t="shared" si="9"/>
        <v>1423125.76</v>
      </c>
      <c r="AJ21" s="113">
        <f t="shared" si="9"/>
        <v>1430848.96</v>
      </c>
      <c r="AK21" s="113">
        <f t="shared" si="9"/>
        <v>1439103.98</v>
      </c>
      <c r="AL21" s="113">
        <f t="shared" si="9"/>
        <v>1460888.85</v>
      </c>
      <c r="AM21" s="113">
        <f t="shared" si="9"/>
        <v>1481304.03</v>
      </c>
      <c r="AN21" s="113">
        <f t="shared" si="9"/>
        <v>1505525.1</v>
      </c>
      <c r="AO21" s="113">
        <f t="shared" si="9"/>
        <v>1521603.07</v>
      </c>
      <c r="AP21" s="113">
        <f t="shared" si="9"/>
        <v>1537070.5</v>
      </c>
      <c r="AQ21" s="113">
        <f t="shared" si="9"/>
        <v>1564654.6300000001</v>
      </c>
      <c r="AR21" s="113">
        <f t="shared" si="9"/>
        <v>1585990.67</v>
      </c>
      <c r="AS21" s="113">
        <f t="shared" si="9"/>
        <v>1596607.3800000001</v>
      </c>
      <c r="AT21" s="113">
        <f t="shared" si="9"/>
        <v>1620881.24</v>
      </c>
      <c r="AU21" s="113">
        <f t="shared" si="9"/>
        <v>1647548.25</v>
      </c>
      <c r="AV21" s="113">
        <f t="shared" si="9"/>
        <v>1671028.2</v>
      </c>
      <c r="AW21" s="113">
        <f t="shared" si="9"/>
        <v>1697027.34</v>
      </c>
      <c r="AX21" s="113">
        <f t="shared" si="9"/>
        <v>1722323.15</v>
      </c>
      <c r="AY21" s="113">
        <f t="shared" si="9"/>
        <v>1736577.0000000002</v>
      </c>
      <c r="AZ21" s="113">
        <f t="shared" si="9"/>
        <v>1758509.97</v>
      </c>
      <c r="BA21" s="113">
        <f t="shared" si="9"/>
        <v>1783146.99</v>
      </c>
      <c r="BB21" s="113">
        <f t="shared" si="9"/>
        <v>1794229.606303093</v>
      </c>
      <c r="BC21" s="113">
        <f t="shared" si="9"/>
        <v>1818427.1994075286</v>
      </c>
      <c r="BD21" s="113">
        <f t="shared" si="9"/>
        <v>1824374.9592755812</v>
      </c>
      <c r="BE21" s="113">
        <f t="shared" si="9"/>
        <v>1821051.9089746741</v>
      </c>
      <c r="BF21" s="113">
        <f t="shared" si="9"/>
        <v>1786218.9989982904</v>
      </c>
      <c r="BG21" s="113">
        <f t="shared" si="9"/>
        <v>1773364.0929853683</v>
      </c>
      <c r="BH21" s="113">
        <f t="shared" si="9"/>
        <v>1777325.5682808133</v>
      </c>
      <c r="BI21" s="113">
        <f>BI19+BI20</f>
        <v>1791331.2212677291</v>
      </c>
      <c r="BJ21" s="113">
        <f>BJ19+BJ20</f>
        <v>1811786</v>
      </c>
      <c r="BK21" s="113">
        <f>BK19+BK20</f>
        <v>1826151</v>
      </c>
    </row>
    <row r="23" spans="1:63" ht="18">
      <c r="A23" s="139" t="s">
        <v>169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</row>
    <row r="24" spans="1:63" ht="13.5" thickBot="1">
      <c r="A24" s="1" t="s">
        <v>202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63" ht="13.5" thickBot="1">
      <c r="A25" s="156" t="s">
        <v>168</v>
      </c>
      <c r="B25" s="269" t="s">
        <v>287</v>
      </c>
      <c r="C25" s="268" t="s">
        <v>288</v>
      </c>
      <c r="D25" s="268" t="s">
        <v>289</v>
      </c>
      <c r="E25" s="268" t="s">
        <v>290</v>
      </c>
      <c r="F25" s="268" t="s">
        <v>286</v>
      </c>
      <c r="G25" s="268" t="s">
        <v>291</v>
      </c>
      <c r="H25" s="268" t="s">
        <v>292</v>
      </c>
      <c r="I25" s="268" t="s">
        <v>293</v>
      </c>
      <c r="J25" s="268" t="s">
        <v>294</v>
      </c>
      <c r="K25" s="268" t="s">
        <v>295</v>
      </c>
      <c r="L25" s="268" t="s">
        <v>296</v>
      </c>
      <c r="M25" s="268" t="s">
        <v>297</v>
      </c>
      <c r="N25" s="268" t="s">
        <v>298</v>
      </c>
      <c r="O25" s="268" t="s">
        <v>299</v>
      </c>
      <c r="P25" s="268" t="s">
        <v>300</v>
      </c>
      <c r="Q25" s="268" t="s">
        <v>301</v>
      </c>
      <c r="R25" s="268" t="s">
        <v>302</v>
      </c>
      <c r="S25" s="268" t="s">
        <v>303</v>
      </c>
      <c r="T25" s="268" t="s">
        <v>304</v>
      </c>
      <c r="U25" s="268" t="s">
        <v>305</v>
      </c>
      <c r="V25" s="268" t="s">
        <v>334</v>
      </c>
      <c r="W25" s="268" t="s">
        <v>335</v>
      </c>
      <c r="X25" s="268" t="s">
        <v>336</v>
      </c>
      <c r="Y25" s="268" t="s">
        <v>337</v>
      </c>
      <c r="Z25" s="268" t="s">
        <v>306</v>
      </c>
      <c r="AA25" s="268" t="s">
        <v>307</v>
      </c>
      <c r="AB25" s="268" t="s">
        <v>308</v>
      </c>
      <c r="AC25" s="268" t="s">
        <v>309</v>
      </c>
      <c r="AD25" s="268" t="s">
        <v>310</v>
      </c>
      <c r="AE25" s="268" t="s">
        <v>311</v>
      </c>
      <c r="AF25" s="268" t="s">
        <v>312</v>
      </c>
      <c r="AG25" s="268" t="s">
        <v>313</v>
      </c>
      <c r="AH25" s="268" t="s">
        <v>314</v>
      </c>
      <c r="AI25" s="268" t="s">
        <v>315</v>
      </c>
      <c r="AJ25" s="268" t="s">
        <v>316</v>
      </c>
      <c r="AK25" s="268" t="s">
        <v>317</v>
      </c>
      <c r="AL25" s="268" t="s">
        <v>318</v>
      </c>
      <c r="AM25" s="268" t="s">
        <v>319</v>
      </c>
      <c r="AN25" s="268" t="s">
        <v>320</v>
      </c>
      <c r="AO25" s="268" t="s">
        <v>321</v>
      </c>
      <c r="AP25" s="268" t="s">
        <v>322</v>
      </c>
      <c r="AQ25" s="268" t="s">
        <v>323</v>
      </c>
      <c r="AR25" s="268" t="s">
        <v>324</v>
      </c>
      <c r="AS25" s="268" t="s">
        <v>325</v>
      </c>
      <c r="AT25" s="268" t="s">
        <v>326</v>
      </c>
      <c r="AU25" s="268" t="s">
        <v>327</v>
      </c>
      <c r="AV25" s="268" t="s">
        <v>328</v>
      </c>
      <c r="AW25" s="268" t="s">
        <v>329</v>
      </c>
      <c r="AX25" s="268" t="s">
        <v>330</v>
      </c>
      <c r="AY25" s="268" t="s">
        <v>331</v>
      </c>
      <c r="AZ25" s="268" t="s">
        <v>332</v>
      </c>
      <c r="BA25" s="268" t="s">
        <v>333</v>
      </c>
      <c r="BB25" s="268" t="s">
        <v>228</v>
      </c>
      <c r="BC25" s="268" t="s">
        <v>229</v>
      </c>
      <c r="BD25" s="268" t="s">
        <v>230</v>
      </c>
      <c r="BE25" s="268" t="s">
        <v>231</v>
      </c>
      <c r="BF25" s="268" t="s">
        <v>225</v>
      </c>
      <c r="BG25" s="268" t="s">
        <v>226</v>
      </c>
      <c r="BH25" s="268" t="s">
        <v>227</v>
      </c>
      <c r="BI25" s="268" t="s">
        <v>350</v>
      </c>
      <c r="BJ25" s="268" t="str">
        <f>BJ5</f>
        <v>2010q1</v>
      </c>
      <c r="BK25" s="268" t="str">
        <f>BK5</f>
        <v>2010q2</v>
      </c>
    </row>
    <row r="26" spans="1:63" ht="13.5" thickTop="1">
      <c r="A26" s="177" t="s">
        <v>0</v>
      </c>
      <c r="B26" s="109">
        <f t="shared" ref="B26:Y26" si="10">SUM(B27:B28)</f>
        <v>14228.710472622639</v>
      </c>
      <c r="C26" s="101">
        <f t="shared" si="10"/>
        <v>12660.621059990783</v>
      </c>
      <c r="D26" s="101">
        <f t="shared" si="10"/>
        <v>11861.76469210512</v>
      </c>
      <c r="E26" s="101">
        <f t="shared" si="10"/>
        <v>11838.635375285348</v>
      </c>
      <c r="F26" s="101">
        <f t="shared" si="10"/>
        <v>14467.902725244196</v>
      </c>
      <c r="G26" s="101">
        <f t="shared" si="10"/>
        <v>15713.52368689435</v>
      </c>
      <c r="H26" s="101">
        <f t="shared" si="10"/>
        <v>16291.158887579488</v>
      </c>
      <c r="I26" s="101">
        <f t="shared" si="10"/>
        <v>16424.194721048232</v>
      </c>
      <c r="J26" s="101">
        <f t="shared" si="10"/>
        <v>15684.326689047643</v>
      </c>
      <c r="K26" s="101">
        <f t="shared" si="10"/>
        <v>15791.311293519862</v>
      </c>
      <c r="L26" s="101">
        <f t="shared" si="10"/>
        <v>15813.711373217939</v>
      </c>
      <c r="M26" s="101">
        <f t="shared" si="10"/>
        <v>15741.246403949006</v>
      </c>
      <c r="N26" s="101">
        <f t="shared" si="10"/>
        <v>15969.439935755743</v>
      </c>
      <c r="O26" s="101">
        <f t="shared" si="10"/>
        <v>15680.942914931002</v>
      </c>
      <c r="P26" s="101">
        <f t="shared" si="10"/>
        <v>15598.940411268435</v>
      </c>
      <c r="Q26" s="101">
        <f t="shared" si="10"/>
        <v>15792.673149463917</v>
      </c>
      <c r="R26" s="101">
        <f t="shared" si="10"/>
        <v>13608.406324180576</v>
      </c>
      <c r="S26" s="101">
        <f t="shared" si="10"/>
        <v>13697.270455138401</v>
      </c>
      <c r="T26" s="101">
        <f t="shared" si="10"/>
        <v>13861.446416102157</v>
      </c>
      <c r="U26" s="101">
        <f t="shared" si="10"/>
        <v>14119.826110978611</v>
      </c>
      <c r="V26" s="101">
        <f t="shared" si="10"/>
        <v>14060.814802885758</v>
      </c>
      <c r="W26" s="101">
        <f t="shared" si="10"/>
        <v>14116.357167676979</v>
      </c>
      <c r="X26" s="101">
        <f t="shared" si="10"/>
        <v>14092.968821972932</v>
      </c>
      <c r="Y26" s="101">
        <f t="shared" si="10"/>
        <v>13969.2482531884</v>
      </c>
      <c r="Z26" s="101">
        <f>SUM(Z27:Z28)</f>
        <v>13870.223674186007</v>
      </c>
      <c r="AA26" s="101">
        <f t="shared" ref="AA26:BH26" si="11">SUM(AA27:AA28)</f>
        <v>13830.465321268766</v>
      </c>
      <c r="AB26" s="101">
        <f t="shared" si="11"/>
        <v>13776.843308925214</v>
      </c>
      <c r="AC26" s="101">
        <f t="shared" si="11"/>
        <v>13740.622271096165</v>
      </c>
      <c r="AD26" s="101">
        <f t="shared" si="11"/>
        <v>13392.294756044714</v>
      </c>
      <c r="AE26" s="101">
        <f t="shared" si="11"/>
        <v>13743.260558634389</v>
      </c>
      <c r="AF26" s="101">
        <f t="shared" si="11"/>
        <v>13989.902444121561</v>
      </c>
      <c r="AG26" s="101">
        <f t="shared" si="11"/>
        <v>14151.569783864477</v>
      </c>
      <c r="AH26" s="101">
        <f t="shared" si="11"/>
        <v>14741.58031200599</v>
      </c>
      <c r="AI26" s="101">
        <f t="shared" si="11"/>
        <v>14689.546260018737</v>
      </c>
      <c r="AJ26" s="101">
        <f t="shared" si="11"/>
        <v>14430.398005182142</v>
      </c>
      <c r="AK26" s="101">
        <f t="shared" si="11"/>
        <v>14381.783778899007</v>
      </c>
      <c r="AL26" s="101">
        <f t="shared" si="11"/>
        <v>14420.035523718418</v>
      </c>
      <c r="AM26" s="101">
        <f t="shared" si="11"/>
        <v>14470.123527613465</v>
      </c>
      <c r="AN26" s="101">
        <f t="shared" si="11"/>
        <v>14805.733005497637</v>
      </c>
      <c r="AO26" s="101">
        <f t="shared" si="11"/>
        <v>14987.549386083019</v>
      </c>
      <c r="AP26" s="101">
        <f t="shared" si="11"/>
        <v>13830.299276938191</v>
      </c>
      <c r="AQ26" s="101">
        <f t="shared" si="11"/>
        <v>13782.97998199876</v>
      </c>
      <c r="AR26" s="101">
        <f t="shared" si="11"/>
        <v>13779.387912783162</v>
      </c>
      <c r="AS26" s="101">
        <f t="shared" si="11"/>
        <v>13794.282408420921</v>
      </c>
      <c r="AT26" s="101">
        <f t="shared" si="11"/>
        <v>13999.249055480204</v>
      </c>
      <c r="AU26" s="101">
        <f t="shared" si="11"/>
        <v>13706.674495614732</v>
      </c>
      <c r="AV26" s="101">
        <f t="shared" si="11"/>
        <v>13581.61224040364</v>
      </c>
      <c r="AW26" s="101">
        <f t="shared" si="11"/>
        <v>13620.44853239156</v>
      </c>
      <c r="AX26" s="101">
        <f t="shared" si="11"/>
        <v>14031.465464312923</v>
      </c>
      <c r="AY26" s="101">
        <f t="shared" si="11"/>
        <v>14189.903897446142</v>
      </c>
      <c r="AZ26" s="101">
        <f t="shared" si="11"/>
        <v>14316.629665663506</v>
      </c>
      <c r="BA26" s="101">
        <f t="shared" si="11"/>
        <v>14630.623716292044</v>
      </c>
      <c r="BB26" s="101">
        <f t="shared" si="11"/>
        <v>14695.929832481903</v>
      </c>
      <c r="BC26" s="101">
        <f t="shared" si="11"/>
        <v>14952.834596562227</v>
      </c>
      <c r="BD26" s="101">
        <f t="shared" si="11"/>
        <v>15344.348287787638</v>
      </c>
      <c r="BE26" s="101">
        <f t="shared" si="11"/>
        <v>15508.155013601892</v>
      </c>
      <c r="BF26" s="101">
        <f t="shared" si="11"/>
        <v>15036.522595268016</v>
      </c>
      <c r="BG26" s="101">
        <f t="shared" si="11"/>
        <v>14652.664742870904</v>
      </c>
      <c r="BH26" s="101">
        <f t="shared" si="11"/>
        <v>14252.682116795942</v>
      </c>
      <c r="BI26" s="101">
        <f>SUM(BI27:BI28)</f>
        <v>14071.78591456601</v>
      </c>
      <c r="BJ26" s="101">
        <f>SUM(BJ27:BJ28)</f>
        <v>14270.954235115918</v>
      </c>
      <c r="BK26" s="101">
        <f>SUM(BK27:BK28)</f>
        <v>14267.60697721141</v>
      </c>
    </row>
    <row r="27" spans="1:63">
      <c r="A27" s="178" t="s">
        <v>1</v>
      </c>
      <c r="B27" s="159">
        <f>B7/Quarterly!B7*Quarterly!B27</f>
        <v>9768.9830704885899</v>
      </c>
      <c r="C27" s="160">
        <f>C7/Quarterly!C7*Quarterly!C27</f>
        <v>8260.0947969656663</v>
      </c>
      <c r="D27" s="160">
        <f>D7/Quarterly!D7*Quarterly!D27</f>
        <v>7470.543899252094</v>
      </c>
      <c r="E27" s="160">
        <f>E7/Quarterly!E7*Quarterly!E27</f>
        <v>7474.9771229561402</v>
      </c>
      <c r="F27" s="160">
        <f>F7/Quarterly!F7*Quarterly!F27</f>
        <v>8280.1805777329082</v>
      </c>
      <c r="G27" s="160">
        <f>G7/Quarterly!G7*Quarterly!G27</f>
        <v>9608.4070681433514</v>
      </c>
      <c r="H27" s="160">
        <f>H7/Quarterly!H7*Quarterly!H27</f>
        <v>10177.21183227343</v>
      </c>
      <c r="I27" s="160">
        <f>I7/Quarterly!I7*Quarterly!I27</f>
        <v>10294.66327944962</v>
      </c>
      <c r="J27" s="160">
        <f>J7/Quarterly!J7*Quarterly!J27</f>
        <v>9565.6315856827041</v>
      </c>
      <c r="K27" s="160">
        <f>K7/Quarterly!K7*Quarterly!K27</f>
        <v>9596.3176204238698</v>
      </c>
      <c r="L27" s="160">
        <f>L7/Quarterly!L7*Quarterly!L27</f>
        <v>9570.8380012293237</v>
      </c>
      <c r="M27" s="160">
        <f>M7/Quarterly!M7*Quarterly!M27</f>
        <v>9490.4364829240967</v>
      </c>
      <c r="N27" s="160">
        <f>N7/Quarterly!N7*Quarterly!N27</f>
        <v>9775.608301965618</v>
      </c>
      <c r="O27" s="160">
        <f>O7/Quarterly!O7*Quarterly!O27</f>
        <v>9546.3084033721207</v>
      </c>
      <c r="P27" s="160">
        <f>P7/Quarterly!P7*Quarterly!P27</f>
        <v>9518.8660144008118</v>
      </c>
      <c r="Q27" s="160">
        <f>Q7/Quarterly!Q7*Quarterly!Q27</f>
        <v>9729.0480851878128</v>
      </c>
      <c r="R27" s="160">
        <f>R7/Quarterly!R7*Quarterly!R27</f>
        <v>9156.0898959431343</v>
      </c>
      <c r="S27" s="160">
        <f>S7/Quarterly!S7*Quarterly!S27</f>
        <v>9277.0502021235334</v>
      </c>
      <c r="T27" s="160">
        <f>T7/Quarterly!T7*Quarterly!T27</f>
        <v>9439.2555821022179</v>
      </c>
      <c r="U27" s="160">
        <f>U7/Quarterly!U7*Quarterly!U27</f>
        <v>9683.1203305806739</v>
      </c>
      <c r="V27" s="160">
        <f>V7/Quarterly!V7*Quarterly!V27</f>
        <v>9717.989880519508</v>
      </c>
      <c r="W27" s="160">
        <f>W7/Quarterly!W7*Quarterly!W27</f>
        <v>9787.3940930565877</v>
      </c>
      <c r="X27" s="160">
        <f>X7/Quarterly!X7*Quarterly!X27</f>
        <v>9800.3172498392614</v>
      </c>
      <c r="Y27" s="160">
        <f>Y7/Quarterly!Y7*Quarterly!Y27</f>
        <v>9659.7026630912551</v>
      </c>
      <c r="Z27" s="160">
        <f>Z7/Quarterly!Z7*Quarterly!Z27</f>
        <v>9765.550761460725</v>
      </c>
      <c r="AA27" s="160">
        <f>AA7/Quarterly!AA7*Quarterly!AA27</f>
        <v>9706.1088456342313</v>
      </c>
      <c r="AB27" s="160">
        <f>AB7/Quarterly!AB7*Quarterly!AB27</f>
        <v>9680.1448476436071</v>
      </c>
      <c r="AC27" s="160">
        <f>AC7/Quarterly!AC7*Quarterly!AC27</f>
        <v>9675.2336757631874</v>
      </c>
      <c r="AD27" s="160">
        <f>AD7/Quarterly!AD7*Quarterly!AD27</f>
        <v>9775.1823128937813</v>
      </c>
      <c r="AE27" s="160">
        <f>AE7/Quarterly!AE7*Quarterly!AE27</f>
        <v>10099.280346197418</v>
      </c>
      <c r="AF27" s="160">
        <f>AF7/Quarterly!AF7*Quarterly!AF27</f>
        <v>10312.229483547693</v>
      </c>
      <c r="AG27" s="160">
        <f>AG7/Quarterly!AG7*Quarterly!AG27</f>
        <v>10447.202278677059</v>
      </c>
      <c r="AH27" s="160">
        <f>AH7/Quarterly!AH7*Quarterly!AH27</f>
        <v>10926.514067617549</v>
      </c>
      <c r="AI27" s="160">
        <f>AI7/Quarterly!AI7*Quarterly!AI27</f>
        <v>10832.016087745786</v>
      </c>
      <c r="AJ27" s="160">
        <f>AJ7/Quarterly!AJ7*Quarterly!AJ27</f>
        <v>10524.231131360952</v>
      </c>
      <c r="AK27" s="160">
        <f>AK7/Quarterly!AK7*Quarterly!AK27</f>
        <v>10457.578951200614</v>
      </c>
      <c r="AL27" s="160">
        <f>AL7/Quarterly!AL7*Quarterly!AL27</f>
        <v>10456.768723200525</v>
      </c>
      <c r="AM27" s="160">
        <f>AM7/Quarterly!AM7*Quarterly!AM27</f>
        <v>10555.459173187064</v>
      </c>
      <c r="AN27" s="160">
        <f>AN7/Quarterly!AN7*Quarterly!AN27</f>
        <v>10786.424285991381</v>
      </c>
      <c r="AO27" s="160">
        <f>AO7/Quarterly!AO7*Quarterly!AO27</f>
        <v>11071.300898340583</v>
      </c>
      <c r="AP27" s="160">
        <f>AP7/Quarterly!AP7*Quarterly!AP27</f>
        <v>10083.005195229751</v>
      </c>
      <c r="AQ27" s="160">
        <f>AQ7/Quarterly!AQ7*Quarterly!AQ27</f>
        <v>10065.468717606715</v>
      </c>
      <c r="AR27" s="160">
        <f>AR7/Quarterly!AR7*Quarterly!AR27</f>
        <v>10089.464014834297</v>
      </c>
      <c r="AS27" s="160">
        <f>AS7/Quarterly!AS7*Quarterly!AS27</f>
        <v>10125.092741525041</v>
      </c>
      <c r="AT27" s="160">
        <f>AT7/Quarterly!AT7*Quarterly!AT27</f>
        <v>10501.282261601282</v>
      </c>
      <c r="AU27" s="160">
        <f>AU7/Quarterly!AU7*Quarterly!AU27</f>
        <v>10151.2514741513</v>
      </c>
      <c r="AV27" s="160">
        <f>AV7/Quarterly!AV7*Quarterly!AV27</f>
        <v>9974.5146175372138</v>
      </c>
      <c r="AW27" s="160">
        <f>AW7/Quarterly!AW7*Quarterly!AW27</f>
        <v>9952.4225104604539</v>
      </c>
      <c r="AX27" s="160">
        <f>AX7/Quarterly!AX7*Quarterly!AX27</f>
        <v>10271.051284443878</v>
      </c>
      <c r="AY27" s="160">
        <f>AY7/Quarterly!AY7*Quarterly!AY27</f>
        <v>10525.765987558385</v>
      </c>
      <c r="AZ27" s="160">
        <f>AZ7/Quarterly!AZ7*Quarterly!AZ27</f>
        <v>10658.635388499664</v>
      </c>
      <c r="BA27" s="160">
        <f>BA7/Quarterly!BA7*Quarterly!BA27</f>
        <v>11027.942697229466</v>
      </c>
      <c r="BB27" s="160">
        <f>BB7/Quarterly!BB7*Quarterly!BB27</f>
        <v>11275.51357424418</v>
      </c>
      <c r="BC27" s="160">
        <f>BC7/Quarterly!BC7*Quarterly!BC27</f>
        <v>11445.905508793063</v>
      </c>
      <c r="BD27" s="160">
        <f>BD7/Quarterly!BD7*Quarterly!BD27</f>
        <v>11923.405879429212</v>
      </c>
      <c r="BE27" s="160">
        <f>BE7/Quarterly!BE7*Quarterly!BE27</f>
        <v>12086.314384420206</v>
      </c>
      <c r="BF27" s="160">
        <f>BF7/Quarterly!BF7*Quarterly!BF27</f>
        <v>11914.483328802497</v>
      </c>
      <c r="BG27" s="160">
        <f>BG7/Quarterly!BG7*Quarterly!BG27</f>
        <v>11413.669196851382</v>
      </c>
      <c r="BH27" s="160">
        <f>BH7/Quarterly!BH7*Quarterly!BH27</f>
        <v>11061.665939901053</v>
      </c>
      <c r="BI27" s="160">
        <f>BI7/Quarterly!BI7*Quarterly!BI27</f>
        <v>10844.652239206514</v>
      </c>
      <c r="BJ27" s="160">
        <f>BJ7/Quarterly!BJ7*Quarterly!BJ27</f>
        <v>10925.807154519696</v>
      </c>
      <c r="BK27" s="160">
        <f>BK7/Quarterly!BK7*Quarterly!BK27</f>
        <v>11140.365151777834</v>
      </c>
    </row>
    <row r="28" spans="1:63">
      <c r="A28" s="179" t="s">
        <v>2</v>
      </c>
      <c r="B28" s="162">
        <f>B8/Quarterly!B8*Quarterly!B28</f>
        <v>4459.72740213405</v>
      </c>
      <c r="C28" s="163">
        <f>C8/Quarterly!C8*Quarterly!C28</f>
        <v>4400.5262630251173</v>
      </c>
      <c r="D28" s="163">
        <f>D8/Quarterly!D8*Quarterly!D28</f>
        <v>4391.2207928530252</v>
      </c>
      <c r="E28" s="163">
        <f>E8/Quarterly!E8*Quarterly!E28</f>
        <v>4363.6582523292082</v>
      </c>
      <c r="F28" s="163">
        <f>F8/Quarterly!F8*Quarterly!F28</f>
        <v>6187.7221475112874</v>
      </c>
      <c r="G28" s="163">
        <f>G8/Quarterly!G8*Quarterly!G28</f>
        <v>6105.1166187509998</v>
      </c>
      <c r="H28" s="163">
        <f>H8/Quarterly!H8*Quarterly!H28</f>
        <v>6113.9470553060592</v>
      </c>
      <c r="I28" s="163">
        <f>I8/Quarterly!I8*Quarterly!I28</f>
        <v>6129.5314415986113</v>
      </c>
      <c r="J28" s="163">
        <f>J8/Quarterly!J8*Quarterly!J28</f>
        <v>6118.6951033649384</v>
      </c>
      <c r="K28" s="163">
        <f>K8/Quarterly!K8*Quarterly!K28</f>
        <v>6194.9936730959935</v>
      </c>
      <c r="L28" s="163">
        <f>L8/Quarterly!L8*Quarterly!L28</f>
        <v>6242.8733719886141</v>
      </c>
      <c r="M28" s="163">
        <f>M8/Quarterly!M8*Quarterly!M28</f>
        <v>6250.8099210249093</v>
      </c>
      <c r="N28" s="163">
        <f>N8/Quarterly!N8*Quarterly!N28</f>
        <v>6193.8316337901251</v>
      </c>
      <c r="O28" s="163">
        <f>O8/Quarterly!O8*Quarterly!O28</f>
        <v>6134.6345115588811</v>
      </c>
      <c r="P28" s="163">
        <f>P8/Quarterly!P8*Quarterly!P28</f>
        <v>6080.0743968676225</v>
      </c>
      <c r="Q28" s="163">
        <f>Q8/Quarterly!Q8*Quarterly!Q28</f>
        <v>6063.6250642761033</v>
      </c>
      <c r="R28" s="163">
        <f>R8/Quarterly!R8*Quarterly!R28</f>
        <v>4452.3164282374419</v>
      </c>
      <c r="S28" s="163">
        <f>S8/Quarterly!S8*Quarterly!S28</f>
        <v>4420.2202530148679</v>
      </c>
      <c r="T28" s="163">
        <f>T8/Quarterly!T8*Quarterly!T28</f>
        <v>4422.1908339999381</v>
      </c>
      <c r="U28" s="163">
        <f>U8/Quarterly!U8*Quarterly!U28</f>
        <v>4436.705780397936</v>
      </c>
      <c r="V28" s="163">
        <f>V8/Quarterly!V8*Quarterly!V28</f>
        <v>4342.8249223662506</v>
      </c>
      <c r="W28" s="163">
        <f>W8/Quarterly!W8*Quarterly!W28</f>
        <v>4328.963074620392</v>
      </c>
      <c r="X28" s="163">
        <f>X8/Quarterly!X8*Quarterly!X28</f>
        <v>4292.6515721336709</v>
      </c>
      <c r="Y28" s="163">
        <f>Y8/Quarterly!Y8*Quarterly!Y28</f>
        <v>4309.5455900971447</v>
      </c>
      <c r="Z28" s="163">
        <f>Z8/Quarterly!Z8*Quarterly!Z28</f>
        <v>4104.6729127252811</v>
      </c>
      <c r="AA28" s="163">
        <f>AA8/Quarterly!AA8*Quarterly!AA28</f>
        <v>4124.356475634534</v>
      </c>
      <c r="AB28" s="163">
        <f>AB8/Quarterly!AB8*Quarterly!AB28</f>
        <v>4096.6984612816059</v>
      </c>
      <c r="AC28" s="163">
        <f>AC8/Quarterly!AC8*Quarterly!AC28</f>
        <v>4065.3885953329777</v>
      </c>
      <c r="AD28" s="163">
        <f>AD8/Quarterly!AD8*Quarterly!AD28</f>
        <v>3617.1124431509329</v>
      </c>
      <c r="AE28" s="163">
        <f>AE8/Quarterly!AE8*Quarterly!AE28</f>
        <v>3643.9802124369699</v>
      </c>
      <c r="AF28" s="163">
        <f>AF8/Quarterly!AF8*Quarterly!AF28</f>
        <v>3677.6729605738678</v>
      </c>
      <c r="AG28" s="163">
        <f>AG8/Quarterly!AG8*Quarterly!AG28</f>
        <v>3704.367505187417</v>
      </c>
      <c r="AH28" s="163">
        <f>AH8/Quarterly!AH8*Quarterly!AH28</f>
        <v>3815.0662443884403</v>
      </c>
      <c r="AI28" s="163">
        <f>AI8/Quarterly!AI8*Quarterly!AI28</f>
        <v>3857.5301722729505</v>
      </c>
      <c r="AJ28" s="163">
        <f>AJ8/Quarterly!AJ8*Quarterly!AJ28</f>
        <v>3906.1668738211893</v>
      </c>
      <c r="AK28" s="163">
        <f>AK8/Quarterly!AK8*Quarterly!AK28</f>
        <v>3924.2048276983928</v>
      </c>
      <c r="AL28" s="163">
        <f>AL8/Quarterly!AL8*Quarterly!AL28</f>
        <v>3963.266800517893</v>
      </c>
      <c r="AM28" s="163">
        <f>AM8/Quarterly!AM8*Quarterly!AM28</f>
        <v>3914.6643544264016</v>
      </c>
      <c r="AN28" s="163">
        <f>AN8/Quarterly!AN8*Quarterly!AN28</f>
        <v>4019.3087195062571</v>
      </c>
      <c r="AO28" s="163">
        <f>AO8/Quarterly!AO8*Quarterly!AO28</f>
        <v>3916.2484877424354</v>
      </c>
      <c r="AP28" s="163">
        <f>AP8/Quarterly!AP8*Quarterly!AP28</f>
        <v>3747.2940817084404</v>
      </c>
      <c r="AQ28" s="163">
        <f>AQ8/Quarterly!AQ8*Quarterly!AQ28</f>
        <v>3717.5112643920447</v>
      </c>
      <c r="AR28" s="163">
        <f>AR8/Quarterly!AR8*Quarterly!AR28</f>
        <v>3689.9238979488655</v>
      </c>
      <c r="AS28" s="163">
        <f>AS8/Quarterly!AS8*Quarterly!AS28</f>
        <v>3669.1896668958789</v>
      </c>
      <c r="AT28" s="163">
        <f>AT8/Quarterly!AT8*Quarterly!AT28</f>
        <v>3497.966793878923</v>
      </c>
      <c r="AU28" s="163">
        <f>AU8/Quarterly!AU8*Quarterly!AU28</f>
        <v>3555.4230214634317</v>
      </c>
      <c r="AV28" s="163">
        <f>AV8/Quarterly!AV8*Quarterly!AV28</f>
        <v>3607.0976228664254</v>
      </c>
      <c r="AW28" s="163">
        <f>AW8/Quarterly!AW8*Quarterly!AW28</f>
        <v>3668.0260219311058</v>
      </c>
      <c r="AX28" s="163">
        <f>AX8/Quarterly!AX8*Quarterly!AX28</f>
        <v>3760.4141798690448</v>
      </c>
      <c r="AY28" s="163">
        <f>AY8/Quarterly!AY8*Quarterly!AY28</f>
        <v>3664.1379098877574</v>
      </c>
      <c r="AZ28" s="163">
        <f>AZ8/Quarterly!AZ8*Quarterly!AZ28</f>
        <v>3657.9942771638421</v>
      </c>
      <c r="BA28" s="163">
        <f>BA8/Quarterly!BA8*Quarterly!BA28</f>
        <v>3602.6810190625774</v>
      </c>
      <c r="BB28" s="163">
        <f>BB8/Quarterly!BB8*Quarterly!BB28</f>
        <v>3420.4162582377226</v>
      </c>
      <c r="BC28" s="163">
        <f>BC8/Quarterly!BC8*Quarterly!BC28</f>
        <v>3506.9290877691637</v>
      </c>
      <c r="BD28" s="163">
        <f>BD8/Quarterly!BD8*Quarterly!BD28</f>
        <v>3420.9424083584249</v>
      </c>
      <c r="BE28" s="163">
        <f>BE8/Quarterly!BE8*Quarterly!BE28</f>
        <v>3421.8406291816859</v>
      </c>
      <c r="BF28" s="163">
        <f>BF8/Quarterly!BF8*Quarterly!BF28</f>
        <v>3122.0392664655196</v>
      </c>
      <c r="BG28" s="163">
        <f>BG8/Quarterly!BG8*Quarterly!BG28</f>
        <v>3238.995546019521</v>
      </c>
      <c r="BH28" s="163">
        <f>BH8/Quarterly!BH8*Quarterly!BH28</f>
        <v>3191.0161768948888</v>
      </c>
      <c r="BI28" s="163">
        <f>BI8/Quarterly!BI8*Quarterly!BI28</f>
        <v>3227.1336753594946</v>
      </c>
      <c r="BJ28" s="163">
        <f>BJ8/Quarterly!BJ8*Quarterly!BJ28</f>
        <v>3345.1470805962213</v>
      </c>
      <c r="BK28" s="163">
        <f>BK8/Quarterly!BK8*Quarterly!BK28</f>
        <v>3127.2418254335757</v>
      </c>
    </row>
    <row r="29" spans="1:63">
      <c r="A29" s="180" t="s">
        <v>3</v>
      </c>
      <c r="B29" s="137">
        <f t="shared" ref="B29:Y29" si="12">SUM(B30:B32)</f>
        <v>49820.23079769469</v>
      </c>
      <c r="C29" s="138">
        <f t="shared" si="12"/>
        <v>50344.40254100044</v>
      </c>
      <c r="D29" s="138">
        <f t="shared" si="12"/>
        <v>50688.782253664147</v>
      </c>
      <c r="E29" s="138">
        <f t="shared" si="12"/>
        <v>50349.048171195573</v>
      </c>
      <c r="F29" s="138">
        <f t="shared" si="12"/>
        <v>50903.247095181279</v>
      </c>
      <c r="G29" s="138">
        <f t="shared" si="12"/>
        <v>51046.919990635914</v>
      </c>
      <c r="H29" s="138">
        <f t="shared" si="12"/>
        <v>51618.214196447509</v>
      </c>
      <c r="I29" s="138">
        <f t="shared" si="12"/>
        <v>52188.151329268745</v>
      </c>
      <c r="J29" s="138">
        <f t="shared" si="12"/>
        <v>52448.176449790873</v>
      </c>
      <c r="K29" s="138">
        <f t="shared" si="12"/>
        <v>53314.008347164505</v>
      </c>
      <c r="L29" s="138">
        <f t="shared" si="12"/>
        <v>53182.038273714337</v>
      </c>
      <c r="M29" s="138">
        <f t="shared" si="12"/>
        <v>52979.69620201111</v>
      </c>
      <c r="N29" s="138">
        <f t="shared" si="12"/>
        <v>52464.414504333974</v>
      </c>
      <c r="O29" s="138">
        <f t="shared" si="12"/>
        <v>52264.104855823854</v>
      </c>
      <c r="P29" s="138">
        <f t="shared" si="12"/>
        <v>51602.347369645759</v>
      </c>
      <c r="Q29" s="138">
        <f t="shared" si="12"/>
        <v>51404.659212083905</v>
      </c>
      <c r="R29" s="138">
        <f t="shared" si="12"/>
        <v>51501.86001854037</v>
      </c>
      <c r="S29" s="138">
        <f t="shared" si="12"/>
        <v>51859.183440098714</v>
      </c>
      <c r="T29" s="138">
        <f t="shared" si="12"/>
        <v>52584.860642252825</v>
      </c>
      <c r="U29" s="138">
        <f t="shared" si="12"/>
        <v>53582.45296343309</v>
      </c>
      <c r="V29" s="138">
        <f t="shared" si="12"/>
        <v>55099.660601112861</v>
      </c>
      <c r="W29" s="138">
        <f t="shared" si="12"/>
        <v>55980.114722722821</v>
      </c>
      <c r="X29" s="138">
        <f t="shared" si="12"/>
        <v>57100.928945356267</v>
      </c>
      <c r="Y29" s="138">
        <f t="shared" si="12"/>
        <v>58074.141037695095</v>
      </c>
      <c r="Z29" s="138">
        <f>SUM(Z30:Z32)</f>
        <v>59549.608945985725</v>
      </c>
      <c r="AA29" s="138">
        <f t="shared" ref="AA29:BH29" si="13">SUM(AA30:AA32)</f>
        <v>59523.972259468181</v>
      </c>
      <c r="AB29" s="138">
        <f t="shared" si="13"/>
        <v>59010.023248978418</v>
      </c>
      <c r="AC29" s="138">
        <f t="shared" si="13"/>
        <v>59436.818948330161</v>
      </c>
      <c r="AD29" s="138">
        <f t="shared" si="13"/>
        <v>58776.215258195472</v>
      </c>
      <c r="AE29" s="138">
        <f t="shared" si="13"/>
        <v>59825.412143249829</v>
      </c>
      <c r="AF29" s="138">
        <f t="shared" si="13"/>
        <v>60561.119345097315</v>
      </c>
      <c r="AG29" s="138">
        <f t="shared" si="13"/>
        <v>60797.000504140087</v>
      </c>
      <c r="AH29" s="138">
        <f t="shared" si="13"/>
        <v>59761.086836486335</v>
      </c>
      <c r="AI29" s="138">
        <f t="shared" si="13"/>
        <v>59188.095610324373</v>
      </c>
      <c r="AJ29" s="138">
        <f t="shared" si="13"/>
        <v>58778.632650058767</v>
      </c>
      <c r="AK29" s="138">
        <f t="shared" si="13"/>
        <v>58647.24660357536</v>
      </c>
      <c r="AL29" s="138">
        <f t="shared" si="13"/>
        <v>60241.031753697949</v>
      </c>
      <c r="AM29" s="138">
        <f t="shared" si="13"/>
        <v>61696.83526278245</v>
      </c>
      <c r="AN29" s="138">
        <f t="shared" si="13"/>
        <v>63240.937789614167</v>
      </c>
      <c r="AO29" s="138">
        <f t="shared" si="13"/>
        <v>63692.060535645425</v>
      </c>
      <c r="AP29" s="138">
        <f t="shared" si="13"/>
        <v>63950.262704100314</v>
      </c>
      <c r="AQ29" s="138">
        <f t="shared" si="13"/>
        <v>66212.665513750006</v>
      </c>
      <c r="AR29" s="138">
        <f t="shared" si="13"/>
        <v>67693.505488832394</v>
      </c>
      <c r="AS29" s="138">
        <f t="shared" si="13"/>
        <v>67930.19613961791</v>
      </c>
      <c r="AT29" s="138">
        <f t="shared" si="13"/>
        <v>68468.931249894056</v>
      </c>
      <c r="AU29" s="138">
        <f t="shared" si="13"/>
        <v>69729.752678246106</v>
      </c>
      <c r="AV29" s="138">
        <f t="shared" si="13"/>
        <v>71036.625358788646</v>
      </c>
      <c r="AW29" s="138">
        <f t="shared" si="13"/>
        <v>72329.903278676778</v>
      </c>
      <c r="AX29" s="138">
        <f t="shared" si="13"/>
        <v>73546.667051262601</v>
      </c>
      <c r="AY29" s="138">
        <f t="shared" si="13"/>
        <v>74043.561790425039</v>
      </c>
      <c r="AZ29" s="138">
        <f t="shared" si="13"/>
        <v>74130.696125703325</v>
      </c>
      <c r="BA29" s="138">
        <f t="shared" si="13"/>
        <v>75780.553561069668</v>
      </c>
      <c r="BB29" s="138">
        <f t="shared" si="13"/>
        <v>75738.787709486744</v>
      </c>
      <c r="BC29" s="138">
        <f t="shared" si="13"/>
        <v>78385.5043480202</v>
      </c>
      <c r="BD29" s="138">
        <f t="shared" si="13"/>
        <v>77775.674510862576</v>
      </c>
      <c r="BE29" s="138">
        <f t="shared" si="13"/>
        <v>74912.816942630612</v>
      </c>
      <c r="BF29" s="138">
        <f t="shared" si="13"/>
        <v>70656.793399571761</v>
      </c>
      <c r="BG29" s="138">
        <f t="shared" si="13"/>
        <v>69218.430093611314</v>
      </c>
      <c r="BH29" s="138">
        <f t="shared" si="13"/>
        <v>70414.747579717019</v>
      </c>
      <c r="BI29" s="138">
        <f>SUM(BI30:BI32)</f>
        <v>71869.167537811692</v>
      </c>
      <c r="BJ29" s="138">
        <f>SUM(BJ30:BJ32)</f>
        <v>73153.794181811565</v>
      </c>
      <c r="BK29" s="138">
        <f>SUM(BK30:BK32)</f>
        <v>74112.209997852318</v>
      </c>
    </row>
    <row r="30" spans="1:63">
      <c r="A30" s="178" t="s">
        <v>4</v>
      </c>
      <c r="B30" s="159">
        <f>B10/Quarterly!B10*Quarterly!B30</f>
        <v>40724.062596951095</v>
      </c>
      <c r="C30" s="160">
        <f>C10/Quarterly!C10*Quarterly!C30</f>
        <v>41241.766935894884</v>
      </c>
      <c r="D30" s="160">
        <f>D10/Quarterly!D10*Quarterly!D30</f>
        <v>41580.572819861336</v>
      </c>
      <c r="E30" s="160">
        <f>E10/Quarterly!E10*Quarterly!E30</f>
        <v>41279.997647292665</v>
      </c>
      <c r="F30" s="160">
        <f>F10/Quarterly!F10*Quarterly!F30</f>
        <v>41796.673998106569</v>
      </c>
      <c r="G30" s="160">
        <f>G10/Quarterly!G10*Quarterly!G30</f>
        <v>41699.197000048676</v>
      </c>
      <c r="H30" s="160">
        <f>H10/Quarterly!H10*Quarterly!H30</f>
        <v>41952.639096454099</v>
      </c>
      <c r="I30" s="160">
        <f>I10/Quarterly!I10*Quarterly!I30</f>
        <v>42259.03314237728</v>
      </c>
      <c r="J30" s="160">
        <f>J10/Quarterly!J10*Quarterly!J30</f>
        <v>42503.500884620742</v>
      </c>
      <c r="K30" s="160">
        <f>K10/Quarterly!K10*Quarterly!K30</f>
        <v>43296.72951509519</v>
      </c>
      <c r="L30" s="160">
        <f>L10/Quarterly!L10*Quarterly!L30</f>
        <v>43228.856286060603</v>
      </c>
      <c r="M30" s="160">
        <f>M10/Quarterly!M10*Quarterly!M30</f>
        <v>43124.351854491157</v>
      </c>
      <c r="N30" s="160">
        <f>N10/Quarterly!N10*Quarterly!N30</f>
        <v>43202.592647152953</v>
      </c>
      <c r="O30" s="160">
        <f>O10/Quarterly!O10*Quarterly!O30</f>
        <v>43168.933301895653</v>
      </c>
      <c r="P30" s="160">
        <f>P10/Quarterly!P10*Quarterly!P30</f>
        <v>42616.806912589753</v>
      </c>
      <c r="Q30" s="160">
        <f>Q10/Quarterly!Q10*Quarterly!Q30</f>
        <v>42390.135189234934</v>
      </c>
      <c r="R30" s="160">
        <f>R10/Quarterly!R10*Quarterly!R30</f>
        <v>42727.926218138382</v>
      </c>
      <c r="S30" s="160">
        <f>S10/Quarterly!S10*Quarterly!S30</f>
        <v>43040.343452630026</v>
      </c>
      <c r="T30" s="160">
        <f>T10/Quarterly!T10*Quarterly!T30</f>
        <v>43729.733854030586</v>
      </c>
      <c r="U30" s="160">
        <f>U10/Quarterly!U10*Quarterly!U30</f>
        <v>44628.031894192391</v>
      </c>
      <c r="V30" s="160">
        <f>V10/Quarterly!V10*Quarterly!V30</f>
        <v>45980.502967402579</v>
      </c>
      <c r="W30" s="160">
        <f>W10/Quarterly!W10*Quarterly!W30</f>
        <v>46732.796729910486</v>
      </c>
      <c r="X30" s="160">
        <f>X10/Quarterly!X10*Quarterly!X30</f>
        <v>47709.947798527777</v>
      </c>
      <c r="Y30" s="160">
        <f>Y10/Quarterly!Y10*Quarterly!Y30</f>
        <v>48660.126864164326</v>
      </c>
      <c r="Z30" s="160">
        <f>Z10/Quarterly!Z10*Quarterly!Z30</f>
        <v>48837.392021305292</v>
      </c>
      <c r="AA30" s="160">
        <f>AA10/Quarterly!AA10*Quarterly!AA30</f>
        <v>48837.731088920387</v>
      </c>
      <c r="AB30" s="160">
        <f>AB10/Quarterly!AB10*Quarterly!AB30</f>
        <v>48315.829739093344</v>
      </c>
      <c r="AC30" s="160">
        <f>AC10/Quarterly!AC10*Quarterly!AC30</f>
        <v>48719.77794232317</v>
      </c>
      <c r="AD30" s="160">
        <f>AD10/Quarterly!AD10*Quarterly!AD30</f>
        <v>49034.725206734998</v>
      </c>
      <c r="AE30" s="160">
        <f>AE10/Quarterly!AE10*Quarterly!AE30</f>
        <v>49891.575276041433</v>
      </c>
      <c r="AF30" s="160">
        <f>AF10/Quarterly!AF10*Quarterly!AF30</f>
        <v>50451.834790961519</v>
      </c>
      <c r="AG30" s="160">
        <f>AG10/Quarterly!AG10*Quarterly!AG30</f>
        <v>50464.402545941222</v>
      </c>
      <c r="AH30" s="160">
        <f>AH10/Quarterly!AH10*Quarterly!AH30</f>
        <v>50292.52579063442</v>
      </c>
      <c r="AI30" s="160">
        <f>AI10/Quarterly!AI10*Quarterly!AI30</f>
        <v>49657.831427389872</v>
      </c>
      <c r="AJ30" s="160">
        <f>AJ10/Quarterly!AJ10*Quarterly!AJ30</f>
        <v>49168.763450239203</v>
      </c>
      <c r="AK30" s="160">
        <f>AK10/Quarterly!AK10*Quarterly!AK30</f>
        <v>48892.75015370817</v>
      </c>
      <c r="AL30" s="160">
        <f>AL10/Quarterly!AL10*Quarterly!AL30</f>
        <v>50249.511649132372</v>
      </c>
      <c r="AM30" s="160">
        <f>AM10/Quarterly!AM10*Quarterly!AM30</f>
        <v>51470.233570671619</v>
      </c>
      <c r="AN30" s="160">
        <f>AN10/Quarterly!AN10*Quarterly!AN30</f>
        <v>52699.665829625272</v>
      </c>
      <c r="AO30" s="160">
        <f>AO10/Quarterly!AO10*Quarterly!AO30</f>
        <v>52899.366248394304</v>
      </c>
      <c r="AP30" s="160">
        <f>AP10/Quarterly!AP10*Quarterly!AP30</f>
        <v>52872.442755678436</v>
      </c>
      <c r="AQ30" s="160">
        <f>AQ10/Quarterly!AQ10*Quarterly!AQ30</f>
        <v>54921.382435068423</v>
      </c>
      <c r="AR30" s="160">
        <f>AR10/Quarterly!AR10*Quarterly!AR30</f>
        <v>56180.007404329182</v>
      </c>
      <c r="AS30" s="160">
        <f>AS10/Quarterly!AS10*Quarterly!AS30</f>
        <v>56133.730679706816</v>
      </c>
      <c r="AT30" s="160">
        <f>AT10/Quarterly!AT10*Quarterly!AT30</f>
        <v>56694.633259539005</v>
      </c>
      <c r="AU30" s="160">
        <f>AU10/Quarterly!AU10*Quarterly!AU30</f>
        <v>57778.103613696243</v>
      </c>
      <c r="AV30" s="160">
        <f>AV10/Quarterly!AV10*Quarterly!AV30</f>
        <v>58908.331817544698</v>
      </c>
      <c r="AW30" s="160">
        <f>AW10/Quarterly!AW10*Quarterly!AW30</f>
        <v>60012.113273830262</v>
      </c>
      <c r="AX30" s="160">
        <f>AX10/Quarterly!AX10*Quarterly!AX30</f>
        <v>60885.447794235202</v>
      </c>
      <c r="AY30" s="160">
        <f>AY10/Quarterly!AY10*Quarterly!AY30</f>
        <v>61089.715916645757</v>
      </c>
      <c r="AZ30" s="160">
        <f>AZ10/Quarterly!AZ10*Quarterly!AZ30</f>
        <v>60970.753548982815</v>
      </c>
      <c r="BA30" s="160">
        <f>BA10/Quarterly!BA10*Quarterly!BA30</f>
        <v>62254.573406412877</v>
      </c>
      <c r="BB30" s="160">
        <f>BB10/Quarterly!BB10*Quarterly!BB30</f>
        <v>62180.233097455857</v>
      </c>
      <c r="BC30" s="160">
        <f>BC10/Quarterly!BC10*Quarterly!BC30</f>
        <v>64728.982960746747</v>
      </c>
      <c r="BD30" s="160">
        <f>BD10/Quarterly!BD10*Quarterly!BD30</f>
        <v>63871.828081820073</v>
      </c>
      <c r="BE30" s="160">
        <f>BE10/Quarterly!BE10*Quarterly!BE30</f>
        <v>60892.724204603015</v>
      </c>
      <c r="BF30" s="160">
        <f>BF10/Quarterly!BF10*Quarterly!BF30</f>
        <v>56563.92459874184</v>
      </c>
      <c r="BG30" s="160">
        <f>BG10/Quarterly!BG10*Quarterly!BG30</f>
        <v>54927.807689966059</v>
      </c>
      <c r="BH30" s="160">
        <f>BH10/Quarterly!BH10*Quarterly!BH30</f>
        <v>55939.329875233227</v>
      </c>
      <c r="BI30" s="160">
        <f>BI10/Quarterly!BI10*Quarterly!BI30</f>
        <v>57305.478865262776</v>
      </c>
      <c r="BJ30" s="160">
        <f>BJ10/Quarterly!BJ10*Quarterly!BJ30</f>
        <v>58472.564492907914</v>
      </c>
      <c r="BK30" s="160">
        <f>BK10/Quarterly!BK10*Quarterly!BK30</f>
        <v>59408.635420400489</v>
      </c>
    </row>
    <row r="31" spans="1:63">
      <c r="A31" s="178" t="s">
        <v>5</v>
      </c>
      <c r="B31" s="159">
        <f>B11/Quarterly!B11*Quarterly!B31</f>
        <v>4522.2190889434496</v>
      </c>
      <c r="C31" s="160">
        <f>C11/Quarterly!C11*Quarterly!C31</f>
        <v>4524.0208496078112</v>
      </c>
      <c r="D31" s="160">
        <f>D11/Quarterly!D11*Quarterly!D31</f>
        <v>4496.3603016843535</v>
      </c>
      <c r="E31" s="160">
        <f>E11/Quarterly!E11*Quarterly!E31</f>
        <v>4438.5424211993213</v>
      </c>
      <c r="F31" s="160">
        <f>F11/Quarterly!F11*Quarterly!F31</f>
        <v>4638.5357682298163</v>
      </c>
      <c r="G31" s="160">
        <f>G11/Quarterly!G11*Quarterly!G31</f>
        <v>4833.0657429028261</v>
      </c>
      <c r="H31" s="160">
        <f>H11/Quarterly!H11*Quarterly!H31</f>
        <v>5124.2384684601593</v>
      </c>
      <c r="I31" s="160">
        <f>I11/Quarterly!I11*Quarterly!I31</f>
        <v>5376.548404672686</v>
      </c>
      <c r="J31" s="160">
        <f>J11/Quarterly!J11*Quarterly!J31</f>
        <v>5239.399476136492</v>
      </c>
      <c r="K31" s="160">
        <f>K11/Quarterly!K11*Quarterly!K31</f>
        <v>5253.1657463952952</v>
      </c>
      <c r="L31" s="160">
        <f>L11/Quarterly!L11*Quarterly!L31</f>
        <v>5146.876722082794</v>
      </c>
      <c r="M31" s="160">
        <f>M11/Quarterly!M11*Quarterly!M31</f>
        <v>5020.6265110529912</v>
      </c>
      <c r="N31" s="160">
        <f>N11/Quarterly!N11*Quarterly!N31</f>
        <v>4935.4807661286441</v>
      </c>
      <c r="O31" s="160">
        <f>O11/Quarterly!O11*Quarterly!O31</f>
        <v>4869.283365305796</v>
      </c>
      <c r="P31" s="160">
        <f>P11/Quarterly!P11*Quarterly!P31</f>
        <v>4798.1580153303166</v>
      </c>
      <c r="Q31" s="160">
        <f>Q11/Quarterly!Q11*Quarterly!Q31</f>
        <v>4794.4949315818685</v>
      </c>
      <c r="R31" s="160">
        <f>R11/Quarterly!R11*Quarterly!R31</f>
        <v>4784.3589655167416</v>
      </c>
      <c r="S31" s="160">
        <f>S11/Quarterly!S11*Quarterly!S31</f>
        <v>4832.665633318149</v>
      </c>
      <c r="T31" s="160">
        <f>T11/Quarterly!T11*Quarterly!T31</f>
        <v>4856.3485826185297</v>
      </c>
      <c r="U31" s="160">
        <f>U11/Quarterly!U11*Quarterly!U31</f>
        <v>4935.4367144735488</v>
      </c>
      <c r="V31" s="160">
        <f>V11/Quarterly!V11*Quarterly!V31</f>
        <v>5119.4879095408696</v>
      </c>
      <c r="W31" s="160">
        <f>W11/Quarterly!W11*Quarterly!W31</f>
        <v>5156.7107770270286</v>
      </c>
      <c r="X31" s="160">
        <f>X11/Quarterly!X11*Quarterly!X31</f>
        <v>5176.5652483292433</v>
      </c>
      <c r="Y31" s="160">
        <f>Y11/Quarterly!Y11*Quarterly!Y31</f>
        <v>5094.8822325393539</v>
      </c>
      <c r="Z31" s="160">
        <f>Z11/Quarterly!Z11*Quarterly!Z31</f>
        <v>5195.575809714308</v>
      </c>
      <c r="AA31" s="160">
        <f>AA11/Quarterly!AA11*Quarterly!AA31</f>
        <v>5122.8075772745624</v>
      </c>
      <c r="AB31" s="160">
        <f>AB11/Quarterly!AB11*Quarterly!AB31</f>
        <v>5113.651950977629</v>
      </c>
      <c r="AC31" s="160">
        <f>AC11/Quarterly!AC11*Quarterly!AC31</f>
        <v>5083.6670886137908</v>
      </c>
      <c r="AD31" s="160">
        <f>AD11/Quarterly!AD11*Quarterly!AD31</f>
        <v>5472.3005054417772</v>
      </c>
      <c r="AE31" s="160">
        <f>AE11/Quarterly!AE11*Quarterly!AE31</f>
        <v>5599.630471392783</v>
      </c>
      <c r="AF31" s="160">
        <f>AF11/Quarterly!AF11*Quarterly!AF31</f>
        <v>5669.5196238923891</v>
      </c>
      <c r="AG31" s="160">
        <f>AG11/Quarterly!AG11*Quarterly!AG31</f>
        <v>5765.051644174443</v>
      </c>
      <c r="AH31" s="160">
        <f>AH11/Quarterly!AH11*Quarterly!AH31</f>
        <v>4952.8748213869421</v>
      </c>
      <c r="AI31" s="160">
        <f>AI11/Quarterly!AI11*Quarterly!AI31</f>
        <v>4954.401915370926</v>
      </c>
      <c r="AJ31" s="160">
        <f>AJ11/Quarterly!AJ11*Quarterly!AJ31</f>
        <v>4976.4599395840232</v>
      </c>
      <c r="AK31" s="160">
        <f>AK11/Quarterly!AK11*Quarterly!AK31</f>
        <v>5032.2837085540905</v>
      </c>
      <c r="AL31" s="160">
        <f>AL11/Quarterly!AL11*Quarterly!AL31</f>
        <v>5152.914091702095</v>
      </c>
      <c r="AM31" s="160">
        <f>AM11/Quarterly!AM11*Quarterly!AM31</f>
        <v>5252.8415408296833</v>
      </c>
      <c r="AN31" s="160">
        <f>AN11/Quarterly!AN11*Quarterly!AN31</f>
        <v>5431.0398076186384</v>
      </c>
      <c r="AO31" s="160">
        <f>AO11/Quarterly!AO11*Quarterly!AO31</f>
        <v>5536.7650950915131</v>
      </c>
      <c r="AP31" s="160">
        <f>AP11/Quarterly!AP11*Quarterly!AP31</f>
        <v>5599.8415417726155</v>
      </c>
      <c r="AQ31" s="160">
        <f>AQ11/Quarterly!AQ11*Quarterly!AQ31</f>
        <v>5652.2532063056515</v>
      </c>
      <c r="AR31" s="160">
        <f>AR11/Quarterly!AR11*Quarterly!AR31</f>
        <v>5696.1824567103149</v>
      </c>
      <c r="AS31" s="160">
        <f>AS11/Quarterly!AS11*Quarterly!AS31</f>
        <v>5816.3155088373578</v>
      </c>
      <c r="AT31" s="160">
        <f>AT11/Quarterly!AT11*Quarterly!AT31</f>
        <v>5851.6598823983004</v>
      </c>
      <c r="AU31" s="160">
        <f>AU11/Quarterly!AU11*Quarterly!AU31</f>
        <v>5868.1924274617286</v>
      </c>
      <c r="AV31" s="160">
        <f>AV11/Quarterly!AV11*Quarterly!AV31</f>
        <v>5879.3863381817591</v>
      </c>
      <c r="AW31" s="160">
        <f>AW11/Quarterly!AW11*Quarterly!AW31</f>
        <v>5917.6178486409353</v>
      </c>
      <c r="AX31" s="160">
        <f>AX11/Quarterly!AX11*Quarterly!AX31</f>
        <v>5995.8049493196277</v>
      </c>
      <c r="AY31" s="160">
        <f>AY11/Quarterly!AY11*Quarterly!AY31</f>
        <v>6048.9305939069927</v>
      </c>
      <c r="AZ31" s="160">
        <f>AZ11/Quarterly!AZ11*Quarterly!AZ31</f>
        <v>6108.4175616326502</v>
      </c>
      <c r="BA31" s="160">
        <f>BA11/Quarterly!BA11*Quarterly!BA31</f>
        <v>6113.4034635518528</v>
      </c>
      <c r="BB31" s="160">
        <f>BB11/Quarterly!BB11*Quarterly!BB31</f>
        <v>6074.5825061608557</v>
      </c>
      <c r="BC31" s="160">
        <f>BC11/Quarterly!BC11*Quarterly!BC31</f>
        <v>6073.5526540787723</v>
      </c>
      <c r="BD31" s="160">
        <f>BD11/Quarterly!BD11*Quarterly!BD31</f>
        <v>6163.6647112609498</v>
      </c>
      <c r="BE31" s="160">
        <f>BE11/Quarterly!BE11*Quarterly!BE31</f>
        <v>6161.6050070967858</v>
      </c>
      <c r="BF31" s="160">
        <f>BF11/Quarterly!BF11*Quarterly!BF31</f>
        <v>6032.49711810606</v>
      </c>
      <c r="BG31" s="160">
        <f>BG11/Quarterly!BG11*Quarterly!BG31</f>
        <v>6060.7892453263667</v>
      </c>
      <c r="BH31" s="160">
        <f>BH11/Quarterly!BH11*Quarterly!BH31</f>
        <v>6123.3878358718939</v>
      </c>
      <c r="BI31" s="160">
        <f>BI11/Quarterly!BI11*Quarterly!BI31</f>
        <v>6137.3032585228766</v>
      </c>
      <c r="BJ31" s="160">
        <f>BJ11/Quarterly!BJ11*Quarterly!BJ31</f>
        <v>6211.0379070367244</v>
      </c>
      <c r="BK31" s="160">
        <f>BK11/Quarterly!BK11*Quarterly!BK31</f>
        <v>6197.1033009485409</v>
      </c>
    </row>
    <row r="32" spans="1:63">
      <c r="A32" s="179" t="s">
        <v>6</v>
      </c>
      <c r="B32" s="162">
        <f>B12/Quarterly!B12*Quarterly!B32</f>
        <v>4573.949111800147</v>
      </c>
      <c r="C32" s="163">
        <f>C12/Quarterly!C12*Quarterly!C32</f>
        <v>4578.6147554977415</v>
      </c>
      <c r="D32" s="163">
        <f>D12/Quarterly!D12*Quarterly!D32</f>
        <v>4611.8491321184574</v>
      </c>
      <c r="E32" s="163">
        <f>E12/Quarterly!E12*Quarterly!E32</f>
        <v>4630.508102703584</v>
      </c>
      <c r="F32" s="163">
        <f>F12/Quarterly!F12*Quarterly!F32</f>
        <v>4468.0373288448964</v>
      </c>
      <c r="G32" s="163">
        <f>G12/Quarterly!G12*Quarterly!G32</f>
        <v>4514.6572476844094</v>
      </c>
      <c r="H32" s="163">
        <f>H12/Quarterly!H12*Quarterly!H32</f>
        <v>4541.3366315332514</v>
      </c>
      <c r="I32" s="163">
        <f>I12/Quarterly!I12*Quarterly!I32</f>
        <v>4552.5697822187785</v>
      </c>
      <c r="J32" s="163">
        <f>J12/Quarterly!J12*Quarterly!J32</f>
        <v>4705.2760890336367</v>
      </c>
      <c r="K32" s="163">
        <f>K12/Quarterly!K12*Quarterly!K32</f>
        <v>4764.1130856740165</v>
      </c>
      <c r="L32" s="163">
        <f>L12/Quarterly!L12*Quarterly!L32</f>
        <v>4806.305265570938</v>
      </c>
      <c r="M32" s="163">
        <f>M12/Quarterly!M12*Quarterly!M32</f>
        <v>4834.7178364669599</v>
      </c>
      <c r="N32" s="163">
        <f>N12/Quarterly!N12*Quarterly!N32</f>
        <v>4326.3410910523735</v>
      </c>
      <c r="O32" s="163">
        <f>O12/Quarterly!O12*Quarterly!O32</f>
        <v>4225.8881886224053</v>
      </c>
      <c r="P32" s="163">
        <f>P12/Quarterly!P12*Quarterly!P32</f>
        <v>4187.3824417256901</v>
      </c>
      <c r="Q32" s="163">
        <f>Q12/Quarterly!Q12*Quarterly!Q32</f>
        <v>4220.0290912671035</v>
      </c>
      <c r="R32" s="163">
        <f>R12/Quarterly!R12*Quarterly!R32</f>
        <v>3989.5748348852435</v>
      </c>
      <c r="S32" s="163">
        <f>S12/Quarterly!S12*Quarterly!S32</f>
        <v>3986.174354150543</v>
      </c>
      <c r="T32" s="163">
        <f>T12/Quarterly!T12*Quarterly!T32</f>
        <v>3998.7782056037113</v>
      </c>
      <c r="U32" s="163">
        <f>U12/Quarterly!U12*Quarterly!U32</f>
        <v>4018.9843547671476</v>
      </c>
      <c r="V32" s="163">
        <f>V12/Quarterly!V12*Quarterly!V32</f>
        <v>3999.6697241694101</v>
      </c>
      <c r="W32" s="163">
        <f>W12/Quarterly!W12*Quarterly!W32</f>
        <v>4090.6072157853073</v>
      </c>
      <c r="X32" s="163">
        <f>X12/Quarterly!X12*Quarterly!X32</f>
        <v>4214.4158984992428</v>
      </c>
      <c r="Y32" s="163">
        <f>Y12/Quarterly!Y12*Quarterly!Y32</f>
        <v>4319.1319409914104</v>
      </c>
      <c r="Z32" s="163">
        <f>Z12/Quarterly!Z12*Quarterly!Z32</f>
        <v>5516.6411149661217</v>
      </c>
      <c r="AA32" s="163">
        <f>AA12/Quarterly!AA12*Quarterly!AA32</f>
        <v>5563.4335932732256</v>
      </c>
      <c r="AB32" s="163">
        <f>AB12/Quarterly!AB12*Quarterly!AB32</f>
        <v>5580.5415589074501</v>
      </c>
      <c r="AC32" s="163">
        <f>AC12/Quarterly!AC12*Quarterly!AC32</f>
        <v>5633.3739173932036</v>
      </c>
      <c r="AD32" s="163">
        <f>AD12/Quarterly!AD12*Quarterly!AD32</f>
        <v>4269.1895460186897</v>
      </c>
      <c r="AE32" s="163">
        <f>AE12/Quarterly!AE12*Quarterly!AE32</f>
        <v>4334.2063958156123</v>
      </c>
      <c r="AF32" s="163">
        <f>AF12/Quarterly!AF12*Quarterly!AF32</f>
        <v>4439.7649302434102</v>
      </c>
      <c r="AG32" s="163">
        <f>AG12/Quarterly!AG12*Quarterly!AG32</f>
        <v>4567.5463140244283</v>
      </c>
      <c r="AH32" s="163">
        <f>AH12/Quarterly!AH12*Quarterly!AH32</f>
        <v>4515.6862244649756</v>
      </c>
      <c r="AI32" s="163">
        <f>AI12/Quarterly!AI12*Quarterly!AI32</f>
        <v>4575.8622675635788</v>
      </c>
      <c r="AJ32" s="163">
        <f>AJ12/Quarterly!AJ12*Quarterly!AJ32</f>
        <v>4633.4092602355468</v>
      </c>
      <c r="AK32" s="163">
        <f>AK12/Quarterly!AK12*Quarterly!AK32</f>
        <v>4722.2127413130993</v>
      </c>
      <c r="AL32" s="163">
        <f>AL12/Quarterly!AL12*Quarterly!AL32</f>
        <v>4838.6060128634881</v>
      </c>
      <c r="AM32" s="163">
        <f>AM12/Quarterly!AM12*Quarterly!AM32</f>
        <v>4973.7601512811425</v>
      </c>
      <c r="AN32" s="163">
        <f>AN12/Quarterly!AN12*Quarterly!AN32</f>
        <v>5110.2321523702585</v>
      </c>
      <c r="AO32" s="163">
        <f>AO12/Quarterly!AO12*Quarterly!AO32</f>
        <v>5255.9291921596068</v>
      </c>
      <c r="AP32" s="163">
        <f>AP12/Quarterly!AP12*Quarterly!AP32</f>
        <v>5477.9784066492657</v>
      </c>
      <c r="AQ32" s="163">
        <f>AQ12/Quarterly!AQ12*Quarterly!AQ32</f>
        <v>5639.0298723759306</v>
      </c>
      <c r="AR32" s="163">
        <f>AR12/Quarterly!AR12*Quarterly!AR32</f>
        <v>5817.3156277928992</v>
      </c>
      <c r="AS32" s="163">
        <f>AS12/Quarterly!AS12*Quarterly!AS32</f>
        <v>5980.149951073734</v>
      </c>
      <c r="AT32" s="163">
        <f>AT12/Quarterly!AT12*Quarterly!AT32</f>
        <v>5922.6381079567464</v>
      </c>
      <c r="AU32" s="163">
        <f>AU12/Quarterly!AU12*Quarterly!AU32</f>
        <v>6083.4566370881348</v>
      </c>
      <c r="AV32" s="163">
        <f>AV12/Quarterly!AV12*Quarterly!AV32</f>
        <v>6248.9072030621937</v>
      </c>
      <c r="AW32" s="163">
        <f>AW12/Quarterly!AW12*Quarterly!AW32</f>
        <v>6400.17215620558</v>
      </c>
      <c r="AX32" s="163">
        <f>AX12/Quarterly!AX12*Quarterly!AX32</f>
        <v>6665.414307707777</v>
      </c>
      <c r="AY32" s="163">
        <f>AY12/Quarterly!AY12*Quarterly!AY32</f>
        <v>6904.9152798722898</v>
      </c>
      <c r="AZ32" s="163">
        <f>AZ12/Quarterly!AZ12*Quarterly!AZ32</f>
        <v>7051.5250150878501</v>
      </c>
      <c r="BA32" s="163">
        <f>BA12/Quarterly!BA12*Quarterly!BA32</f>
        <v>7412.5766911049495</v>
      </c>
      <c r="BB32" s="163">
        <f>BB12/Quarterly!BB12*Quarterly!BB32</f>
        <v>7483.9721058700343</v>
      </c>
      <c r="BC32" s="163">
        <f>BC12/Quarterly!BC12*Quarterly!BC32</f>
        <v>7582.968733194678</v>
      </c>
      <c r="BD32" s="163">
        <f>BD12/Quarterly!BD12*Quarterly!BD32</f>
        <v>7740.1817177815574</v>
      </c>
      <c r="BE32" s="163">
        <f>BE12/Quarterly!BE12*Quarterly!BE32</f>
        <v>7858.4877309308049</v>
      </c>
      <c r="BF32" s="163">
        <f>BF12/Quarterly!BF12*Quarterly!BF32</f>
        <v>8060.3716827238559</v>
      </c>
      <c r="BG32" s="163">
        <f>BG12/Quarterly!BG12*Quarterly!BG32</f>
        <v>8229.8331583188792</v>
      </c>
      <c r="BH32" s="163">
        <f>BH12/Quarterly!BH12*Quarterly!BH32</f>
        <v>8352.0298686118913</v>
      </c>
      <c r="BI32" s="163">
        <f>BI12/Quarterly!BI12*Quarterly!BI32</f>
        <v>8426.3854140260337</v>
      </c>
      <c r="BJ32" s="163">
        <f>BJ12/Quarterly!BJ12*Quarterly!BJ32</f>
        <v>8470.1917818669244</v>
      </c>
      <c r="BK32" s="163">
        <f>BK12/Quarterly!BK12*Quarterly!BK32</f>
        <v>8506.4712765032855</v>
      </c>
    </row>
    <row r="33" spans="1:63">
      <c r="A33" s="180" t="s">
        <v>7</v>
      </c>
      <c r="B33" s="137">
        <f t="shared" ref="B33:Y33" si="14">SUM(B34:B38)</f>
        <v>98056.584050796679</v>
      </c>
      <c r="C33" s="138">
        <f t="shared" si="14"/>
        <v>99254.862644106819</v>
      </c>
      <c r="D33" s="138">
        <f t="shared" si="14"/>
        <v>100435.09504721324</v>
      </c>
      <c r="E33" s="138">
        <f t="shared" si="14"/>
        <v>101345.04804173319</v>
      </c>
      <c r="F33" s="138">
        <f t="shared" si="14"/>
        <v>102322.60893481587</v>
      </c>
      <c r="G33" s="138">
        <f t="shared" si="14"/>
        <v>103335.05517920468</v>
      </c>
      <c r="H33" s="138">
        <f t="shared" si="14"/>
        <v>104529.84492878988</v>
      </c>
      <c r="I33" s="138">
        <f t="shared" si="14"/>
        <v>105662.73014837928</v>
      </c>
      <c r="J33" s="138">
        <f t="shared" si="14"/>
        <v>105031.45461573567</v>
      </c>
      <c r="K33" s="138">
        <f t="shared" si="14"/>
        <v>105412.17070184684</v>
      </c>
      <c r="L33" s="138">
        <f t="shared" si="14"/>
        <v>105787.02199430962</v>
      </c>
      <c r="M33" s="138">
        <f t="shared" si="14"/>
        <v>105918.59656867338</v>
      </c>
      <c r="N33" s="138">
        <f t="shared" si="14"/>
        <v>107527.23126169405</v>
      </c>
      <c r="O33" s="138">
        <f t="shared" si="14"/>
        <v>108431.63320444236</v>
      </c>
      <c r="P33" s="138">
        <f t="shared" si="14"/>
        <v>108744.76671022782</v>
      </c>
      <c r="Q33" s="138">
        <f t="shared" si="14"/>
        <v>109041.29590170846</v>
      </c>
      <c r="R33" s="138">
        <f t="shared" si="14"/>
        <v>109938.45813385767</v>
      </c>
      <c r="S33" s="138">
        <f t="shared" si="14"/>
        <v>111273.67558815525</v>
      </c>
      <c r="T33" s="138">
        <f t="shared" si="14"/>
        <v>112652.54979605909</v>
      </c>
      <c r="U33" s="138">
        <f t="shared" si="14"/>
        <v>113781.98091923379</v>
      </c>
      <c r="V33" s="138">
        <f t="shared" si="14"/>
        <v>114387.87394066661</v>
      </c>
      <c r="W33" s="138">
        <f t="shared" si="14"/>
        <v>115562.34522554096</v>
      </c>
      <c r="X33" s="138">
        <f t="shared" si="14"/>
        <v>116671.33384390286</v>
      </c>
      <c r="Y33" s="138">
        <f t="shared" si="14"/>
        <v>117565.93373078208</v>
      </c>
      <c r="Z33" s="138">
        <f>SUM(Z34:Z38)</f>
        <v>119731.97453858762</v>
      </c>
      <c r="AA33" s="138">
        <f t="shared" ref="AA33:BH33" si="15">SUM(AA34:AA38)</f>
        <v>120679.69147797587</v>
      </c>
      <c r="AB33" s="138">
        <f t="shared" si="15"/>
        <v>121647.08708131284</v>
      </c>
      <c r="AC33" s="138">
        <f t="shared" si="15"/>
        <v>122917.44773503744</v>
      </c>
      <c r="AD33" s="138">
        <f t="shared" si="15"/>
        <v>124358.43740792842</v>
      </c>
      <c r="AE33" s="138">
        <f t="shared" si="15"/>
        <v>125805.68375493686</v>
      </c>
      <c r="AF33" s="138">
        <f t="shared" si="15"/>
        <v>126517.3916609196</v>
      </c>
      <c r="AG33" s="138">
        <f t="shared" si="15"/>
        <v>127713.67210090229</v>
      </c>
      <c r="AH33" s="138">
        <f t="shared" si="15"/>
        <v>130111.05553515143</v>
      </c>
      <c r="AI33" s="138">
        <f t="shared" si="15"/>
        <v>131375.46332649543</v>
      </c>
      <c r="AJ33" s="138">
        <f t="shared" si="15"/>
        <v>132698.31589568671</v>
      </c>
      <c r="AK33" s="138">
        <f t="shared" si="15"/>
        <v>133841.79935028142</v>
      </c>
      <c r="AL33" s="138">
        <f t="shared" si="15"/>
        <v>135338.70282490551</v>
      </c>
      <c r="AM33" s="138">
        <f t="shared" si="15"/>
        <v>137038.79108534643</v>
      </c>
      <c r="AN33" s="138">
        <f t="shared" si="15"/>
        <v>138661.78874823279</v>
      </c>
      <c r="AO33" s="138">
        <f t="shared" si="15"/>
        <v>140766.58442397063</v>
      </c>
      <c r="AP33" s="138">
        <f t="shared" si="15"/>
        <v>144277.47775352417</v>
      </c>
      <c r="AQ33" s="138">
        <f t="shared" si="15"/>
        <v>146500.16228818076</v>
      </c>
      <c r="AR33" s="138">
        <f t="shared" si="15"/>
        <v>148468.73564234059</v>
      </c>
      <c r="AS33" s="138">
        <f t="shared" si="15"/>
        <v>149939.22252598911</v>
      </c>
      <c r="AT33" s="138">
        <f t="shared" si="15"/>
        <v>152406.06981288764</v>
      </c>
      <c r="AU33" s="138">
        <f t="shared" si="15"/>
        <v>154780.59621640758</v>
      </c>
      <c r="AV33" s="138">
        <f t="shared" si="15"/>
        <v>157006.44732810711</v>
      </c>
      <c r="AW33" s="138">
        <f t="shared" si="15"/>
        <v>158895.25378204553</v>
      </c>
      <c r="AX33" s="138">
        <f t="shared" si="15"/>
        <v>161805.26644584772</v>
      </c>
      <c r="AY33" s="138">
        <f t="shared" si="15"/>
        <v>163995.33682441324</v>
      </c>
      <c r="AZ33" s="138">
        <f t="shared" si="15"/>
        <v>166836.72439902773</v>
      </c>
      <c r="BA33" s="138">
        <f t="shared" si="15"/>
        <v>169032.98808098838</v>
      </c>
      <c r="BB33" s="138">
        <f t="shared" si="15"/>
        <v>170916.91901732888</v>
      </c>
      <c r="BC33" s="138">
        <f t="shared" si="15"/>
        <v>171917.30689067679</v>
      </c>
      <c r="BD33" s="138">
        <f t="shared" si="15"/>
        <v>173358.01879507161</v>
      </c>
      <c r="BE33" s="138">
        <f t="shared" si="15"/>
        <v>174972.14493954324</v>
      </c>
      <c r="BF33" s="138">
        <f t="shared" si="15"/>
        <v>174525.24711213823</v>
      </c>
      <c r="BG33" s="138">
        <f t="shared" si="15"/>
        <v>173751.70326598841</v>
      </c>
      <c r="BH33" s="138">
        <f t="shared" si="15"/>
        <v>174088.96240969031</v>
      </c>
      <c r="BI33" s="138">
        <f>SUM(BI34:BI38)</f>
        <v>175021.86062986802</v>
      </c>
      <c r="BJ33" s="138">
        <f>SUM(BJ34:BJ38)</f>
        <v>176207.69887760573</v>
      </c>
      <c r="BK33" s="138">
        <f>SUM(BK34:BK38)</f>
        <v>178003.55560446292</v>
      </c>
    </row>
    <row r="34" spans="1:63">
      <c r="A34" s="181" t="s">
        <v>8</v>
      </c>
      <c r="B34" s="159">
        <f>B14/Quarterly!B14*Quarterly!B34</f>
        <v>20751.667105267599</v>
      </c>
      <c r="C34" s="160">
        <f>C14/Quarterly!C14*Quarterly!C34</f>
        <v>21151.53049029196</v>
      </c>
      <c r="D34" s="160">
        <f>D14/Quarterly!D14*Quarterly!D34</f>
        <v>21594.056784144475</v>
      </c>
      <c r="E34" s="160">
        <f>E14/Quarterly!E14*Quarterly!E34</f>
        <v>21926.113720917238</v>
      </c>
      <c r="F34" s="160">
        <f>F14/Quarterly!F14*Quarterly!F34</f>
        <v>21584.56206786996</v>
      </c>
      <c r="G34" s="160">
        <f>G14/Quarterly!G14*Quarterly!G34</f>
        <v>21719.554389427496</v>
      </c>
      <c r="H34" s="160">
        <f>H14/Quarterly!H14*Quarterly!H34</f>
        <v>21900.610441563902</v>
      </c>
      <c r="I34" s="160">
        <f>I14/Quarterly!I14*Quarterly!I34</f>
        <v>22138.126552361224</v>
      </c>
      <c r="J34" s="160">
        <f>J14/Quarterly!J14*Quarterly!J34</f>
        <v>22235.420997390353</v>
      </c>
      <c r="K34" s="160">
        <f>K14/Quarterly!K14*Quarterly!K34</f>
        <v>22090.289580443834</v>
      </c>
      <c r="L34" s="160">
        <f>L14/Quarterly!L14*Quarterly!L34</f>
        <v>21957.973299651534</v>
      </c>
      <c r="M34" s="160">
        <f>M14/Quarterly!M14*Quarterly!M34</f>
        <v>21543.243455860647</v>
      </c>
      <c r="N34" s="160">
        <f>N14/Quarterly!N14*Quarterly!N34</f>
        <v>21965.763157081765</v>
      </c>
      <c r="O34" s="160">
        <f>O14/Quarterly!O14*Quarterly!O34</f>
        <v>22153.608837448952</v>
      </c>
      <c r="P34" s="160">
        <f>P14/Quarterly!P14*Quarterly!P34</f>
        <v>22237.519792569161</v>
      </c>
      <c r="Q34" s="160">
        <f>Q14/Quarterly!Q14*Quarterly!Q34</f>
        <v>22243.74132726439</v>
      </c>
      <c r="R34" s="160">
        <f>R14/Quarterly!R14*Quarterly!R34</f>
        <v>22891.206243641383</v>
      </c>
      <c r="S34" s="160">
        <f>S14/Quarterly!S14*Quarterly!S34</f>
        <v>23422.658709311247</v>
      </c>
      <c r="T34" s="160">
        <f>T14/Quarterly!T14*Quarterly!T34</f>
        <v>24029.04436493219</v>
      </c>
      <c r="U34" s="160">
        <f>U14/Quarterly!U14*Quarterly!U34</f>
        <v>24595.713904780212</v>
      </c>
      <c r="V34" s="160">
        <f>V14/Quarterly!V14*Quarterly!V34</f>
        <v>25128.110809114874</v>
      </c>
      <c r="W34" s="160">
        <f>W14/Quarterly!W14*Quarterly!W34</f>
        <v>25604.8630786834</v>
      </c>
      <c r="X34" s="160">
        <f>X14/Quarterly!X14*Quarterly!X34</f>
        <v>25936.537463652749</v>
      </c>
      <c r="Y34" s="160">
        <f>Y14/Quarterly!Y14*Quarterly!Y34</f>
        <v>26096.083341868281</v>
      </c>
      <c r="Z34" s="160">
        <f>Z14/Quarterly!Z14*Quarterly!Z34</f>
        <v>27661.77722109593</v>
      </c>
      <c r="AA34" s="160">
        <f>AA14/Quarterly!AA14*Quarterly!AA34</f>
        <v>27690.730346486303</v>
      </c>
      <c r="AB34" s="160">
        <f>AB14/Quarterly!AB14*Quarterly!AB34</f>
        <v>27687.250892328953</v>
      </c>
      <c r="AC34" s="160">
        <f>AC14/Quarterly!AC14*Quarterly!AC34</f>
        <v>27753.827699878493</v>
      </c>
      <c r="AD34" s="160">
        <f>AD14/Quarterly!AD14*Quarterly!AD34</f>
        <v>28003.515361245889</v>
      </c>
      <c r="AE34" s="160">
        <f>AE14/Quarterly!AE14*Quarterly!AE34</f>
        <v>28235.190155785149</v>
      </c>
      <c r="AF34" s="160">
        <f>AF14/Quarterly!AF14*Quarterly!AF34</f>
        <v>28403.758654318597</v>
      </c>
      <c r="AG34" s="160">
        <f>AG14/Quarterly!AG14*Quarterly!AG34</f>
        <v>28865.102456071218</v>
      </c>
      <c r="AH34" s="160">
        <f>AH14/Quarterly!AH14*Quarterly!AH34</f>
        <v>29129.583466470711</v>
      </c>
      <c r="AI34" s="160">
        <f>AI14/Quarterly!AI14*Quarterly!AI34</f>
        <v>29251.549859030434</v>
      </c>
      <c r="AJ34" s="160">
        <f>AJ14/Quarterly!AJ14*Quarterly!AJ34</f>
        <v>29446.050582541404</v>
      </c>
      <c r="AK34" s="160">
        <f>AK14/Quarterly!AK14*Quarterly!AK34</f>
        <v>29617.41506278409</v>
      </c>
      <c r="AL34" s="160">
        <f>AL14/Quarterly!AL14*Quarterly!AL34</f>
        <v>30028.238542321866</v>
      </c>
      <c r="AM34" s="160">
        <f>AM14/Quarterly!AM14*Quarterly!AM34</f>
        <v>30592.923793478501</v>
      </c>
      <c r="AN34" s="160">
        <f>AN14/Quarterly!AN14*Quarterly!AN34</f>
        <v>31230.000232415074</v>
      </c>
      <c r="AO34" s="160">
        <f>AO14/Quarterly!AO14*Quarterly!AO34</f>
        <v>31978.552303238117</v>
      </c>
      <c r="AP34" s="160">
        <f>AP14/Quarterly!AP14*Quarterly!AP34</f>
        <v>32197.751047303129</v>
      </c>
      <c r="AQ34" s="160">
        <f>AQ14/Quarterly!AQ14*Quarterly!AQ34</f>
        <v>32685.721752895344</v>
      </c>
      <c r="AR34" s="160">
        <f>AR14/Quarterly!AR14*Quarterly!AR34</f>
        <v>33152.861400363021</v>
      </c>
      <c r="AS34" s="160">
        <f>AS14/Quarterly!AS14*Quarterly!AS34</f>
        <v>33803.897459939391</v>
      </c>
      <c r="AT34" s="160">
        <f>AT14/Quarterly!AT14*Quarterly!AT34</f>
        <v>34315.659202864947</v>
      </c>
      <c r="AU34" s="160">
        <f>AU14/Quarterly!AU14*Quarterly!AU34</f>
        <v>34821.421269346742</v>
      </c>
      <c r="AV34" s="160">
        <f>AV14/Quarterly!AV14*Quarterly!AV34</f>
        <v>35322.60092784364</v>
      </c>
      <c r="AW34" s="160">
        <f>AW14/Quarterly!AW14*Quarterly!AW34</f>
        <v>35820.386210055418</v>
      </c>
      <c r="AX34" s="160">
        <f>AX14/Quarterly!AX14*Quarterly!AX34</f>
        <v>36399.329896036412</v>
      </c>
      <c r="AY34" s="160">
        <f>AY14/Quarterly!AY14*Quarterly!AY34</f>
        <v>36840.592682371804</v>
      </c>
      <c r="AZ34" s="160">
        <f>AZ14/Quarterly!AZ14*Quarterly!AZ34</f>
        <v>37263.136260648229</v>
      </c>
      <c r="BA34" s="160">
        <f>BA14/Quarterly!BA14*Quarterly!BA34</f>
        <v>37621.694182286745</v>
      </c>
      <c r="BB34" s="160">
        <f>BB14/Quarterly!BB14*Quarterly!BB34</f>
        <v>37890.171893320548</v>
      </c>
      <c r="BC34" s="160">
        <f>BC14/Quarterly!BC14*Quarterly!BC34</f>
        <v>37545.873361242055</v>
      </c>
      <c r="BD34" s="160">
        <f>BD14/Quarterly!BD14*Quarterly!BD34</f>
        <v>37032.614497408693</v>
      </c>
      <c r="BE34" s="160">
        <f>BE14/Quarterly!BE14*Quarterly!BE34</f>
        <v>37007.319081455404</v>
      </c>
      <c r="BF34" s="160">
        <f>BF14/Quarterly!BF14*Quarterly!BF34</f>
        <v>36778.765396381583</v>
      </c>
      <c r="BG34" s="160">
        <f>BG14/Quarterly!BG14*Quarterly!BG34</f>
        <v>36222.443195505803</v>
      </c>
      <c r="BH34" s="160">
        <f>BH14/Quarterly!BH14*Quarterly!BH34</f>
        <v>36118.646379273356</v>
      </c>
      <c r="BI34" s="160">
        <f>BI14/Quarterly!BI14*Quarterly!BI34</f>
        <v>36051.971706009143</v>
      </c>
      <c r="BJ34" s="160">
        <f>BJ14/Quarterly!BJ14*Quarterly!BJ34</f>
        <v>36346.643752424512</v>
      </c>
      <c r="BK34" s="160">
        <f>BK14/Quarterly!BK14*Quarterly!BK34</f>
        <v>36807.314223959591</v>
      </c>
    </row>
    <row r="35" spans="1:63">
      <c r="A35" s="181" t="s">
        <v>9</v>
      </c>
      <c r="B35" s="159">
        <f>B15/Quarterly!B15*Quarterly!B35</f>
        <v>16815.872520401274</v>
      </c>
      <c r="C35" s="160">
        <f>C15/Quarterly!C15*Quarterly!C35</f>
        <v>17270.526194385788</v>
      </c>
      <c r="D35" s="160">
        <f>D15/Quarterly!D15*Quarterly!D35</f>
        <v>17702.60707159897</v>
      </c>
      <c r="E35" s="160">
        <f>E15/Quarterly!E15*Quarterly!E35</f>
        <v>18079.087808795713</v>
      </c>
      <c r="F35" s="160">
        <f>F15/Quarterly!F15*Quarterly!F35</f>
        <v>17895.904451324703</v>
      </c>
      <c r="G35" s="160">
        <f>G15/Quarterly!G15*Quarterly!G35</f>
        <v>18134.607033274355</v>
      </c>
      <c r="H35" s="160">
        <f>H15/Quarterly!H15*Quarterly!H35</f>
        <v>18422.225525573671</v>
      </c>
      <c r="I35" s="160">
        <f>I15/Quarterly!I15*Quarterly!I35</f>
        <v>18536.498982536159</v>
      </c>
      <c r="J35" s="160">
        <f>J15/Quarterly!J15*Quarterly!J35</f>
        <v>18642.116137775993</v>
      </c>
      <c r="K35" s="160">
        <f>K15/Quarterly!K15*Quarterly!K35</f>
        <v>19031.040961458508</v>
      </c>
      <c r="L35" s="160">
        <f>L15/Quarterly!L15*Quarterly!L35</f>
        <v>19460.336370026373</v>
      </c>
      <c r="M35" s="160">
        <f>M15/Quarterly!M15*Quarterly!M35</f>
        <v>19913.862015354851</v>
      </c>
      <c r="N35" s="160">
        <f>N15/Quarterly!N15*Quarterly!N35</f>
        <v>20011.397476613369</v>
      </c>
      <c r="O35" s="160">
        <f>O15/Quarterly!O15*Quarterly!O35</f>
        <v>20178.056283212529</v>
      </c>
      <c r="P35" s="160">
        <f>P15/Quarterly!P15*Quarterly!P35</f>
        <v>20082.932278475626</v>
      </c>
      <c r="Q35" s="160">
        <f>Q15/Quarterly!Q15*Quarterly!Q35</f>
        <v>20264.172356624389</v>
      </c>
      <c r="R35" s="160">
        <f>R15/Quarterly!R15*Quarterly!R35</f>
        <v>20183.411304299487</v>
      </c>
      <c r="S35" s="160">
        <f>S15/Quarterly!S15*Quarterly!S35</f>
        <v>20639.091239347938</v>
      </c>
      <c r="T35" s="160">
        <f>T15/Quarterly!T15*Quarterly!T35</f>
        <v>21084.06154194014</v>
      </c>
      <c r="U35" s="160">
        <f>U15/Quarterly!U15*Quarterly!U35</f>
        <v>21490.26855637916</v>
      </c>
      <c r="V35" s="160">
        <f>V15/Quarterly!V15*Quarterly!V35</f>
        <v>21623.244268163173</v>
      </c>
      <c r="W35" s="160">
        <f>W15/Quarterly!W15*Quarterly!W35</f>
        <v>22104.892734716119</v>
      </c>
      <c r="X35" s="160">
        <f>X15/Quarterly!X15*Quarterly!X35</f>
        <v>22430.382809549046</v>
      </c>
      <c r="Y35" s="160">
        <f>Y15/Quarterly!Y15*Quarterly!Y35</f>
        <v>22621.121091175424</v>
      </c>
      <c r="Z35" s="160">
        <f>Z15/Quarterly!Z15*Quarterly!Z35</f>
        <v>22508.581930563356</v>
      </c>
      <c r="AA35" s="160">
        <f>AA15/Quarterly!AA15*Quarterly!AA35</f>
        <v>22847.389857829759</v>
      </c>
      <c r="AB35" s="160">
        <f>AB15/Quarterly!AB15*Quarterly!AB35</f>
        <v>23331.573624072709</v>
      </c>
      <c r="AC35" s="160">
        <f>AC15/Quarterly!AC15*Quarterly!AC35</f>
        <v>23921.866642878966</v>
      </c>
      <c r="AD35" s="160">
        <f>AD15/Quarterly!AD15*Quarterly!AD35</f>
        <v>24583.018801431368</v>
      </c>
      <c r="AE35" s="160">
        <f>AE15/Quarterly!AE15*Quarterly!AE35</f>
        <v>25144.183424323979</v>
      </c>
      <c r="AF35" s="160">
        <f>AF15/Quarterly!AF15*Quarterly!AF35</f>
        <v>25574.395421312089</v>
      </c>
      <c r="AG35" s="160">
        <f>AG15/Quarterly!AG15*Quarterly!AG35</f>
        <v>25971.560109581224</v>
      </c>
      <c r="AH35" s="160">
        <f>AH15/Quarterly!AH15*Quarterly!AH35</f>
        <v>26598.603702181223</v>
      </c>
      <c r="AI35" s="160">
        <f>AI15/Quarterly!AI15*Quarterly!AI35</f>
        <v>26905.979263495577</v>
      </c>
      <c r="AJ35" s="160">
        <f>AJ15/Quarterly!AJ15*Quarterly!AJ35</f>
        <v>27190.832540135823</v>
      </c>
      <c r="AK35" s="160">
        <f>AK15/Quarterly!AK15*Quarterly!AK35</f>
        <v>27657.794575712483</v>
      </c>
      <c r="AL35" s="160">
        <f>AL15/Quarterly!AL15*Quarterly!AL35</f>
        <v>27808.855349636167</v>
      </c>
      <c r="AM35" s="160">
        <f>AM15/Quarterly!AM15*Quarterly!AM35</f>
        <v>28078.711475169894</v>
      </c>
      <c r="AN35" s="160">
        <f>AN15/Quarterly!AN15*Quarterly!AN35</f>
        <v>28472.919354512498</v>
      </c>
      <c r="AO35" s="160">
        <f>AO15/Quarterly!AO15*Quarterly!AO35</f>
        <v>28845.760953131932</v>
      </c>
      <c r="AP35" s="160">
        <f>AP15/Quarterly!AP15*Quarterly!AP35</f>
        <v>29352.901548846989</v>
      </c>
      <c r="AQ35" s="160">
        <f>AQ15/Quarterly!AQ15*Quarterly!AQ35</f>
        <v>29785.324364310905</v>
      </c>
      <c r="AR35" s="160">
        <f>AR15/Quarterly!AR15*Quarterly!AR35</f>
        <v>30188.302882698001</v>
      </c>
      <c r="AS35" s="160">
        <f>AS15/Quarterly!AS15*Quarterly!AS35</f>
        <v>30575.37718222609</v>
      </c>
      <c r="AT35" s="160">
        <f>AT15/Quarterly!AT15*Quarterly!AT35</f>
        <v>31030.170343546881</v>
      </c>
      <c r="AU35" s="160">
        <f>AU15/Quarterly!AU15*Quarterly!AU35</f>
        <v>31417.988321458011</v>
      </c>
      <c r="AV35" s="160">
        <f>AV15/Quarterly!AV15*Quarterly!AV35</f>
        <v>31727.511377594514</v>
      </c>
      <c r="AW35" s="160">
        <f>AW15/Quarterly!AW15*Quarterly!AW35</f>
        <v>31962.611238857327</v>
      </c>
      <c r="AX35" s="160">
        <f>AX15/Quarterly!AX15*Quarterly!AX35</f>
        <v>32824.31240957573</v>
      </c>
      <c r="AY35" s="160">
        <f>AY15/Quarterly!AY15*Quarterly!AY35</f>
        <v>33543.407021482177</v>
      </c>
      <c r="AZ35" s="160">
        <f>AZ15/Quarterly!AZ15*Quarterly!AZ35</f>
        <v>34006.083650910863</v>
      </c>
      <c r="BA35" s="160">
        <f>BA15/Quarterly!BA15*Quarterly!BA35</f>
        <v>34340.335085068211</v>
      </c>
      <c r="BB35" s="160">
        <f>BB15/Quarterly!BB15*Quarterly!BB35</f>
        <v>34669.329081899727</v>
      </c>
      <c r="BC35" s="160">
        <f>BC15/Quarterly!BC15*Quarterly!BC35</f>
        <v>34967.57590447642</v>
      </c>
      <c r="BD35" s="160">
        <f>BD15/Quarterly!BD15*Quarterly!BD35</f>
        <v>35295.90750828397</v>
      </c>
      <c r="BE35" s="160">
        <f>BE15/Quarterly!BE15*Quarterly!BE35</f>
        <v>35437.401349692438</v>
      </c>
      <c r="BF35" s="160">
        <f>BF15/Quarterly!BF15*Quarterly!BF35</f>
        <v>35252.924038283811</v>
      </c>
      <c r="BG35" s="160">
        <f>BG15/Quarterly!BG15*Quarterly!BG35</f>
        <v>35166.429252013964</v>
      </c>
      <c r="BH35" s="160">
        <f>BH15/Quarterly!BH15*Quarterly!BH35</f>
        <v>35267.282855563761</v>
      </c>
      <c r="BI35" s="160">
        <f>BI15/Quarterly!BI15*Quarterly!BI35</f>
        <v>35430.031878785754</v>
      </c>
      <c r="BJ35" s="160">
        <f>BJ15/Quarterly!BJ15*Quarterly!BJ35</f>
        <v>35642.662789358234</v>
      </c>
      <c r="BK35" s="160">
        <f>BK15/Quarterly!BK15*Quarterly!BK35</f>
        <v>36127.125739162984</v>
      </c>
    </row>
    <row r="36" spans="1:63">
      <c r="A36" s="181" t="s">
        <v>10</v>
      </c>
      <c r="B36" s="159">
        <f>B16/Quarterly!B16*Quarterly!B36</f>
        <v>24152.345586045172</v>
      </c>
      <c r="C36" s="160">
        <f>C16/Quarterly!C16*Quarterly!C36</f>
        <v>24300.821289084623</v>
      </c>
      <c r="D36" s="160">
        <f>D16/Quarterly!D16*Quarterly!D36</f>
        <v>24500.362133289822</v>
      </c>
      <c r="E36" s="160">
        <f>E16/Quarterly!E16*Quarterly!E36</f>
        <v>24635.767841215493</v>
      </c>
      <c r="F36" s="160">
        <f>F16/Quarterly!F16*Quarterly!F36</f>
        <v>25161.249692848894</v>
      </c>
      <c r="G36" s="160">
        <f>G16/Quarterly!G16*Quarterly!G36</f>
        <v>25756.939636962401</v>
      </c>
      <c r="H36" s="160">
        <f>H16/Quarterly!H16*Quarterly!H36</f>
        <v>26371.672769785615</v>
      </c>
      <c r="I36" s="160">
        <f>I16/Quarterly!I16*Quarterly!I36</f>
        <v>26979.85325733748</v>
      </c>
      <c r="J36" s="160">
        <f>J16/Quarterly!J16*Quarterly!J36</f>
        <v>26993.65663851034</v>
      </c>
      <c r="K36" s="160">
        <f>K16/Quarterly!K16*Quarterly!K36</f>
        <v>27139.50957620698</v>
      </c>
      <c r="L36" s="160">
        <f>L16/Quarterly!L16*Quarterly!L36</f>
        <v>27223.507849213845</v>
      </c>
      <c r="M36" s="160">
        <f>M16/Quarterly!M16*Quarterly!M36</f>
        <v>27333.836430351519</v>
      </c>
      <c r="N36" s="160">
        <f>N16/Quarterly!N16*Quarterly!N36</f>
        <v>27437.402100295792</v>
      </c>
      <c r="O36" s="160">
        <f>O16/Quarterly!O16*Quarterly!O36</f>
        <v>27823.95363598418</v>
      </c>
      <c r="P36" s="160">
        <f>P16/Quarterly!P16*Quarterly!P36</f>
        <v>28027.959596509427</v>
      </c>
      <c r="Q36" s="160">
        <f>Q16/Quarterly!Q16*Quarterly!Q36</f>
        <v>28038.97527776927</v>
      </c>
      <c r="R36" s="160">
        <f>R16/Quarterly!R16*Quarterly!R36</f>
        <v>29073.303027703714</v>
      </c>
      <c r="S36" s="160">
        <f>S16/Quarterly!S16*Quarterly!S36</f>
        <v>29394.20432142316</v>
      </c>
      <c r="T36" s="160">
        <f>T16/Quarterly!T16*Quarterly!T36</f>
        <v>29719.996717552138</v>
      </c>
      <c r="U36" s="160">
        <f>U16/Quarterly!U16*Quarterly!U36</f>
        <v>29911.030809363394</v>
      </c>
      <c r="V36" s="160">
        <f>V16/Quarterly!V16*Quarterly!V36</f>
        <v>29486.707081770328</v>
      </c>
      <c r="W36" s="160">
        <f>W16/Quarterly!W16*Quarterly!W36</f>
        <v>29597.223624450882</v>
      </c>
      <c r="X36" s="160">
        <f>X16/Quarterly!X16*Quarterly!X36</f>
        <v>29955.160427913284</v>
      </c>
      <c r="Y36" s="160">
        <f>Y16/Quarterly!Y16*Quarterly!Y36</f>
        <v>30468.746140854873</v>
      </c>
      <c r="Z36" s="160">
        <f>Z16/Quarterly!Z16*Quarterly!Z36</f>
        <v>30597.737016218416</v>
      </c>
      <c r="AA36" s="160">
        <f>AA16/Quarterly!AA16*Quarterly!AA36</f>
        <v>31286.178690691217</v>
      </c>
      <c r="AB36" s="160">
        <f>AB16/Quarterly!AB16*Quarterly!AB36</f>
        <v>31902.139350678823</v>
      </c>
      <c r="AC36" s="160">
        <f>AC16/Quarterly!AC16*Quarterly!AC36</f>
        <v>32533.81927175252</v>
      </c>
      <c r="AD36" s="160">
        <f>AD16/Quarterly!AD16*Quarterly!AD36</f>
        <v>32890.529343091446</v>
      </c>
      <c r="AE36" s="160">
        <f>AE16/Quarterly!AE16*Quarterly!AE36</f>
        <v>33320.869482258357</v>
      </c>
      <c r="AF36" s="160">
        <f>AF16/Quarterly!AF16*Quarterly!AF36</f>
        <v>33200.102617708733</v>
      </c>
      <c r="AG36" s="160">
        <f>AG16/Quarterly!AG16*Quarterly!AG36</f>
        <v>33293.573774173819</v>
      </c>
      <c r="AH36" s="160">
        <f>AH16/Quarterly!AH16*Quarterly!AH36</f>
        <v>34341.820148970663</v>
      </c>
      <c r="AI36" s="160">
        <f>AI16/Quarterly!AI16*Quarterly!AI36</f>
        <v>34807.601098766267</v>
      </c>
      <c r="AJ36" s="160">
        <f>AJ16/Quarterly!AJ16*Quarterly!AJ36</f>
        <v>35332.812048780608</v>
      </c>
      <c r="AK36" s="160">
        <f>AK16/Quarterly!AK16*Quarterly!AK36</f>
        <v>35640.023562326656</v>
      </c>
      <c r="AL36" s="160">
        <f>AL16/Quarterly!AL16*Quarterly!AL36</f>
        <v>36705.582255696303</v>
      </c>
      <c r="AM36" s="160">
        <f>AM16/Quarterly!AM16*Quarterly!AM36</f>
        <v>37414.102260361069</v>
      </c>
      <c r="AN36" s="160">
        <f>AN16/Quarterly!AN16*Quarterly!AN36</f>
        <v>37790.062619369601</v>
      </c>
      <c r="AO36" s="160">
        <f>AO16/Quarterly!AO16*Quarterly!AO36</f>
        <v>38336.804113581798</v>
      </c>
      <c r="AP36" s="160">
        <f>AP16/Quarterly!AP16*Quarterly!AP36</f>
        <v>40505.886821009735</v>
      </c>
      <c r="AQ36" s="160">
        <f>AQ16/Quarterly!AQ16*Quarterly!AQ36</f>
        <v>41279.638643438877</v>
      </c>
      <c r="AR36" s="160">
        <f>AR16/Quarterly!AR16*Quarterly!AR36</f>
        <v>42036.52394112842</v>
      </c>
      <c r="AS36" s="160">
        <f>AS16/Quarterly!AS16*Quarterly!AS36</f>
        <v>42315.243262450313</v>
      </c>
      <c r="AT36" s="160">
        <f>AT16/Quarterly!AT16*Quarterly!AT36</f>
        <v>43168.127390289221</v>
      </c>
      <c r="AU36" s="160">
        <f>AU16/Quarterly!AU16*Quarterly!AU36</f>
        <v>44287.615010562011</v>
      </c>
      <c r="AV36" s="160">
        <f>AV16/Quarterly!AV16*Quarterly!AV36</f>
        <v>45400.199883145353</v>
      </c>
      <c r="AW36" s="160">
        <f>AW16/Quarterly!AW16*Quarterly!AW36</f>
        <v>46064.382265822911</v>
      </c>
      <c r="AX36" s="160">
        <f>AX16/Quarterly!AX16*Quarterly!AX36</f>
        <v>46762.351566280486</v>
      </c>
      <c r="AY36" s="160">
        <f>AY16/Quarterly!AY16*Quarterly!AY36</f>
        <v>47504.869474198778</v>
      </c>
      <c r="AZ36" s="160">
        <f>AZ16/Quarterly!AZ16*Quarterly!AZ36</f>
        <v>48851.829788302828</v>
      </c>
      <c r="BA36" s="160">
        <f>BA16/Quarterly!BA16*Quarterly!BA36</f>
        <v>49711.042875507555</v>
      </c>
      <c r="BB36" s="160">
        <f>BB16/Quarterly!BB16*Quarterly!BB36</f>
        <v>50607.784797437947</v>
      </c>
      <c r="BC36" s="160">
        <f>BC16/Quarterly!BC16*Quarterly!BC36</f>
        <v>51420.964437175491</v>
      </c>
      <c r="BD36" s="160">
        <f>BD16/Quarterly!BD16*Quarterly!BD36</f>
        <v>52436.232795654396</v>
      </c>
      <c r="BE36" s="160">
        <f>BE16/Quarterly!BE16*Quarterly!BE36</f>
        <v>53390.846968426464</v>
      </c>
      <c r="BF36" s="160">
        <f>BF16/Quarterly!BF16*Quarterly!BF36</f>
        <v>53074.893801062775</v>
      </c>
      <c r="BG36" s="160">
        <f>BG16/Quarterly!BG16*Quarterly!BG36</f>
        <v>52557.816867912145</v>
      </c>
      <c r="BH36" s="160">
        <f>BH16/Quarterly!BH16*Quarterly!BH36</f>
        <v>52357.795905501705</v>
      </c>
      <c r="BI36" s="160">
        <f>BI16/Quarterly!BI16*Quarterly!BI36</f>
        <v>52496.611280517085</v>
      </c>
      <c r="BJ36" s="160">
        <f>BJ16/Quarterly!BJ16*Quarterly!BJ36</f>
        <v>52963.510660037522</v>
      </c>
      <c r="BK36" s="160">
        <f>BK16/Quarterly!BK16*Quarterly!BK36</f>
        <v>53317.282370898174</v>
      </c>
    </row>
    <row r="37" spans="1:63">
      <c r="A37" s="181" t="s">
        <v>11</v>
      </c>
      <c r="B37" s="159">
        <f>B17/Quarterly!B17*Quarterly!B37</f>
        <v>10277.60636926008</v>
      </c>
      <c r="C37" s="160">
        <f>C17/Quarterly!C17*Quarterly!C37</f>
        <v>10449.401114021257</v>
      </c>
      <c r="D37" s="160">
        <f>D17/Quarterly!D17*Quarterly!D37</f>
        <v>10536.774578306848</v>
      </c>
      <c r="E37" s="160">
        <f>E17/Quarterly!E17*Quarterly!E37</f>
        <v>10584.346419550309</v>
      </c>
      <c r="F37" s="160">
        <f>F17/Quarterly!F17*Quarterly!F37</f>
        <v>10875.558629859335</v>
      </c>
      <c r="G37" s="160">
        <f>G17/Quarterly!G17*Quarterly!G37</f>
        <v>10707.250335452216</v>
      </c>
      <c r="H37" s="160">
        <f>H17/Quarterly!H17*Quarterly!H37</f>
        <v>10650.357102981685</v>
      </c>
      <c r="I37" s="160">
        <f>I17/Quarterly!I17*Quarterly!I37</f>
        <v>10702.763731488049</v>
      </c>
      <c r="J37" s="160">
        <f>J17/Quarterly!J17*Quarterly!J37</f>
        <v>10677.282808544041</v>
      </c>
      <c r="K37" s="160">
        <f>K17/Quarterly!K17*Quarterly!K37</f>
        <v>10706.184126023316</v>
      </c>
      <c r="L37" s="160">
        <f>L17/Quarterly!L17*Quarterly!L37</f>
        <v>10749.333322067485</v>
      </c>
      <c r="M37" s="160">
        <f>M17/Quarterly!M17*Quarterly!M37</f>
        <v>10760.190840128935</v>
      </c>
      <c r="N37" s="160">
        <f>N17/Quarterly!N17*Quarterly!N37</f>
        <v>11075.751346167715</v>
      </c>
      <c r="O37" s="160">
        <f>O17/Quarterly!O17*Quarterly!O37</f>
        <v>11307.116146117905</v>
      </c>
      <c r="P37" s="160">
        <f>P17/Quarterly!P17*Quarterly!P37</f>
        <v>11514.830586664277</v>
      </c>
      <c r="Q37" s="160">
        <f>Q17/Quarterly!Q17*Quarterly!Q37</f>
        <v>11662.514146375446</v>
      </c>
      <c r="R37" s="160">
        <f>R17/Quarterly!R17*Quarterly!R37</f>
        <v>11687.443924450641</v>
      </c>
      <c r="S37" s="160">
        <f>S17/Quarterly!S17*Quarterly!S37</f>
        <v>11760.924738935802</v>
      </c>
      <c r="T37" s="160">
        <f>T17/Quarterly!T17*Quarterly!T37</f>
        <v>11852.956765909164</v>
      </c>
      <c r="U37" s="160">
        <f>U17/Quarterly!U17*Quarterly!U37</f>
        <v>11942.698700599534</v>
      </c>
      <c r="V37" s="160">
        <f>V17/Quarterly!V17*Quarterly!V37</f>
        <v>12128.089855836737</v>
      </c>
      <c r="W37" s="160">
        <f>W17/Quarterly!W17*Quarterly!W37</f>
        <v>12280.646930324023</v>
      </c>
      <c r="X37" s="160">
        <f>X17/Quarterly!X17*Quarterly!X37</f>
        <v>12459.730902426081</v>
      </c>
      <c r="Y37" s="160">
        <f>Y17/Quarterly!Y17*Quarterly!Y37</f>
        <v>12599.676478031331</v>
      </c>
      <c r="Z37" s="160">
        <f>Z17/Quarterly!Z17*Quarterly!Z37</f>
        <v>12622.452961366402</v>
      </c>
      <c r="AA37" s="160">
        <f>AA17/Quarterly!AA17*Quarterly!AA37</f>
        <v>12627.540515717221</v>
      </c>
      <c r="AB37" s="160">
        <f>AB17/Quarterly!AB17*Quarterly!AB37</f>
        <v>12659.868210881225</v>
      </c>
      <c r="AC37" s="160">
        <f>AC17/Quarterly!AC17*Quarterly!AC37</f>
        <v>12711.368713478296</v>
      </c>
      <c r="AD37" s="160">
        <f>AD17/Quarterly!AD17*Quarterly!AD37</f>
        <v>12765.584260987576</v>
      </c>
      <c r="AE37" s="160">
        <f>AE17/Quarterly!AE17*Quarterly!AE37</f>
        <v>12874.352589132983</v>
      </c>
      <c r="AF37" s="160">
        <f>AF17/Quarterly!AF17*Quarterly!AF37</f>
        <v>13008.708570880317</v>
      </c>
      <c r="AG37" s="160">
        <f>AG17/Quarterly!AG17*Quarterly!AG37</f>
        <v>13193.296318287041</v>
      </c>
      <c r="AH37" s="160">
        <f>AH17/Quarterly!AH17*Quarterly!AH37</f>
        <v>13439.975236828313</v>
      </c>
      <c r="AI37" s="160">
        <f>AI17/Quarterly!AI17*Quarterly!AI37</f>
        <v>13646.301751932226</v>
      </c>
      <c r="AJ37" s="160">
        <f>AJ17/Quarterly!AJ17*Quarterly!AJ37</f>
        <v>13796.431654846316</v>
      </c>
      <c r="AK37" s="160">
        <f>AK17/Quarterly!AK17*Quarterly!AK37</f>
        <v>13847.564037449267</v>
      </c>
      <c r="AL37" s="160">
        <f>AL17/Quarterly!AL17*Quarterly!AL37</f>
        <v>13880.888064876635</v>
      </c>
      <c r="AM37" s="160">
        <f>AM17/Quarterly!AM17*Quarterly!AM37</f>
        <v>13849.189078571591</v>
      </c>
      <c r="AN37" s="160">
        <f>AN17/Quarterly!AN17*Quarterly!AN37</f>
        <v>13931.867877903303</v>
      </c>
      <c r="AO37" s="160">
        <f>AO17/Quarterly!AO17*Quarterly!AO37</f>
        <v>14036.115059669375</v>
      </c>
      <c r="AP37" s="160">
        <f>AP17/Quarterly!AP17*Quarterly!AP37</f>
        <v>14117.540029386284</v>
      </c>
      <c r="AQ37" s="160">
        <f>AQ17/Quarterly!AQ17*Quarterly!AQ37</f>
        <v>14318.358059000706</v>
      </c>
      <c r="AR37" s="160">
        <f>AR17/Quarterly!AR17*Quarterly!AR37</f>
        <v>14496.067368837776</v>
      </c>
      <c r="AS37" s="160">
        <f>AS17/Quarterly!AS17*Quarterly!AS37</f>
        <v>14647.543399603659</v>
      </c>
      <c r="AT37" s="160">
        <f>AT17/Quarterly!AT17*Quarterly!AT37</f>
        <v>14922.63666041151</v>
      </c>
      <c r="AU37" s="160">
        <f>AU17/Quarterly!AU17*Quarterly!AU37</f>
        <v>15095.437942776545</v>
      </c>
      <c r="AV37" s="160">
        <f>AV17/Quarterly!AV17*Quarterly!AV37</f>
        <v>15252.115448558983</v>
      </c>
      <c r="AW37" s="160">
        <f>AW17/Quarterly!AW17*Quarterly!AW37</f>
        <v>15363.678953196168</v>
      </c>
      <c r="AX37" s="160">
        <f>AX17/Quarterly!AX17*Quarterly!AX37</f>
        <v>15605.271083706622</v>
      </c>
      <c r="AY37" s="160">
        <f>AY17/Quarterly!AY17*Quarterly!AY37</f>
        <v>15845.383228855317</v>
      </c>
      <c r="AZ37" s="160">
        <f>AZ17/Quarterly!AZ17*Quarterly!AZ37</f>
        <v>16111.226093319272</v>
      </c>
      <c r="BA37" s="160">
        <f>BA17/Quarterly!BA17*Quarterly!BA37</f>
        <v>16404.870114533278</v>
      </c>
      <c r="BB37" s="160">
        <f>BB17/Quarterly!BB17*Quarterly!BB37</f>
        <v>16415.880966201163</v>
      </c>
      <c r="BC37" s="160">
        <f>BC17/Quarterly!BC17*Quarterly!BC37</f>
        <v>16455.229213434442</v>
      </c>
      <c r="BD37" s="160">
        <f>BD17/Quarterly!BD17*Quarterly!BD37</f>
        <v>16584.442104514023</v>
      </c>
      <c r="BE37" s="160">
        <f>BE17/Quarterly!BE17*Quarterly!BE37</f>
        <v>16644.95789068798</v>
      </c>
      <c r="BF37" s="160">
        <f>BF17/Quarterly!BF17*Quarterly!BF37</f>
        <v>16756.773633002911</v>
      </c>
      <c r="BG37" s="160">
        <f>BG17/Quarterly!BG17*Quarterly!BG37</f>
        <v>16894.823811862636</v>
      </c>
      <c r="BH37" s="160">
        <f>BH17/Quarterly!BH17*Quarterly!BH37</f>
        <v>17042.440857042431</v>
      </c>
      <c r="BI37" s="160">
        <f>BI17/Quarterly!BI17*Quarterly!BI37</f>
        <v>17172.65294888083</v>
      </c>
      <c r="BJ37" s="160">
        <f>BJ17/Quarterly!BJ17*Quarterly!BJ37</f>
        <v>17259.660624281158</v>
      </c>
      <c r="BK37" s="160">
        <f>BK17/Quarterly!BK17*Quarterly!BK37</f>
        <v>17405.903869313544</v>
      </c>
    </row>
    <row r="38" spans="1:63">
      <c r="A38" s="179" t="s">
        <v>12</v>
      </c>
      <c r="B38" s="162">
        <f>B18/Quarterly!B18*Quarterly!B38</f>
        <v>26059.092469822557</v>
      </c>
      <c r="C38" s="163">
        <f>C18/Quarterly!C18*Quarterly!C38</f>
        <v>26082.583556323192</v>
      </c>
      <c r="D38" s="163">
        <f>D18/Quarterly!D18*Quarterly!D38</f>
        <v>26101.294479873115</v>
      </c>
      <c r="E38" s="163">
        <f>E18/Quarterly!E18*Quarterly!E38</f>
        <v>26119.732251254434</v>
      </c>
      <c r="F38" s="163">
        <f>F18/Quarterly!F18*Quarterly!F38</f>
        <v>26805.334092912977</v>
      </c>
      <c r="G38" s="163">
        <f>G18/Quarterly!G18*Quarterly!G38</f>
        <v>27016.703784088208</v>
      </c>
      <c r="H38" s="163">
        <f>H18/Quarterly!H18*Quarterly!H38</f>
        <v>27184.979088885018</v>
      </c>
      <c r="I38" s="163">
        <f>I18/Quarterly!I18*Quarterly!I38</f>
        <v>27305.48762465638</v>
      </c>
      <c r="J38" s="163">
        <f>J18/Quarterly!J18*Quarterly!J38</f>
        <v>26482.978033514941</v>
      </c>
      <c r="K38" s="163">
        <f>K18/Quarterly!K18*Quarterly!K38</f>
        <v>26445.1464577142</v>
      </c>
      <c r="L38" s="163">
        <f>L18/Quarterly!L18*Quarterly!L38</f>
        <v>26395.871153350385</v>
      </c>
      <c r="M38" s="163">
        <f>M18/Quarterly!M18*Quarterly!M38</f>
        <v>26367.463826977437</v>
      </c>
      <c r="N38" s="163">
        <f>N18/Quarterly!N18*Quarterly!N38</f>
        <v>27036.917181535398</v>
      </c>
      <c r="O38" s="163">
        <f>O18/Quarterly!O18*Quarterly!O38</f>
        <v>26968.898301678804</v>
      </c>
      <c r="P38" s="163">
        <f>P18/Quarterly!P18*Quarterly!P38</f>
        <v>26881.524456009349</v>
      </c>
      <c r="Q38" s="163">
        <f>Q18/Quarterly!Q18*Quarterly!Q38</f>
        <v>26831.892793674964</v>
      </c>
      <c r="R38" s="163">
        <f>R18/Quarterly!R18*Quarterly!R38</f>
        <v>26103.093633762448</v>
      </c>
      <c r="S38" s="163">
        <f>S18/Quarterly!S18*Quarterly!S38</f>
        <v>26056.796579137099</v>
      </c>
      <c r="T38" s="163">
        <f>T18/Quarterly!T18*Quarterly!T38</f>
        <v>25966.490405725439</v>
      </c>
      <c r="U38" s="163">
        <f>U18/Quarterly!U18*Quarterly!U38</f>
        <v>25842.26894811149</v>
      </c>
      <c r="V38" s="163">
        <f>V18/Quarterly!V18*Quarterly!V38</f>
        <v>26021.72192578152</v>
      </c>
      <c r="W38" s="163">
        <f>W18/Quarterly!W18*Quarterly!W38</f>
        <v>25974.718857366548</v>
      </c>
      <c r="X38" s="163">
        <f>X18/Quarterly!X18*Quarterly!X38</f>
        <v>25889.522240361712</v>
      </c>
      <c r="Y38" s="163">
        <f>Y18/Quarterly!Y18*Quarterly!Y38</f>
        <v>25780.306678852168</v>
      </c>
      <c r="Z38" s="163">
        <f>Z18/Quarterly!Z18*Quarterly!Z38</f>
        <v>26341.425409343516</v>
      </c>
      <c r="AA38" s="163">
        <f>AA18/Quarterly!AA18*Quarterly!AA38</f>
        <v>26227.852067251377</v>
      </c>
      <c r="AB38" s="163">
        <f>AB18/Quarterly!AB18*Quarterly!AB38</f>
        <v>26066.25500335114</v>
      </c>
      <c r="AC38" s="163">
        <f>AC18/Quarterly!AC18*Quarterly!AC38</f>
        <v>25996.565407049155</v>
      </c>
      <c r="AD38" s="163">
        <f>AD18/Quarterly!AD18*Quarterly!AD38</f>
        <v>26115.789641172149</v>
      </c>
      <c r="AE38" s="163">
        <f>AE18/Quarterly!AE18*Quarterly!AE38</f>
        <v>26231.088103436399</v>
      </c>
      <c r="AF38" s="163">
        <f>AF18/Quarterly!AF18*Quarterly!AF38</f>
        <v>26330.426396699873</v>
      </c>
      <c r="AG38" s="163">
        <f>AG18/Quarterly!AG18*Quarterly!AG38</f>
        <v>26390.13944278899</v>
      </c>
      <c r="AH38" s="163">
        <f>AH18/Quarterly!AH18*Quarterly!AH38</f>
        <v>26601.072980700523</v>
      </c>
      <c r="AI38" s="163">
        <f>AI18/Quarterly!AI18*Quarterly!AI38</f>
        <v>26764.031353270901</v>
      </c>
      <c r="AJ38" s="163">
        <f>AJ18/Quarterly!AJ18*Quarterly!AJ38</f>
        <v>26932.189069382559</v>
      </c>
      <c r="AK38" s="163">
        <f>AK18/Quarterly!AK18*Quarterly!AK38</f>
        <v>27079.002112008933</v>
      </c>
      <c r="AL38" s="163">
        <f>AL18/Quarterly!AL18*Quarterly!AL38</f>
        <v>26915.138612374554</v>
      </c>
      <c r="AM38" s="163">
        <f>AM18/Quarterly!AM18*Quarterly!AM38</f>
        <v>27103.864477765379</v>
      </c>
      <c r="AN38" s="163">
        <f>AN18/Quarterly!AN18*Quarterly!AN38</f>
        <v>27236.93866403231</v>
      </c>
      <c r="AO38" s="163">
        <f>AO18/Quarterly!AO18*Quarterly!AO38</f>
        <v>27569.351994349392</v>
      </c>
      <c r="AP38" s="163">
        <f>AP18/Quarterly!AP18*Quarterly!AP38</f>
        <v>28103.398306978019</v>
      </c>
      <c r="AQ38" s="163">
        <f>AQ18/Quarterly!AQ18*Quarterly!AQ38</f>
        <v>28431.119468534922</v>
      </c>
      <c r="AR38" s="163">
        <f>AR18/Quarterly!AR18*Quarterly!AR38</f>
        <v>28594.98004931337</v>
      </c>
      <c r="AS38" s="163">
        <f>AS18/Quarterly!AS18*Quarterly!AS38</f>
        <v>28597.161221769657</v>
      </c>
      <c r="AT38" s="163">
        <f>AT18/Quarterly!AT18*Quarterly!AT38</f>
        <v>28969.476215775052</v>
      </c>
      <c r="AU38" s="163">
        <f>AU18/Quarterly!AU18*Quarterly!AU38</f>
        <v>29158.133672264292</v>
      </c>
      <c r="AV38" s="163">
        <f>AV18/Quarterly!AV18*Quarterly!AV38</f>
        <v>29304.019690964633</v>
      </c>
      <c r="AW38" s="163">
        <f>AW18/Quarterly!AW18*Quarterly!AW38</f>
        <v>29684.195114113707</v>
      </c>
      <c r="AX38" s="163">
        <f>AX18/Quarterly!AX18*Quarterly!AX38</f>
        <v>30214.001490248487</v>
      </c>
      <c r="AY38" s="163">
        <f>AY18/Quarterly!AY18*Quarterly!AY38</f>
        <v>30261.084417505161</v>
      </c>
      <c r="AZ38" s="163">
        <f>AZ18/Quarterly!AZ18*Quarterly!AZ38</f>
        <v>30604.448605846552</v>
      </c>
      <c r="BA38" s="163">
        <f>BA18/Quarterly!BA18*Quarterly!BA38</f>
        <v>30955.045823592587</v>
      </c>
      <c r="BB38" s="163">
        <f>BB18/Quarterly!BB18*Quarterly!BB38</f>
        <v>31333.752278469503</v>
      </c>
      <c r="BC38" s="163">
        <f>BC18/Quarterly!BC18*Quarterly!BC38</f>
        <v>31527.663974348354</v>
      </c>
      <c r="BD38" s="163">
        <f>BD18/Quarterly!BD18*Quarterly!BD38</f>
        <v>32008.821889210521</v>
      </c>
      <c r="BE38" s="163">
        <f>BE18/Quarterly!BE18*Quarterly!BE38</f>
        <v>32491.619649280965</v>
      </c>
      <c r="BF38" s="163">
        <f>BF18/Quarterly!BF18*Quarterly!BF38</f>
        <v>32661.890243407135</v>
      </c>
      <c r="BG38" s="163">
        <f>BG18/Quarterly!BG18*Quarterly!BG38</f>
        <v>32910.190138693863</v>
      </c>
      <c r="BH38" s="163">
        <f>BH18/Quarterly!BH18*Quarterly!BH38</f>
        <v>33302.796412309035</v>
      </c>
      <c r="BI38" s="163">
        <f>BI18/Quarterly!BI18*Quarterly!BI38</f>
        <v>33870.592815675212</v>
      </c>
      <c r="BJ38" s="163">
        <f>BJ18/Quarterly!BJ18*Quarterly!BJ38</f>
        <v>33995.221051504326</v>
      </c>
      <c r="BK38" s="163">
        <f>BK18/Quarterly!BK18*Quarterly!BK38</f>
        <v>34345.929401128647</v>
      </c>
    </row>
    <row r="39" spans="1:63">
      <c r="A39" s="180" t="s">
        <v>13</v>
      </c>
      <c r="B39" s="137">
        <f t="shared" ref="B39:Y39" si="16">B33+B29+B26</f>
        <v>162105.52532111399</v>
      </c>
      <c r="C39" s="138">
        <f t="shared" si="16"/>
        <v>162259.88624509802</v>
      </c>
      <c r="D39" s="138">
        <f t="shared" si="16"/>
        <v>162985.64199298251</v>
      </c>
      <c r="E39" s="138">
        <f t="shared" si="16"/>
        <v>163532.73158821411</v>
      </c>
      <c r="F39" s="138">
        <f t="shared" si="16"/>
        <v>167693.75875524135</v>
      </c>
      <c r="G39" s="138">
        <f t="shared" si="16"/>
        <v>170095.49885673495</v>
      </c>
      <c r="H39" s="138">
        <f t="shared" si="16"/>
        <v>172439.21801281688</v>
      </c>
      <c r="I39" s="138">
        <f t="shared" si="16"/>
        <v>174275.07619869628</v>
      </c>
      <c r="J39" s="138">
        <f t="shared" si="16"/>
        <v>173163.95775457419</v>
      </c>
      <c r="K39" s="138">
        <f t="shared" si="16"/>
        <v>174517.49034253121</v>
      </c>
      <c r="L39" s="138">
        <f t="shared" si="16"/>
        <v>174782.77164124188</v>
      </c>
      <c r="M39" s="138">
        <f t="shared" si="16"/>
        <v>174639.53917463351</v>
      </c>
      <c r="N39" s="138">
        <f t="shared" si="16"/>
        <v>175961.08570178377</v>
      </c>
      <c r="O39" s="138">
        <f t="shared" si="16"/>
        <v>176376.68097519723</v>
      </c>
      <c r="P39" s="138">
        <f t="shared" si="16"/>
        <v>175946.05449114201</v>
      </c>
      <c r="Q39" s="138">
        <f t="shared" si="16"/>
        <v>176238.62826325631</v>
      </c>
      <c r="R39" s="138">
        <f t="shared" si="16"/>
        <v>175048.72447657862</v>
      </c>
      <c r="S39" s="138">
        <f t="shared" si="16"/>
        <v>176830.12948339237</v>
      </c>
      <c r="T39" s="138">
        <f t="shared" si="16"/>
        <v>179098.85685441407</v>
      </c>
      <c r="U39" s="138">
        <f t="shared" si="16"/>
        <v>181484.25999364548</v>
      </c>
      <c r="V39" s="138">
        <f t="shared" si="16"/>
        <v>183548.34934466524</v>
      </c>
      <c r="W39" s="138">
        <f t="shared" si="16"/>
        <v>185658.81711594074</v>
      </c>
      <c r="X39" s="138">
        <f t="shared" si="16"/>
        <v>187865.23161123207</v>
      </c>
      <c r="Y39" s="138">
        <f t="shared" si="16"/>
        <v>189609.32302166556</v>
      </c>
      <c r="Z39" s="138">
        <f>Z33+Z29+Z26</f>
        <v>193151.80715875936</v>
      </c>
      <c r="AA39" s="138">
        <f t="shared" ref="AA39:BH39" si="17">AA33+AA29+AA26</f>
        <v>194034.1290587128</v>
      </c>
      <c r="AB39" s="138">
        <f t="shared" si="17"/>
        <v>194433.95363921649</v>
      </c>
      <c r="AC39" s="138">
        <f t="shared" si="17"/>
        <v>196094.88895446376</v>
      </c>
      <c r="AD39" s="138">
        <f t="shared" si="17"/>
        <v>196526.9474221686</v>
      </c>
      <c r="AE39" s="138">
        <f t="shared" si="17"/>
        <v>199374.35645682109</v>
      </c>
      <c r="AF39" s="138">
        <f t="shared" si="17"/>
        <v>201068.4134501385</v>
      </c>
      <c r="AG39" s="138">
        <f t="shared" si="17"/>
        <v>202662.24238890686</v>
      </c>
      <c r="AH39" s="138">
        <f t="shared" si="17"/>
        <v>204613.72268364378</v>
      </c>
      <c r="AI39" s="138">
        <f t="shared" si="17"/>
        <v>205253.10519683856</v>
      </c>
      <c r="AJ39" s="138">
        <f t="shared" si="17"/>
        <v>205907.34655092761</v>
      </c>
      <c r="AK39" s="138">
        <f t="shared" si="17"/>
        <v>206870.82973275578</v>
      </c>
      <c r="AL39" s="138">
        <f t="shared" si="17"/>
        <v>209999.7701023219</v>
      </c>
      <c r="AM39" s="138">
        <f t="shared" si="17"/>
        <v>213205.74987574236</v>
      </c>
      <c r="AN39" s="138">
        <f t="shared" si="17"/>
        <v>216708.45954334459</v>
      </c>
      <c r="AO39" s="138">
        <f t="shared" si="17"/>
        <v>219446.1943456991</v>
      </c>
      <c r="AP39" s="138">
        <f t="shared" si="17"/>
        <v>222058.03973456268</v>
      </c>
      <c r="AQ39" s="138">
        <f t="shared" si="17"/>
        <v>226495.80778392954</v>
      </c>
      <c r="AR39" s="138">
        <f t="shared" si="17"/>
        <v>229941.62904395614</v>
      </c>
      <c r="AS39" s="138">
        <f t="shared" si="17"/>
        <v>231663.70107402795</v>
      </c>
      <c r="AT39" s="138">
        <f t="shared" si="17"/>
        <v>234874.2501182619</v>
      </c>
      <c r="AU39" s="138">
        <f t="shared" si="17"/>
        <v>238217.02339026841</v>
      </c>
      <c r="AV39" s="138">
        <f t="shared" si="17"/>
        <v>241624.68492729939</v>
      </c>
      <c r="AW39" s="138">
        <f t="shared" si="17"/>
        <v>244845.60559311387</v>
      </c>
      <c r="AX39" s="138">
        <f t="shared" si="17"/>
        <v>249383.39896142326</v>
      </c>
      <c r="AY39" s="138">
        <f t="shared" si="17"/>
        <v>252228.80251228443</v>
      </c>
      <c r="AZ39" s="138">
        <f t="shared" si="17"/>
        <v>255284.05019039454</v>
      </c>
      <c r="BA39" s="138">
        <f t="shared" si="17"/>
        <v>259444.16535835009</v>
      </c>
      <c r="BB39" s="138">
        <f t="shared" si="17"/>
        <v>261351.63655929751</v>
      </c>
      <c r="BC39" s="138">
        <f t="shared" si="17"/>
        <v>265255.64583525917</v>
      </c>
      <c r="BD39" s="138">
        <f t="shared" si="17"/>
        <v>266478.04159372183</v>
      </c>
      <c r="BE39" s="138">
        <f t="shared" si="17"/>
        <v>265393.11689577572</v>
      </c>
      <c r="BF39" s="138">
        <f t="shared" si="17"/>
        <v>260218.56310697799</v>
      </c>
      <c r="BG39" s="138">
        <f t="shared" si="17"/>
        <v>257622.79810247064</v>
      </c>
      <c r="BH39" s="138">
        <f t="shared" si="17"/>
        <v>258756.39210620328</v>
      </c>
      <c r="BI39" s="138">
        <f>BI33+BI29+BI26</f>
        <v>260962.81408224575</v>
      </c>
      <c r="BJ39" s="138">
        <f>BJ33+BJ29+BJ26</f>
        <v>263632.44729453319</v>
      </c>
      <c r="BK39" s="138">
        <f>BK33+BK29+BK26</f>
        <v>266383.37257952668</v>
      </c>
    </row>
    <row r="40" spans="1:63">
      <c r="A40" s="165" t="s">
        <v>14</v>
      </c>
      <c r="B40" s="159">
        <f>B20/Quarterly!B20*Quarterly!B40</f>
        <v>7766.7463747809697</v>
      </c>
      <c r="C40" s="160">
        <f>C20/Quarterly!C20*Quarterly!C40</f>
        <v>7767.7276953970413</v>
      </c>
      <c r="D40" s="160">
        <f>D20/Quarterly!D20*Quarterly!D40</f>
        <v>7835.7785902961587</v>
      </c>
      <c r="E40" s="160">
        <f>E20/Quarterly!E20*Quarterly!E40</f>
        <v>7867.4757789882433</v>
      </c>
      <c r="F40" s="160">
        <f>F20/Quarterly!F20*Quarterly!F40</f>
        <v>8287.4891652587212</v>
      </c>
      <c r="G40" s="160">
        <f>G20/Quarterly!G20*Quarterly!G40</f>
        <v>8534.4919810388674</v>
      </c>
      <c r="H40" s="160">
        <f>H20/Quarterly!H20*Quarterly!H40</f>
        <v>8627.1888651781792</v>
      </c>
      <c r="I40" s="160">
        <f>I20/Quarterly!I20*Quarterly!I40</f>
        <v>8732.5247422359989</v>
      </c>
      <c r="J40" s="160">
        <f>J20/Quarterly!J20*Quarterly!J40</f>
        <v>9492.6742409422768</v>
      </c>
      <c r="K40" s="160">
        <f>K20/Quarterly!K20*Quarterly!K40</f>
        <v>9522.6035854256806</v>
      </c>
      <c r="L40" s="160">
        <f>L20/Quarterly!L20*Quarterly!L40</f>
        <v>9540.8932294130664</v>
      </c>
      <c r="M40" s="160">
        <f>M20/Quarterly!M20*Quarterly!M40</f>
        <v>9555.8184472923094</v>
      </c>
      <c r="N40" s="160">
        <f>N20/Quarterly!N20*Quarterly!N40</f>
        <v>11032.604530947003</v>
      </c>
      <c r="O40" s="160">
        <f>O20/Quarterly!O20*Quarterly!O40</f>
        <v>10933.180598526631</v>
      </c>
      <c r="P40" s="160">
        <f>P20/Quarterly!P20*Quarterly!P40</f>
        <v>10882.6517977523</v>
      </c>
      <c r="Q40" s="160">
        <f>Q20/Quarterly!Q20*Quarterly!Q40</f>
        <v>10884.821743759891</v>
      </c>
      <c r="R40" s="160">
        <f>R20/Quarterly!R20*Quarterly!R40</f>
        <v>11864.356860000678</v>
      </c>
      <c r="S40" s="160">
        <f>S20/Quarterly!S20*Quarterly!S40</f>
        <v>11854.251960781585</v>
      </c>
      <c r="T40" s="160">
        <f>T20/Quarterly!T20*Quarterly!T40</f>
        <v>11936.390662793472</v>
      </c>
      <c r="U40" s="160">
        <f>U20/Quarterly!U20*Quarterly!U40</f>
        <v>12015.508481398103</v>
      </c>
      <c r="V40" s="160">
        <f>V20/Quarterly!V20*Quarterly!V40</f>
        <v>13415.085021655208</v>
      </c>
      <c r="W40" s="160">
        <f>W20/Quarterly!W20*Quarterly!W40</f>
        <v>13448.581969304183</v>
      </c>
      <c r="X40" s="160">
        <f>X20/Quarterly!X20*Quarterly!X40</f>
        <v>13554.110973102004</v>
      </c>
      <c r="Y40" s="160">
        <f>Y20/Quarterly!Y20*Quarterly!Y40</f>
        <v>13636.674745397391</v>
      </c>
      <c r="Z40" s="160">
        <f>Z20/Quarterly!Z20*Quarterly!Z40</f>
        <v>14843.955372027642</v>
      </c>
      <c r="AA40" s="160">
        <f>AA20/Quarterly!AA20*Quarterly!AA40</f>
        <v>14871.538505582759</v>
      </c>
      <c r="AB40" s="160">
        <f>AB20/Quarterly!AB20*Quarterly!AB40</f>
        <v>14937.22950699986</v>
      </c>
      <c r="AC40" s="160">
        <f>AC20/Quarterly!AC20*Quarterly!AC40</f>
        <v>15049.588207801213</v>
      </c>
      <c r="AD40" s="160">
        <f>AD20/Quarterly!AD20*Quarterly!AD40</f>
        <v>16844.433768598632</v>
      </c>
      <c r="AE40" s="160">
        <f>AE20/Quarterly!AE20*Quarterly!AE40</f>
        <v>16934.63959027981</v>
      </c>
      <c r="AF40" s="160">
        <f>AF20/Quarterly!AF20*Quarterly!AF40</f>
        <v>17196.633605703508</v>
      </c>
      <c r="AG40" s="160">
        <f>AG20/Quarterly!AG20*Quarterly!AG40</f>
        <v>17179.046307136738</v>
      </c>
      <c r="AH40" s="160">
        <f>AH20/Quarterly!AH20*Quarterly!AH40</f>
        <v>18956.10523306192</v>
      </c>
      <c r="AI40" s="160">
        <f>AI20/Quarterly!AI20*Quarterly!AI40</f>
        <v>19028.819419263098</v>
      </c>
      <c r="AJ40" s="160">
        <f>AJ20/Quarterly!AJ20*Quarterly!AJ40</f>
        <v>19115.903018751047</v>
      </c>
      <c r="AK40" s="160">
        <f>AK20/Quarterly!AK20*Quarterly!AK40</f>
        <v>19301.34277470192</v>
      </c>
      <c r="AL40" s="160">
        <f>AL20/Quarterly!AL20*Quarterly!AL40</f>
        <v>23006.394908915398</v>
      </c>
      <c r="AM40" s="160">
        <f>AM20/Quarterly!AM20*Quarterly!AM40</f>
        <v>23453.431338680413</v>
      </c>
      <c r="AN40" s="160">
        <f>AN20/Quarterly!AN20*Quarterly!AN40</f>
        <v>23894.192036653098</v>
      </c>
      <c r="AO40" s="160">
        <f>AO20/Quarterly!AO20*Quarterly!AO40</f>
        <v>24184.773013362908</v>
      </c>
      <c r="AP40" s="160">
        <f>AP20/Quarterly!AP20*Quarterly!AP40</f>
        <v>26759.626552970341</v>
      </c>
      <c r="AQ40" s="160">
        <f>AQ20/Quarterly!AQ20*Quarterly!AQ40</f>
        <v>27311.270733518493</v>
      </c>
      <c r="AR40" s="160">
        <f>AR20/Quarterly!AR20*Quarterly!AR40</f>
        <v>27687.889514303293</v>
      </c>
      <c r="AS40" s="160">
        <f>AS20/Quarterly!AS20*Quarterly!AS40</f>
        <v>27836.151935493715</v>
      </c>
      <c r="AT40" s="160">
        <f>AT20/Quarterly!AT20*Quarterly!AT40</f>
        <v>30378.940630656689</v>
      </c>
      <c r="AU40" s="160">
        <f>AU20/Quarterly!AU20*Quarterly!AU40</f>
        <v>31165.094986427208</v>
      </c>
      <c r="AV40" s="160">
        <f>AV20/Quarterly!AV20*Quarterly!AV40</f>
        <v>31432.640785720563</v>
      </c>
      <c r="AW40" s="160">
        <f>AW20/Quarterly!AW20*Quarterly!AW40</f>
        <v>32384.666596824703</v>
      </c>
      <c r="AX40" s="160">
        <f>AX20/Quarterly!AX20*Quarterly!AX40</f>
        <v>35625.369298252022</v>
      </c>
      <c r="AY40" s="160">
        <f>AY20/Quarterly!AY20*Quarterly!AY40</f>
        <v>35640.320049531278</v>
      </c>
      <c r="AZ40" s="160">
        <f>AZ20/Quarterly!AZ20*Quarterly!AZ40</f>
        <v>36077.866086969501</v>
      </c>
      <c r="BA40" s="160">
        <f>BA20/Quarterly!BA20*Quarterly!BA40</f>
        <v>36474.344870893845</v>
      </c>
      <c r="BB40" s="160">
        <f>BB20/Quarterly!BB20*Quarterly!BB40</f>
        <v>36790.342502356281</v>
      </c>
      <c r="BC40" s="160">
        <f>BC20/Quarterly!BC20*Quarterly!BC40</f>
        <v>37066.655469951271</v>
      </c>
      <c r="BD40" s="160">
        <f>BD20/Quarterly!BD20*Quarterly!BD40</f>
        <v>36884.466933401323</v>
      </c>
      <c r="BE40" s="160">
        <f>BE20/Quarterly!BE20*Quarterly!BE40</f>
        <v>36510.809986818102</v>
      </c>
      <c r="BF40" s="160">
        <f>BF20/Quarterly!BF20*Quarterly!BF40</f>
        <v>35907.428825229603</v>
      </c>
      <c r="BG40" s="160">
        <f>BG20/Quarterly!BG20*Quarterly!BG40</f>
        <v>35273.177880421084</v>
      </c>
      <c r="BH40" s="160">
        <f>BH20/Quarterly!BH20*Quarterly!BH40</f>
        <v>34968.646522029892</v>
      </c>
      <c r="BI40" s="160">
        <f>BI20/Quarterly!BI20*Quarterly!BI40</f>
        <v>35032.090555028059</v>
      </c>
      <c r="BJ40" s="160">
        <f>BJ20/Quarterly!BJ20*Quarterly!BJ40</f>
        <v>35591.723741623806</v>
      </c>
      <c r="BK40" s="160">
        <f>BK20/Quarterly!BK20*Quarterly!BK40</f>
        <v>36162.563699973987</v>
      </c>
    </row>
    <row r="41" spans="1:63" ht="13.5" thickBot="1">
      <c r="A41" s="185" t="s">
        <v>284</v>
      </c>
      <c r="B41" s="112">
        <f t="shared" ref="B41:Y41" si="18">B39+B40</f>
        <v>169872.27169589497</v>
      </c>
      <c r="C41" s="113">
        <f t="shared" si="18"/>
        <v>170027.61394049507</v>
      </c>
      <c r="D41" s="113">
        <f t="shared" si="18"/>
        <v>170821.42058327867</v>
      </c>
      <c r="E41" s="113">
        <f t="shared" si="18"/>
        <v>171400.20736720235</v>
      </c>
      <c r="F41" s="113">
        <f t="shared" si="18"/>
        <v>175981.24792050006</v>
      </c>
      <c r="G41" s="113">
        <f t="shared" si="18"/>
        <v>178629.99083777383</v>
      </c>
      <c r="H41" s="113">
        <f t="shared" si="18"/>
        <v>181066.40687799506</v>
      </c>
      <c r="I41" s="113">
        <f t="shared" si="18"/>
        <v>183007.60094093229</v>
      </c>
      <c r="J41" s="113">
        <f t="shared" si="18"/>
        <v>182656.63199551648</v>
      </c>
      <c r="K41" s="113">
        <f t="shared" si="18"/>
        <v>184040.09392795688</v>
      </c>
      <c r="L41" s="113">
        <f t="shared" si="18"/>
        <v>184323.66487065496</v>
      </c>
      <c r="M41" s="113">
        <f t="shared" si="18"/>
        <v>184195.35762192582</v>
      </c>
      <c r="N41" s="113">
        <f t="shared" si="18"/>
        <v>186993.69023273076</v>
      </c>
      <c r="O41" s="113">
        <f t="shared" si="18"/>
        <v>187309.86157372387</v>
      </c>
      <c r="P41" s="113">
        <f t="shared" si="18"/>
        <v>186828.70628889432</v>
      </c>
      <c r="Q41" s="113">
        <f t="shared" si="18"/>
        <v>187123.45000701619</v>
      </c>
      <c r="R41" s="113">
        <f t="shared" si="18"/>
        <v>186913.08133657929</v>
      </c>
      <c r="S41" s="113">
        <f t="shared" si="18"/>
        <v>188684.38144417395</v>
      </c>
      <c r="T41" s="113">
        <f t="shared" si="18"/>
        <v>191035.24751720755</v>
      </c>
      <c r="U41" s="113">
        <f t="shared" si="18"/>
        <v>193499.76847504359</v>
      </c>
      <c r="V41" s="113">
        <f t="shared" si="18"/>
        <v>196963.43436632046</v>
      </c>
      <c r="W41" s="113">
        <f t="shared" si="18"/>
        <v>199107.39908524492</v>
      </c>
      <c r="X41" s="113">
        <f t="shared" si="18"/>
        <v>201419.34258433408</v>
      </c>
      <c r="Y41" s="113">
        <f t="shared" si="18"/>
        <v>203245.99776706295</v>
      </c>
      <c r="Z41" s="113">
        <f>Z39+Z40</f>
        <v>207995.762530787</v>
      </c>
      <c r="AA41" s="113">
        <f t="shared" ref="AA41:BH41" si="19">AA39+AA40</f>
        <v>208905.66756429555</v>
      </c>
      <c r="AB41" s="113">
        <f t="shared" si="19"/>
        <v>209371.18314621635</v>
      </c>
      <c r="AC41" s="113">
        <f t="shared" si="19"/>
        <v>211144.47716226499</v>
      </c>
      <c r="AD41" s="113">
        <f t="shared" si="19"/>
        <v>213371.38119076722</v>
      </c>
      <c r="AE41" s="113">
        <f t="shared" si="19"/>
        <v>216308.9960471009</v>
      </c>
      <c r="AF41" s="113">
        <f t="shared" si="19"/>
        <v>218265.04705584201</v>
      </c>
      <c r="AG41" s="113">
        <f t="shared" si="19"/>
        <v>219841.2886960436</v>
      </c>
      <c r="AH41" s="113">
        <f t="shared" si="19"/>
        <v>223569.82791670569</v>
      </c>
      <c r="AI41" s="113">
        <f t="shared" si="19"/>
        <v>224281.92461610166</v>
      </c>
      <c r="AJ41" s="113">
        <f t="shared" si="19"/>
        <v>225023.24956967865</v>
      </c>
      <c r="AK41" s="113">
        <f t="shared" si="19"/>
        <v>226172.1725074577</v>
      </c>
      <c r="AL41" s="113">
        <f t="shared" si="19"/>
        <v>233006.16501123729</v>
      </c>
      <c r="AM41" s="113">
        <f t="shared" si="19"/>
        <v>236659.18121442277</v>
      </c>
      <c r="AN41" s="113">
        <f t="shared" si="19"/>
        <v>240602.65157999768</v>
      </c>
      <c r="AO41" s="113">
        <f t="shared" si="19"/>
        <v>243630.96735906199</v>
      </c>
      <c r="AP41" s="113">
        <f t="shared" si="19"/>
        <v>248817.66628753304</v>
      </c>
      <c r="AQ41" s="113">
        <f t="shared" si="19"/>
        <v>253807.07851744804</v>
      </c>
      <c r="AR41" s="113">
        <f t="shared" si="19"/>
        <v>257629.51855825944</v>
      </c>
      <c r="AS41" s="113">
        <f t="shared" si="19"/>
        <v>259499.85300952167</v>
      </c>
      <c r="AT41" s="113">
        <f t="shared" si="19"/>
        <v>265253.19074891857</v>
      </c>
      <c r="AU41" s="113">
        <f t="shared" si="19"/>
        <v>269382.11837669561</v>
      </c>
      <c r="AV41" s="113">
        <f t="shared" si="19"/>
        <v>273057.32571301993</v>
      </c>
      <c r="AW41" s="113">
        <f t="shared" si="19"/>
        <v>277230.27218993858</v>
      </c>
      <c r="AX41" s="113">
        <f t="shared" si="19"/>
        <v>285008.7682596753</v>
      </c>
      <c r="AY41" s="113">
        <f t="shared" si="19"/>
        <v>287869.12256181572</v>
      </c>
      <c r="AZ41" s="113">
        <f t="shared" si="19"/>
        <v>291361.91627736401</v>
      </c>
      <c r="BA41" s="113">
        <f t="shared" si="19"/>
        <v>295918.51022924396</v>
      </c>
      <c r="BB41" s="113">
        <f t="shared" si="19"/>
        <v>298141.97906165378</v>
      </c>
      <c r="BC41" s="113">
        <f t="shared" si="19"/>
        <v>302322.30130521045</v>
      </c>
      <c r="BD41" s="113">
        <f t="shared" si="19"/>
        <v>303362.50852712314</v>
      </c>
      <c r="BE41" s="113">
        <f t="shared" si="19"/>
        <v>301903.92688259383</v>
      </c>
      <c r="BF41" s="113">
        <f t="shared" si="19"/>
        <v>296125.9919322076</v>
      </c>
      <c r="BG41" s="113">
        <f t="shared" si="19"/>
        <v>292895.97598289174</v>
      </c>
      <c r="BH41" s="113">
        <f t="shared" si="19"/>
        <v>293725.03862823319</v>
      </c>
      <c r="BI41" s="113">
        <f>BI39+BI40</f>
        <v>295994.90463727381</v>
      </c>
      <c r="BJ41" s="113">
        <f>BJ39+BJ40</f>
        <v>299224.171036157</v>
      </c>
      <c r="BK41" s="113">
        <f>BK39+BK40</f>
        <v>302545.93627950066</v>
      </c>
    </row>
    <row r="42" spans="1:63">
      <c r="BD42" s="287">
        <f>BD41-BD27</f>
        <v>291439.10264769394</v>
      </c>
      <c r="BE42" s="287">
        <f>BE41-BE27</f>
        <v>289817.61249817361</v>
      </c>
      <c r="BF42" s="287">
        <f>BF41-BF27</f>
        <v>284211.50860340509</v>
      </c>
      <c r="BG42" s="287">
        <f>BG41-BG27</f>
        <v>281482.30678604037</v>
      </c>
      <c r="BH42" s="287">
        <f>BH41-BH27</f>
        <v>282663.37268833211</v>
      </c>
      <c r="BI42" s="288">
        <f>(BH42-BD42)/BD42*100</f>
        <v>-3.0111710747237561</v>
      </c>
      <c r="BJ42" s="288">
        <f>(BH42-BD42)/BD42*100</f>
        <v>-3.0111710747237561</v>
      </c>
      <c r="BK42" s="288">
        <f>(BI42-BE42)/BE42*100</f>
        <v>-100.00103898829637</v>
      </c>
    </row>
    <row r="43" spans="1:63" ht="18">
      <c r="A43" s="330" t="s">
        <v>212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</row>
    <row r="44" spans="1:63" ht="13.5" thickBot="1">
      <c r="A44" s="1" t="s">
        <v>173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63" ht="13.5" thickBot="1">
      <c r="A45" s="115" t="s">
        <v>167</v>
      </c>
      <c r="B45" s="269" t="s">
        <v>287</v>
      </c>
      <c r="C45" s="268" t="s">
        <v>288</v>
      </c>
      <c r="D45" s="268" t="s">
        <v>289</v>
      </c>
      <c r="E45" s="268" t="s">
        <v>290</v>
      </c>
      <c r="F45" s="268" t="s">
        <v>286</v>
      </c>
      <c r="G45" s="268" t="s">
        <v>291</v>
      </c>
      <c r="H45" s="268" t="s">
        <v>292</v>
      </c>
      <c r="I45" s="268" t="s">
        <v>293</v>
      </c>
      <c r="J45" s="268" t="s">
        <v>294</v>
      </c>
      <c r="K45" s="268" t="s">
        <v>295</v>
      </c>
      <c r="L45" s="268" t="s">
        <v>296</v>
      </c>
      <c r="M45" s="268" t="s">
        <v>297</v>
      </c>
      <c r="N45" s="268" t="s">
        <v>298</v>
      </c>
      <c r="O45" s="268" t="s">
        <v>299</v>
      </c>
      <c r="P45" s="268" t="s">
        <v>300</v>
      </c>
      <c r="Q45" s="268" t="s">
        <v>301</v>
      </c>
      <c r="R45" s="268" t="s">
        <v>302</v>
      </c>
      <c r="S45" s="268" t="s">
        <v>303</v>
      </c>
      <c r="T45" s="268" t="s">
        <v>304</v>
      </c>
      <c r="U45" s="268" t="s">
        <v>305</v>
      </c>
      <c r="V45" s="268" t="s">
        <v>334</v>
      </c>
      <c r="W45" s="268" t="s">
        <v>335</v>
      </c>
      <c r="X45" s="268" t="s">
        <v>336</v>
      </c>
      <c r="Y45" s="268" t="s">
        <v>337</v>
      </c>
      <c r="Z45" s="268" t="s">
        <v>306</v>
      </c>
      <c r="AA45" s="268" t="s">
        <v>307</v>
      </c>
      <c r="AB45" s="268" t="s">
        <v>308</v>
      </c>
      <c r="AC45" s="268" t="s">
        <v>309</v>
      </c>
      <c r="AD45" s="268" t="s">
        <v>310</v>
      </c>
      <c r="AE45" s="268" t="s">
        <v>311</v>
      </c>
      <c r="AF45" s="268" t="s">
        <v>312</v>
      </c>
      <c r="AG45" s="268" t="s">
        <v>313</v>
      </c>
      <c r="AH45" s="268" t="s">
        <v>314</v>
      </c>
      <c r="AI45" s="268" t="s">
        <v>315</v>
      </c>
      <c r="AJ45" s="268" t="s">
        <v>316</v>
      </c>
      <c r="AK45" s="268" t="s">
        <v>317</v>
      </c>
      <c r="AL45" s="268" t="s">
        <v>318</v>
      </c>
      <c r="AM45" s="268" t="s">
        <v>319</v>
      </c>
      <c r="AN45" s="268" t="s">
        <v>320</v>
      </c>
      <c r="AO45" s="268" t="s">
        <v>321</v>
      </c>
      <c r="AP45" s="268" t="s">
        <v>322</v>
      </c>
      <c r="AQ45" s="268" t="s">
        <v>323</v>
      </c>
      <c r="AR45" s="268" t="s">
        <v>324</v>
      </c>
      <c r="AS45" s="268" t="s">
        <v>325</v>
      </c>
      <c r="AT45" s="268" t="s">
        <v>326</v>
      </c>
      <c r="AU45" s="268" t="s">
        <v>327</v>
      </c>
      <c r="AV45" s="268" t="s">
        <v>328</v>
      </c>
      <c r="AW45" s="268" t="s">
        <v>329</v>
      </c>
      <c r="AX45" s="268" t="s">
        <v>330</v>
      </c>
      <c r="AY45" s="268" t="s">
        <v>331</v>
      </c>
      <c r="AZ45" s="268" t="s">
        <v>332</v>
      </c>
      <c r="BA45" s="268" t="s">
        <v>333</v>
      </c>
      <c r="BB45" s="268" t="s">
        <v>228</v>
      </c>
      <c r="BC45" s="268" t="s">
        <v>229</v>
      </c>
      <c r="BD45" s="268" t="s">
        <v>230</v>
      </c>
      <c r="BE45" s="268" t="s">
        <v>231</v>
      </c>
      <c r="BF45" s="268" t="s">
        <v>225</v>
      </c>
      <c r="BG45" s="268" t="s">
        <v>226</v>
      </c>
      <c r="BH45" s="268" t="s">
        <v>227</v>
      </c>
      <c r="BI45" s="268" t="s">
        <v>350</v>
      </c>
      <c r="BJ45" s="268" t="str">
        <f>BJ25</f>
        <v>2010q1</v>
      </c>
      <c r="BK45" s="268" t="str">
        <f>BK25</f>
        <v>2010q2</v>
      </c>
    </row>
    <row r="46" spans="1:63" ht="13.5" thickTop="1">
      <c r="A46" s="2" t="s">
        <v>0</v>
      </c>
      <c r="B46" s="271"/>
      <c r="C46" s="166">
        <f t="shared" ref="C46:Z56" si="20">(C6-B6)/B6*100</f>
        <v>-4.6397696685236118</v>
      </c>
      <c r="D46" s="166">
        <f t="shared" si="20"/>
        <v>-2.1559180027802065</v>
      </c>
      <c r="E46" s="166">
        <f t="shared" si="20"/>
        <v>-0.49556904859099687</v>
      </c>
      <c r="F46" s="166">
        <f t="shared" si="20"/>
        <v>4.2910985648421454</v>
      </c>
      <c r="G46" s="166">
        <f t="shared" si="20"/>
        <v>2.4688012042781473</v>
      </c>
      <c r="H46" s="166">
        <f t="shared" si="20"/>
        <v>1.57635054765515</v>
      </c>
      <c r="I46" s="166">
        <f t="shared" si="20"/>
        <v>0.48733853493410334</v>
      </c>
      <c r="J46" s="166">
        <f t="shared" si="20"/>
        <v>-1.233563931862854</v>
      </c>
      <c r="K46" s="166">
        <f t="shared" si="20"/>
        <v>1.0173711704655788</v>
      </c>
      <c r="L46" s="166">
        <f t="shared" si="20"/>
        <v>0.51723124634163231</v>
      </c>
      <c r="M46" s="166">
        <f t="shared" si="20"/>
        <v>-0.10913437680453188</v>
      </c>
      <c r="N46" s="166">
        <f t="shared" si="20"/>
        <v>-0.54618675486773371</v>
      </c>
      <c r="O46" s="166">
        <f t="shared" si="20"/>
        <v>-1.2833396212632482</v>
      </c>
      <c r="P46" s="166">
        <f t="shared" si="20"/>
        <v>-0.74903457464827516</v>
      </c>
      <c r="Q46" s="166">
        <f t="shared" si="20"/>
        <v>0.31006168013520852</v>
      </c>
      <c r="R46" s="166">
        <f t="shared" si="20"/>
        <v>0.57160778990748062</v>
      </c>
      <c r="S46" s="166">
        <f t="shared" si="20"/>
        <v>-0.2234597643113416</v>
      </c>
      <c r="T46" s="166">
        <f t="shared" si="20"/>
        <v>0.46607205652572647</v>
      </c>
      <c r="U46" s="166">
        <f t="shared" si="20"/>
        <v>0.89324499782801203</v>
      </c>
      <c r="V46" s="166">
        <f t="shared" si="20"/>
        <v>-0.14405492269548342</v>
      </c>
      <c r="W46" s="166">
        <f t="shared" si="20"/>
        <v>-5.2221638011511834E-2</v>
      </c>
      <c r="X46" s="166">
        <f t="shared" si="20"/>
        <v>-0.58606682469699434</v>
      </c>
      <c r="Y46" s="166">
        <f t="shared" si="20"/>
        <v>-8.5851746119174802E-2</v>
      </c>
      <c r="Z46" s="166">
        <f t="shared" si="20"/>
        <v>-0.28487618709971768</v>
      </c>
      <c r="AA46" s="166">
        <f t="shared" ref="AA46:BH53" si="21">(AA6-Z6)/Z6*100</f>
        <v>0.2025871903232162</v>
      </c>
      <c r="AB46" s="166">
        <f t="shared" si="21"/>
        <v>-0.56884402590693717</v>
      </c>
      <c r="AC46" s="166">
        <f t="shared" si="21"/>
        <v>-0.5836010240680144</v>
      </c>
      <c r="AD46" s="166">
        <f t="shared" si="21"/>
        <v>1.1567213526961055</v>
      </c>
      <c r="AE46" s="166">
        <f t="shared" si="21"/>
        <v>1.40844911862731</v>
      </c>
      <c r="AF46" s="166">
        <f t="shared" si="21"/>
        <v>1.236702108960412</v>
      </c>
      <c r="AG46" s="166">
        <f t="shared" si="21"/>
        <v>0.8808587576040432</v>
      </c>
      <c r="AH46" s="166">
        <f t="shared" si="21"/>
        <v>0.45480910206635927</v>
      </c>
      <c r="AI46" s="166">
        <f t="shared" si="21"/>
        <v>0.58676930759143009</v>
      </c>
      <c r="AJ46" s="166">
        <f t="shared" si="21"/>
        <v>0.18503224007488497</v>
      </c>
      <c r="AK46" s="166">
        <f t="shared" si="21"/>
        <v>0.1832731108666949</v>
      </c>
      <c r="AL46" s="166">
        <f t="shared" si="21"/>
        <v>0.51709484828708019</v>
      </c>
      <c r="AM46" s="166">
        <f t="shared" si="21"/>
        <v>-0.67875215437805303</v>
      </c>
      <c r="AN46" s="166">
        <f t="shared" si="21"/>
        <v>2.5487548027981832</v>
      </c>
      <c r="AO46" s="166">
        <f t="shared" si="21"/>
        <v>-1.2339762044848124</v>
      </c>
      <c r="AP46" s="166">
        <f t="shared" si="21"/>
        <v>2.1446944044730785</v>
      </c>
      <c r="AQ46" s="166">
        <f t="shared" si="21"/>
        <v>-0.63425461989447596</v>
      </c>
      <c r="AR46" s="166">
        <f t="shared" si="21"/>
        <v>-0.48740764938843073</v>
      </c>
      <c r="AS46" s="166">
        <f t="shared" si="21"/>
        <v>-0.32249533335385794</v>
      </c>
      <c r="AT46" s="166">
        <f t="shared" si="21"/>
        <v>-2.090479661926115</v>
      </c>
      <c r="AU46" s="166">
        <f t="shared" si="21"/>
        <v>0.33694890938052929</v>
      </c>
      <c r="AV46" s="166">
        <f t="shared" si="21"/>
        <v>0.64586310374393519</v>
      </c>
      <c r="AW46" s="166">
        <f t="shared" si="21"/>
        <v>1.2175861886593304</v>
      </c>
      <c r="AX46" s="166">
        <f t="shared" si="21"/>
        <v>0.50292087009392306</v>
      </c>
      <c r="AY46" s="166">
        <f t="shared" si="21"/>
        <v>-1.3149760129633614</v>
      </c>
      <c r="AZ46" s="166">
        <f t="shared" si="21"/>
        <v>0.19922659941346532</v>
      </c>
      <c r="BA46" s="166">
        <f t="shared" si="21"/>
        <v>-0.22161908970182528</v>
      </c>
      <c r="BB46" s="166">
        <f t="shared" si="21"/>
        <v>-2.2611473865916172</v>
      </c>
      <c r="BC46" s="166">
        <f t="shared" si="21"/>
        <v>2.2406631797384411</v>
      </c>
      <c r="BD46" s="166">
        <f t="shared" si="21"/>
        <v>-0.58747601199785116</v>
      </c>
      <c r="BE46" s="166">
        <f t="shared" si="21"/>
        <v>0.42150537511913583</v>
      </c>
      <c r="BF46" s="166">
        <f t="shared" si="21"/>
        <v>-6.5761622183010697</v>
      </c>
      <c r="BG46" s="166">
        <f t="shared" si="21"/>
        <v>1.2487521739639029</v>
      </c>
      <c r="BH46" s="166">
        <f t="shared" si="21"/>
        <v>-1.9577019763385315</v>
      </c>
      <c r="BI46" s="166">
        <f t="shared" ref="BI46:BK61" si="22">(BI6-BH6)/BH6*100</f>
        <v>0.22284570460664349</v>
      </c>
      <c r="BJ46" s="166">
        <f t="shared" si="22"/>
        <v>2.8209326862200443</v>
      </c>
      <c r="BK46" s="166">
        <f t="shared" si="22"/>
        <v>-3.2955211478681496</v>
      </c>
    </row>
    <row r="47" spans="1:63">
      <c r="A47" s="3" t="s">
        <v>1</v>
      </c>
      <c r="B47" s="272"/>
      <c r="C47" s="168">
        <f t="shared" si="20"/>
        <v>-15.445704661738723</v>
      </c>
      <c r="D47" s="168">
        <f t="shared" si="20"/>
        <v>-9.5586178745020369</v>
      </c>
      <c r="E47" s="168">
        <f t="shared" si="20"/>
        <v>5.9342716726291031E-2</v>
      </c>
      <c r="F47" s="168">
        <f t="shared" si="20"/>
        <v>18.07208787537067</v>
      </c>
      <c r="G47" s="168">
        <f t="shared" si="20"/>
        <v>16.041032897064035</v>
      </c>
      <c r="H47" s="168">
        <f t="shared" si="20"/>
        <v>5.919865385553333</v>
      </c>
      <c r="I47" s="168">
        <f t="shared" si="20"/>
        <v>1.1540631079696546</v>
      </c>
      <c r="J47" s="168">
        <f t="shared" si="20"/>
        <v>-5.9087624260978009</v>
      </c>
      <c r="K47" s="168">
        <f t="shared" si="20"/>
        <v>0.32079465392639023</v>
      </c>
      <c r="L47" s="168">
        <f t="shared" si="20"/>
        <v>-0.2655145463330163</v>
      </c>
      <c r="M47" s="168">
        <f t="shared" si="20"/>
        <v>-0.84006769621324673</v>
      </c>
      <c r="N47" s="168">
        <f t="shared" si="20"/>
        <v>-3.3310139913315697</v>
      </c>
      <c r="O47" s="168">
        <f t="shared" si="20"/>
        <v>-2.3456330441082729</v>
      </c>
      <c r="P47" s="168">
        <f t="shared" si="20"/>
        <v>-0.28746597964104603</v>
      </c>
      <c r="Q47" s="168">
        <f t="shared" si="20"/>
        <v>2.208057876526706</v>
      </c>
      <c r="R47" s="168">
        <f t="shared" si="20"/>
        <v>2.6451023885054705</v>
      </c>
      <c r="S47" s="168">
        <f t="shared" si="20"/>
        <v>1.321091290661063</v>
      </c>
      <c r="T47" s="168">
        <f t="shared" si="20"/>
        <v>1.7484585772916776</v>
      </c>
      <c r="U47" s="168">
        <f t="shared" si="20"/>
        <v>2.5835167440624018</v>
      </c>
      <c r="V47" s="168">
        <f t="shared" si="20"/>
        <v>1.2750429858628112</v>
      </c>
      <c r="W47" s="168">
        <f t="shared" si="20"/>
        <v>0.71418280313508109</v>
      </c>
      <c r="X47" s="168">
        <f t="shared" si="20"/>
        <v>0.13203879050751663</v>
      </c>
      <c r="Y47" s="168">
        <f t="shared" si="20"/>
        <v>-1.4347962740728084</v>
      </c>
      <c r="Z47" s="168">
        <f t="shared" si="20"/>
        <v>-1.8920246928253639</v>
      </c>
      <c r="AA47" s="168">
        <f t="shared" si="21"/>
        <v>-0.60868984533959281</v>
      </c>
      <c r="AB47" s="168">
        <f t="shared" si="21"/>
        <v>-0.26750161577160514</v>
      </c>
      <c r="AC47" s="168">
        <f t="shared" si="21"/>
        <v>-5.0734487528010679E-2</v>
      </c>
      <c r="AD47" s="168">
        <f t="shared" si="21"/>
        <v>2.8155530331182166</v>
      </c>
      <c r="AE47" s="168">
        <f t="shared" si="21"/>
        <v>3.3155190658300229</v>
      </c>
      <c r="AF47" s="168">
        <f t="shared" si="21"/>
        <v>2.1085575412356548</v>
      </c>
      <c r="AG47" s="168">
        <f t="shared" si="21"/>
        <v>1.3088614382050334</v>
      </c>
      <c r="AH47" s="168">
        <f t="shared" si="21"/>
        <v>0.11057353302793424</v>
      </c>
      <c r="AI47" s="168">
        <f t="shared" si="21"/>
        <v>-0.86485021011251195</v>
      </c>
      <c r="AJ47" s="168">
        <f t="shared" si="21"/>
        <v>-2.8414374008641907</v>
      </c>
      <c r="AK47" s="168">
        <f t="shared" si="21"/>
        <v>-0.63332113603738005</v>
      </c>
      <c r="AL47" s="168">
        <f t="shared" si="21"/>
        <v>0.5467112344909637</v>
      </c>
      <c r="AM47" s="168">
        <f t="shared" si="21"/>
        <v>0.94379490069023808</v>
      </c>
      <c r="AN47" s="168">
        <f t="shared" si="21"/>
        <v>2.1881105219090147</v>
      </c>
      <c r="AO47" s="168">
        <f t="shared" si="21"/>
        <v>2.641066258808106</v>
      </c>
      <c r="AP47" s="168">
        <f t="shared" si="21"/>
        <v>-0.55277932998056989</v>
      </c>
      <c r="AQ47" s="168">
        <f t="shared" si="21"/>
        <v>-0.17392114040894477</v>
      </c>
      <c r="AR47" s="168">
        <f t="shared" si="21"/>
        <v>0.23839224879422158</v>
      </c>
      <c r="AS47" s="168">
        <f t="shared" si="21"/>
        <v>0.35312804167158224</v>
      </c>
      <c r="AT47" s="168">
        <f t="shared" si="21"/>
        <v>-2.4727639180735297</v>
      </c>
      <c r="AU47" s="168">
        <f t="shared" si="21"/>
        <v>-3.3332194938697448</v>
      </c>
      <c r="AV47" s="168">
        <f t="shared" si="21"/>
        <v>-1.7410351527998587</v>
      </c>
      <c r="AW47" s="168">
        <f t="shared" si="21"/>
        <v>-0.22148553512487326</v>
      </c>
      <c r="AX47" s="168">
        <f t="shared" si="21"/>
        <v>2.0640995149654424</v>
      </c>
      <c r="AY47" s="168">
        <f t="shared" si="21"/>
        <v>2.4799282572007595</v>
      </c>
      <c r="AZ47" s="168">
        <f t="shared" si="21"/>
        <v>1.2623252416815385</v>
      </c>
      <c r="BA47" s="168">
        <f t="shared" si="21"/>
        <v>3.4648648280836412</v>
      </c>
      <c r="BB47" s="168">
        <f t="shared" si="21"/>
        <v>3.0561712034619508</v>
      </c>
      <c r="BC47" s="168">
        <f t="shared" si="21"/>
        <v>1.5111678366305041</v>
      </c>
      <c r="BD47" s="168">
        <f t="shared" si="21"/>
        <v>4.1718007393064607</v>
      </c>
      <c r="BE47" s="168">
        <f t="shared" si="21"/>
        <v>1.3662917008641915</v>
      </c>
      <c r="BF47" s="168">
        <f t="shared" si="21"/>
        <v>-1.4216993713088206</v>
      </c>
      <c r="BG47" s="168">
        <f t="shared" si="21"/>
        <v>-4.2034062084792847</v>
      </c>
      <c r="BH47" s="168">
        <f t="shared" si="21"/>
        <v>-3.0840499306518803</v>
      </c>
      <c r="BI47" s="168">
        <f t="shared" si="22"/>
        <v>-1.9618536834649751</v>
      </c>
      <c r="BJ47" s="168">
        <f t="shared" si="22"/>
        <v>0.74834041261169404</v>
      </c>
      <c r="BK47" s="168">
        <f t="shared" si="22"/>
        <v>2.7792413066385668</v>
      </c>
    </row>
    <row r="48" spans="1:63">
      <c r="A48" s="182" t="s">
        <v>2</v>
      </c>
      <c r="B48" s="273"/>
      <c r="C48" s="169">
        <f t="shared" si="20"/>
        <v>-1.3274609358545777</v>
      </c>
      <c r="D48" s="169">
        <f t="shared" si="20"/>
        <v>-0.21146266641516179</v>
      </c>
      <c r="E48" s="169">
        <f t="shared" si="20"/>
        <v>-0.62767375688958182</v>
      </c>
      <c r="F48" s="169">
        <f t="shared" si="20"/>
        <v>0.98765456819021424</v>
      </c>
      <c r="G48" s="169">
        <f t="shared" si="20"/>
        <v>-1.3349909189686542</v>
      </c>
      <c r="H48" s="169">
        <f t="shared" si="20"/>
        <v>0.14463993247791673</v>
      </c>
      <c r="I48" s="169">
        <f t="shared" si="20"/>
        <v>0.25489894092274612</v>
      </c>
      <c r="J48" s="169">
        <f t="shared" si="20"/>
        <v>0.410964662083045</v>
      </c>
      <c r="K48" s="169">
        <f t="shared" si="20"/>
        <v>1.2469745336565818</v>
      </c>
      <c r="L48" s="169">
        <f t="shared" si="20"/>
        <v>0.77287728477522077</v>
      </c>
      <c r="M48" s="169">
        <f t="shared" si="20"/>
        <v>0.12712974560570028</v>
      </c>
      <c r="N48" s="169">
        <f t="shared" si="20"/>
        <v>0.34527502975667246</v>
      </c>
      <c r="O48" s="169">
        <f t="shared" si="20"/>
        <v>-0.95574316079722399</v>
      </c>
      <c r="P48" s="169">
        <f t="shared" si="20"/>
        <v>-0.88937840695246539</v>
      </c>
      <c r="Q48" s="169">
        <f t="shared" si="20"/>
        <v>-0.27054492293703353</v>
      </c>
      <c r="R48" s="169">
        <f t="shared" si="20"/>
        <v>-7.8448898721076604E-2</v>
      </c>
      <c r="S48" s="169">
        <f t="shared" si="20"/>
        <v>-0.72088710988764382</v>
      </c>
      <c r="T48" s="169">
        <f t="shared" si="20"/>
        <v>4.4581058686512499E-2</v>
      </c>
      <c r="U48" s="169">
        <f t="shared" si="20"/>
        <v>0.32822976083258282</v>
      </c>
      <c r="V48" s="169">
        <f t="shared" si="20"/>
        <v>-0.62908695565441797</v>
      </c>
      <c r="W48" s="169">
        <f t="shared" si="20"/>
        <v>-0.3191896517510413</v>
      </c>
      <c r="X48" s="169">
        <f t="shared" si="20"/>
        <v>-0.83880370104347213</v>
      </c>
      <c r="Y48" s="169">
        <f t="shared" si="20"/>
        <v>0.39355670218249272</v>
      </c>
      <c r="Z48" s="169">
        <f t="shared" si="20"/>
        <v>0.27589460413434208</v>
      </c>
      <c r="AA48" s="169">
        <f t="shared" si="21"/>
        <v>0.47954035139392931</v>
      </c>
      <c r="AB48" s="169">
        <f t="shared" si="21"/>
        <v>-0.67060193550977787</v>
      </c>
      <c r="AC48" s="169">
        <f t="shared" si="21"/>
        <v>-0.76427069857696983</v>
      </c>
      <c r="AD48" s="169">
        <f t="shared" si="21"/>
        <v>0.59024644609615751</v>
      </c>
      <c r="AE48" s="169">
        <f t="shared" si="21"/>
        <v>0.74279607582870188</v>
      </c>
      <c r="AF48" s="169">
        <f t="shared" si="21"/>
        <v>0.92461391590174125</v>
      </c>
      <c r="AG48" s="169">
        <f t="shared" si="21"/>
        <v>0.72585422629271923</v>
      </c>
      <c r="AH48" s="169">
        <f t="shared" si="21"/>
        <v>0.58019829975117121</v>
      </c>
      <c r="AI48" s="169">
        <f t="shared" si="21"/>
        <v>1.1130587298967713</v>
      </c>
      <c r="AJ48" s="169">
        <f t="shared" si="21"/>
        <v>1.2608249158445544</v>
      </c>
      <c r="AK48" s="169">
        <f t="shared" si="21"/>
        <v>0.46178144610494376</v>
      </c>
      <c r="AL48" s="169">
        <f t="shared" si="21"/>
        <v>0.50710396591672402</v>
      </c>
      <c r="AM48" s="169">
        <f t="shared" si="21"/>
        <v>-1.2263228426897934</v>
      </c>
      <c r="AN48" s="169">
        <f t="shared" si="21"/>
        <v>2.6731376078649358</v>
      </c>
      <c r="AO48" s="169">
        <f t="shared" si="21"/>
        <v>-2.5641282856341938</v>
      </c>
      <c r="AP48" s="169">
        <f t="shared" si="21"/>
        <v>3.1200979658726165</v>
      </c>
      <c r="AQ48" s="169">
        <f t="shared" si="21"/>
        <v>-0.79478195911480298</v>
      </c>
      <c r="AR48" s="169">
        <f t="shared" si="21"/>
        <v>-0.74209234299903126</v>
      </c>
      <c r="AS48" s="169">
        <f t="shared" si="21"/>
        <v>-0.56191486942349234</v>
      </c>
      <c r="AT48" s="169">
        <f t="shared" si="21"/>
        <v>-1.9537636150525493</v>
      </c>
      <c r="AU48" s="169">
        <f t="shared" si="21"/>
        <v>1.6425606922584479</v>
      </c>
      <c r="AV48" s="169">
        <f t="shared" si="21"/>
        <v>1.4534023403416056</v>
      </c>
      <c r="AW48" s="169">
        <f t="shared" si="21"/>
        <v>1.6891253144477729</v>
      </c>
      <c r="AX48" s="169">
        <f t="shared" si="21"/>
        <v>9.824745084917976E-4</v>
      </c>
      <c r="AY48" s="169">
        <f t="shared" si="21"/>
        <v>-2.5602570721249678</v>
      </c>
      <c r="AZ48" s="169">
        <f t="shared" si="21"/>
        <v>-0.16766925467890584</v>
      </c>
      <c r="BA48" s="169">
        <f t="shared" si="21"/>
        <v>-1.5121198643358817</v>
      </c>
      <c r="BB48" s="169">
        <f t="shared" si="21"/>
        <v>-4.2166063794486242</v>
      </c>
      <c r="BC48" s="169">
        <f t="shared" si="21"/>
        <v>2.5293070491956504</v>
      </c>
      <c r="BD48" s="169">
        <f t="shared" si="21"/>
        <v>-2.4519081298400804</v>
      </c>
      <c r="BE48" s="169">
        <f t="shared" si="21"/>
        <v>2.6256531564693368E-2</v>
      </c>
      <c r="BF48" s="169">
        <f t="shared" si="21"/>
        <v>-8.7614063659026034</v>
      </c>
      <c r="BG48" s="169">
        <f t="shared" si="21"/>
        <v>3.7461501785148412</v>
      </c>
      <c r="BH48" s="169">
        <f t="shared" si="21"/>
        <v>-1.4813039549744202</v>
      </c>
      <c r="BI48" s="169">
        <f t="shared" si="22"/>
        <v>1.131849431730269</v>
      </c>
      <c r="BJ48" s="169">
        <f t="shared" si="22"/>
        <v>3.6569109652261256</v>
      </c>
      <c r="BK48" s="169">
        <f t="shared" si="22"/>
        <v>-5.6770182486651732</v>
      </c>
    </row>
    <row r="49" spans="1:63">
      <c r="A49" s="2" t="s">
        <v>3</v>
      </c>
      <c r="B49" s="274"/>
      <c r="C49" s="171">
        <f t="shared" si="20"/>
        <v>1.0204801979176874</v>
      </c>
      <c r="D49" s="171">
        <f t="shared" si="20"/>
        <v>0.66177088281967089</v>
      </c>
      <c r="E49" s="171">
        <f t="shared" si="20"/>
        <v>-0.66571123629471629</v>
      </c>
      <c r="F49" s="171">
        <f t="shared" si="20"/>
        <v>1.1725481027084883</v>
      </c>
      <c r="G49" s="171">
        <f t="shared" si="20"/>
        <v>0.36588689120024065</v>
      </c>
      <c r="H49" s="171">
        <f t="shared" si="20"/>
        <v>1.2010461357493685</v>
      </c>
      <c r="I49" s="171">
        <f t="shared" si="20"/>
        <v>1.1634340672203605</v>
      </c>
      <c r="J49" s="171">
        <f t="shared" si="20"/>
        <v>0.3496506980153028</v>
      </c>
      <c r="K49" s="171">
        <f t="shared" si="20"/>
        <v>1.6165859838085348</v>
      </c>
      <c r="L49" s="171">
        <f t="shared" si="20"/>
        <v>-0.26490925055637599</v>
      </c>
      <c r="M49" s="171">
        <f t="shared" si="20"/>
        <v>-0.40537723430390216</v>
      </c>
      <c r="N49" s="171">
        <f t="shared" si="20"/>
        <v>-0.40128011844044298</v>
      </c>
      <c r="O49" s="171">
        <f t="shared" si="20"/>
        <v>-0.43809826309118127</v>
      </c>
      <c r="P49" s="171">
        <f t="shared" si="20"/>
        <v>-1.2627882619713171</v>
      </c>
      <c r="Q49" s="171">
        <f t="shared" si="20"/>
        <v>-0.35471398067363952</v>
      </c>
      <c r="R49" s="171">
        <f t="shared" si="20"/>
        <v>-0.35011060974237163</v>
      </c>
      <c r="S49" s="171">
        <f t="shared" si="20"/>
        <v>0.68107073757368197</v>
      </c>
      <c r="T49" s="171">
        <f t="shared" si="20"/>
        <v>1.3567385049043958</v>
      </c>
      <c r="U49" s="171">
        <f t="shared" si="20"/>
        <v>1.8595205840666738</v>
      </c>
      <c r="V49" s="171">
        <f t="shared" si="20"/>
        <v>2.2664340430025809</v>
      </c>
      <c r="W49" s="171">
        <f t="shared" si="20"/>
        <v>1.6002299529721236</v>
      </c>
      <c r="X49" s="171">
        <f t="shared" si="20"/>
        <v>2.0012203188770963</v>
      </c>
      <c r="Y49" s="171">
        <f t="shared" si="20"/>
        <v>1.6716446115927401</v>
      </c>
      <c r="Z49" s="171">
        <f t="shared" si="20"/>
        <v>0.29817405897969412</v>
      </c>
      <c r="AA49" s="171">
        <f t="shared" si="21"/>
        <v>-5.4751815099467985E-2</v>
      </c>
      <c r="AB49" s="171">
        <f t="shared" si="21"/>
        <v>-0.84966946581278102</v>
      </c>
      <c r="AC49" s="171">
        <f t="shared" si="21"/>
        <v>0.70899018581226048</v>
      </c>
      <c r="AD49" s="171">
        <f t="shared" si="21"/>
        <v>0.94845465361599657</v>
      </c>
      <c r="AE49" s="171">
        <f t="shared" si="21"/>
        <v>1.7810494479820478</v>
      </c>
      <c r="AF49" s="171">
        <f t="shared" si="21"/>
        <v>1.2643554407732782</v>
      </c>
      <c r="AG49" s="171">
        <f t="shared" si="21"/>
        <v>0.46988151931794131</v>
      </c>
      <c r="AH49" s="171">
        <f t="shared" si="21"/>
        <v>-0.58349975278163169</v>
      </c>
      <c r="AI49" s="171">
        <f t="shared" si="21"/>
        <v>-0.86404208401147653</v>
      </c>
      <c r="AJ49" s="171">
        <f t="shared" si="21"/>
        <v>-0.60366884179846503</v>
      </c>
      <c r="AK49" s="171">
        <f t="shared" si="21"/>
        <v>-0.12319268321744102</v>
      </c>
      <c r="AL49" s="171">
        <f t="shared" si="21"/>
        <v>2.7719975454486243</v>
      </c>
      <c r="AM49" s="171">
        <f t="shared" si="21"/>
        <v>2.420035424915524</v>
      </c>
      <c r="AN49" s="171">
        <f t="shared" si="21"/>
        <v>2.5286278188142419</v>
      </c>
      <c r="AO49" s="171">
        <f t="shared" si="21"/>
        <v>0.81160580417270201</v>
      </c>
      <c r="AP49" s="171">
        <f t="shared" si="21"/>
        <v>0.29782929957178739</v>
      </c>
      <c r="AQ49" s="171">
        <f t="shared" si="21"/>
        <v>3.4669857703948601</v>
      </c>
      <c r="AR49" s="171">
        <f t="shared" si="21"/>
        <v>2.2411831523219381</v>
      </c>
      <c r="AS49" s="171">
        <f t="shared" si="21"/>
        <v>0.46771090126633413</v>
      </c>
      <c r="AT49" s="171">
        <f t="shared" si="21"/>
        <v>1.3482116464676321</v>
      </c>
      <c r="AU49" s="171">
        <f t="shared" si="21"/>
        <v>1.8456459031502563</v>
      </c>
      <c r="AV49" s="171">
        <f t="shared" si="21"/>
        <v>1.8757750100948198</v>
      </c>
      <c r="AW49" s="171">
        <f t="shared" si="21"/>
        <v>1.8226846086597197</v>
      </c>
      <c r="AX49" s="171">
        <f t="shared" si="21"/>
        <v>1.8129715672389659</v>
      </c>
      <c r="AY49" s="171">
        <f t="shared" si="21"/>
        <v>0.79638818839990244</v>
      </c>
      <c r="AZ49" s="171">
        <f t="shared" si="21"/>
        <v>0.21574973031283709</v>
      </c>
      <c r="BA49" s="171">
        <f t="shared" si="21"/>
        <v>2.3088135420329694</v>
      </c>
      <c r="BB49" s="171">
        <f t="shared" si="21"/>
        <v>5.1845826883209586E-2</v>
      </c>
      <c r="BC49" s="171">
        <f t="shared" si="21"/>
        <v>3.3388613884754212</v>
      </c>
      <c r="BD49" s="171">
        <f t="shared" si="21"/>
        <v>-0.6183836150673625</v>
      </c>
      <c r="BE49" s="171">
        <f t="shared" si="21"/>
        <v>-3.3902009791054017</v>
      </c>
      <c r="BF49" s="171">
        <f t="shared" si="21"/>
        <v>-5.2382276094440607</v>
      </c>
      <c r="BG49" s="171">
        <f t="shared" si="21"/>
        <v>-1.7837009955922578</v>
      </c>
      <c r="BH49" s="171">
        <f t="shared" si="21"/>
        <v>1.7025940498421255</v>
      </c>
      <c r="BI49" s="171">
        <f t="shared" si="22"/>
        <v>1.9703861038726949</v>
      </c>
      <c r="BJ49" s="171">
        <f t="shared" si="22"/>
        <v>1.7119575731164089</v>
      </c>
      <c r="BK49" s="171">
        <f t="shared" si="22"/>
        <v>1.3089738205235897</v>
      </c>
    </row>
    <row r="50" spans="1:63">
      <c r="A50" s="3" t="s">
        <v>4</v>
      </c>
      <c r="B50" s="272"/>
      <c r="C50" s="168">
        <f t="shared" si="20"/>
        <v>1.2712492465880767</v>
      </c>
      <c r="D50" s="168">
        <f t="shared" si="20"/>
        <v>0.82151156252125535</v>
      </c>
      <c r="E50" s="168">
        <f t="shared" si="20"/>
        <v>-0.72287405435909302</v>
      </c>
      <c r="F50" s="168">
        <f t="shared" si="20"/>
        <v>0.90534955912445569</v>
      </c>
      <c r="G50" s="168">
        <f t="shared" si="20"/>
        <v>-0.23321711689862093</v>
      </c>
      <c r="H50" s="168">
        <f t="shared" si="20"/>
        <v>0.60778651542168394</v>
      </c>
      <c r="I50" s="168">
        <f t="shared" si="20"/>
        <v>0.73033318647425549</v>
      </c>
      <c r="J50" s="168">
        <f t="shared" si="20"/>
        <v>0.62652740182457178</v>
      </c>
      <c r="K50" s="168">
        <f t="shared" si="20"/>
        <v>1.8662665756115808</v>
      </c>
      <c r="L50" s="168">
        <f t="shared" si="20"/>
        <v>-0.15676294675081387</v>
      </c>
      <c r="M50" s="168">
        <f t="shared" si="20"/>
        <v>-0.24174692681642754</v>
      </c>
      <c r="N50" s="168">
        <f t="shared" si="20"/>
        <v>0.43318046205922617</v>
      </c>
      <c r="O50" s="168">
        <f t="shared" si="20"/>
        <v>-7.7910475262907952E-2</v>
      </c>
      <c r="P50" s="168">
        <f t="shared" si="20"/>
        <v>-1.2789901141283262</v>
      </c>
      <c r="Q50" s="168">
        <f t="shared" si="20"/>
        <v>-0.53188340416899982</v>
      </c>
      <c r="R50" s="168">
        <f t="shared" si="20"/>
        <v>-0.19839202229939376</v>
      </c>
      <c r="S50" s="168">
        <f t="shared" si="20"/>
        <v>0.73117808923530281</v>
      </c>
      <c r="T50" s="168">
        <f t="shared" si="20"/>
        <v>1.6017307161112648</v>
      </c>
      <c r="U50" s="168">
        <f t="shared" si="20"/>
        <v>2.0542042244307068</v>
      </c>
      <c r="V50" s="168">
        <f t="shared" si="20"/>
        <v>2.5656759415411843</v>
      </c>
      <c r="W50" s="168">
        <f t="shared" si="20"/>
        <v>1.6361146876562866</v>
      </c>
      <c r="X50" s="168">
        <f t="shared" si="20"/>
        <v>2.0909321440030104</v>
      </c>
      <c r="Y50" s="168">
        <f t="shared" si="20"/>
        <v>1.9915743141221047</v>
      </c>
      <c r="Z50" s="168">
        <f t="shared" si="20"/>
        <v>0.58248850822537235</v>
      </c>
      <c r="AA50" s="168">
        <f t="shared" si="21"/>
        <v>6.9427870951197445E-4</v>
      </c>
      <c r="AB50" s="168">
        <f t="shared" si="21"/>
        <v>-1.0686437272788061</v>
      </c>
      <c r="AC50" s="168">
        <f t="shared" si="21"/>
        <v>0.83605767594422886</v>
      </c>
      <c r="AD50" s="168">
        <f t="shared" si="21"/>
        <v>0.80765550239233941</v>
      </c>
      <c r="AE50" s="168">
        <f t="shared" si="21"/>
        <v>1.7474352424610702</v>
      </c>
      <c r="AF50" s="168">
        <f t="shared" si="21"/>
        <v>1.122954149714215</v>
      </c>
      <c r="AG50" s="168">
        <f t="shared" si="21"/>
        <v>2.4910402231701205E-2</v>
      </c>
      <c r="AH50" s="168">
        <f t="shared" si="21"/>
        <v>-0.93218846692437096</v>
      </c>
      <c r="AI50" s="168">
        <f t="shared" si="21"/>
        <v>-1.2620053442667631</v>
      </c>
      <c r="AJ50" s="168">
        <f t="shared" si="21"/>
        <v>-0.98487582540892937</v>
      </c>
      <c r="AK50" s="168">
        <f t="shared" si="21"/>
        <v>-0.56135903602774784</v>
      </c>
      <c r="AL50" s="168">
        <f t="shared" si="21"/>
        <v>2.9658618978381814</v>
      </c>
      <c r="AM50" s="168">
        <f t="shared" si="21"/>
        <v>2.4293209654711725</v>
      </c>
      <c r="AN50" s="168">
        <f t="shared" si="21"/>
        <v>2.388627705109525</v>
      </c>
      <c r="AO50" s="168">
        <f t="shared" si="21"/>
        <v>0.37894057889220351</v>
      </c>
      <c r="AP50" s="168">
        <f t="shared" si="21"/>
        <v>-1.734939759036612E-2</v>
      </c>
      <c r="AQ50" s="168">
        <f t="shared" si="21"/>
        <v>3.8752506458951967</v>
      </c>
      <c r="AR50" s="168">
        <f t="shared" si="21"/>
        <v>2.2916847928013717</v>
      </c>
      <c r="AS50" s="168">
        <f t="shared" si="21"/>
        <v>-8.237222948246245E-2</v>
      </c>
      <c r="AT50" s="168">
        <f t="shared" si="21"/>
        <v>1.3820735264629436</v>
      </c>
      <c r="AU50" s="168">
        <f t="shared" si="21"/>
        <v>1.9110633438570563</v>
      </c>
      <c r="AV50" s="168">
        <f t="shared" si="21"/>
        <v>1.9561531673056571</v>
      </c>
      <c r="AW50" s="168">
        <f t="shared" si="21"/>
        <v>1.8737272338729083</v>
      </c>
      <c r="AX50" s="168">
        <f t="shared" si="21"/>
        <v>1.4059778738286457</v>
      </c>
      <c r="AY50" s="168">
        <f t="shared" si="21"/>
        <v>0.3354958036949735</v>
      </c>
      <c r="AZ50" s="168">
        <f t="shared" si="21"/>
        <v>-0.19473386948672725</v>
      </c>
      <c r="BA50" s="168">
        <f t="shared" si="21"/>
        <v>2.1056322625218291</v>
      </c>
      <c r="BB50" s="168">
        <f t="shared" si="21"/>
        <v>-3.4477834220788463E-2</v>
      </c>
      <c r="BC50" s="168">
        <f t="shared" si="21"/>
        <v>4.0989712265893337</v>
      </c>
      <c r="BD50" s="168">
        <f t="shared" si="21"/>
        <v>-1.3242211444083247</v>
      </c>
      <c r="BE50" s="168">
        <f t="shared" si="21"/>
        <v>-4.6641907186386131</v>
      </c>
      <c r="BF50" s="168">
        <f t="shared" si="21"/>
        <v>-7.108894637914644</v>
      </c>
      <c r="BG50" s="168">
        <f t="shared" si="21"/>
        <v>-2.8925095286124565</v>
      </c>
      <c r="BH50" s="168">
        <f t="shared" si="21"/>
        <v>1.8415484393198103</v>
      </c>
      <c r="BI50" s="168">
        <f t="shared" si="22"/>
        <v>2.4421976328222166</v>
      </c>
      <c r="BJ50" s="168">
        <f t="shared" si="22"/>
        <v>2.0366039177321862</v>
      </c>
      <c r="BK50" s="168">
        <f t="shared" si="22"/>
        <v>1.687344015625565</v>
      </c>
    </row>
    <row r="51" spans="1:63">
      <c r="A51" s="3" t="s">
        <v>5</v>
      </c>
      <c r="B51" s="272"/>
      <c r="C51" s="168">
        <f t="shared" si="20"/>
        <v>3.9842401018693616E-2</v>
      </c>
      <c r="D51" s="168">
        <f t="shared" si="20"/>
        <v>-0.61141512921752139</v>
      </c>
      <c r="E51" s="168">
        <f t="shared" si="20"/>
        <v>-1.2858818378806052</v>
      </c>
      <c r="F51" s="168">
        <f t="shared" si="20"/>
        <v>4.2479804005655879</v>
      </c>
      <c r="G51" s="168">
        <f t="shared" si="20"/>
        <v>4.1937797700166701</v>
      </c>
      <c r="H51" s="168">
        <f t="shared" si="20"/>
        <v>6.0245968303847128</v>
      </c>
      <c r="I51" s="168">
        <f t="shared" si="20"/>
        <v>4.9238523492905939</v>
      </c>
      <c r="J51" s="168">
        <f t="shared" si="20"/>
        <v>-2.1205020607870853</v>
      </c>
      <c r="K51" s="168">
        <f t="shared" si="20"/>
        <v>0.26274519286997777</v>
      </c>
      <c r="L51" s="168">
        <f t="shared" si="20"/>
        <v>-2.0233327757731079</v>
      </c>
      <c r="M51" s="168">
        <f t="shared" si="20"/>
        <v>-2.4529480274536861</v>
      </c>
      <c r="N51" s="168">
        <f t="shared" si="20"/>
        <v>-1.8932223483534589</v>
      </c>
      <c r="O51" s="168">
        <f t="shared" si="20"/>
        <v>-1.3412553702397161</v>
      </c>
      <c r="P51" s="168">
        <f t="shared" si="20"/>
        <v>-1.4606944110555391</v>
      </c>
      <c r="Q51" s="168">
        <f t="shared" si="20"/>
        <v>-7.6343541349500346E-2</v>
      </c>
      <c r="R51" s="168">
        <f t="shared" si="20"/>
        <v>-0.76863808510143095</v>
      </c>
      <c r="S51" s="168">
        <f t="shared" si="20"/>
        <v>1.0096790008771959</v>
      </c>
      <c r="T51" s="168">
        <f t="shared" si="20"/>
        <v>0.49005975371235094</v>
      </c>
      <c r="U51" s="168">
        <f t="shared" si="20"/>
        <v>1.6285513799006366</v>
      </c>
      <c r="V51" s="168">
        <f t="shared" si="20"/>
        <v>1.0174547300084424</v>
      </c>
      <c r="W51" s="168">
        <f t="shared" si="20"/>
        <v>0.72708185162014882</v>
      </c>
      <c r="X51" s="168">
        <f t="shared" si="20"/>
        <v>0.38502200648263374</v>
      </c>
      <c r="Y51" s="168">
        <f t="shared" si="20"/>
        <v>-1.5779384953421425</v>
      </c>
      <c r="Z51" s="168">
        <f t="shared" si="20"/>
        <v>-1.643852520426961</v>
      </c>
      <c r="AA51" s="168">
        <f t="shared" si="21"/>
        <v>-1.4005807076029724</v>
      </c>
      <c r="AB51" s="168">
        <f t="shared" si="21"/>
        <v>-0.1787228225699726</v>
      </c>
      <c r="AC51" s="168">
        <f t="shared" si="21"/>
        <v>-0.58636885441736064</v>
      </c>
      <c r="AD51" s="168">
        <f t="shared" si="21"/>
        <v>1.5574008320596502</v>
      </c>
      <c r="AE51" s="168">
        <f t="shared" si="21"/>
        <v>2.3268087310700154</v>
      </c>
      <c r="AF51" s="168">
        <f t="shared" si="21"/>
        <v>1.2481029392323655</v>
      </c>
      <c r="AG51" s="168">
        <f t="shared" si="21"/>
        <v>1.685010840767968</v>
      </c>
      <c r="AH51" s="168">
        <f t="shared" si="21"/>
        <v>-4.8725818143466076E-2</v>
      </c>
      <c r="AI51" s="168">
        <f t="shared" si="21"/>
        <v>3.0832476875642344E-2</v>
      </c>
      <c r="AJ51" s="168">
        <f t="shared" si="21"/>
        <v>0.44522072673721702</v>
      </c>
      <c r="AK51" s="168">
        <f t="shared" si="21"/>
        <v>1.1217566231375089</v>
      </c>
      <c r="AL51" s="168">
        <f t="shared" si="21"/>
        <v>1.8881920561062784</v>
      </c>
      <c r="AM51" s="168">
        <f t="shared" si="21"/>
        <v>1.9392415116817792</v>
      </c>
      <c r="AN51" s="168">
        <f t="shared" si="21"/>
        <v>3.3924165692767176</v>
      </c>
      <c r="AO51" s="168">
        <f t="shared" si="21"/>
        <v>1.9466859242048415</v>
      </c>
      <c r="AP51" s="168">
        <f t="shared" si="21"/>
        <v>3.5110413009336462E-2</v>
      </c>
      <c r="AQ51" s="168">
        <f t="shared" si="21"/>
        <v>0.93594906466669125</v>
      </c>
      <c r="AR51" s="168">
        <f t="shared" si="21"/>
        <v>0.77719891167749178</v>
      </c>
      <c r="AS51" s="168">
        <f t="shared" si="21"/>
        <v>2.1090099033875003</v>
      </c>
      <c r="AT51" s="168">
        <f t="shared" si="21"/>
        <v>0.72029879060943802</v>
      </c>
      <c r="AU51" s="168">
        <f t="shared" si="21"/>
        <v>0.28252744342093644</v>
      </c>
      <c r="AV51" s="168">
        <f t="shared" si="21"/>
        <v>0.19075568598679382</v>
      </c>
      <c r="AW51" s="168">
        <f t="shared" si="21"/>
        <v>0.6502636203866432</v>
      </c>
      <c r="AX51" s="168">
        <f t="shared" si="21"/>
        <v>1.4900180431872416</v>
      </c>
      <c r="AY51" s="168">
        <f t="shared" si="21"/>
        <v>0.88604691173940464</v>
      </c>
      <c r="AZ51" s="168">
        <f t="shared" si="21"/>
        <v>0.98342949720035244</v>
      </c>
      <c r="BA51" s="168">
        <f t="shared" si="21"/>
        <v>8.162346252357229E-2</v>
      </c>
      <c r="BB51" s="168">
        <f t="shared" si="21"/>
        <v>-0.46965521120422971</v>
      </c>
      <c r="BC51" s="168">
        <f t="shared" si="21"/>
        <v>-1.695346274476562E-2</v>
      </c>
      <c r="BD51" s="168">
        <f t="shared" si="21"/>
        <v>1.4836795252225521</v>
      </c>
      <c r="BE51" s="168">
        <f t="shared" si="21"/>
        <v>-3.3416875522138678E-2</v>
      </c>
      <c r="BF51" s="168">
        <f t="shared" si="21"/>
        <v>-2.0953613359185495</v>
      </c>
      <c r="BG51" s="168">
        <f t="shared" si="21"/>
        <v>0.46899528779536448</v>
      </c>
      <c r="BH51" s="168">
        <f t="shared" si="21"/>
        <v>1.0328455257505853</v>
      </c>
      <c r="BI51" s="168">
        <f t="shared" si="22"/>
        <v>0.22725038857515661</v>
      </c>
      <c r="BJ51" s="168">
        <f t="shared" si="22"/>
        <v>1.2014177140660629</v>
      </c>
      <c r="BK51" s="168">
        <f t="shared" si="22"/>
        <v>-5.8033493616315705E-2</v>
      </c>
    </row>
    <row r="52" spans="1:63">
      <c r="A52" s="182" t="s">
        <v>6</v>
      </c>
      <c r="B52" s="273"/>
      <c r="C52" s="169">
        <f t="shared" si="20"/>
        <v>0.10200471372883142</v>
      </c>
      <c r="D52" s="169">
        <f t="shared" si="20"/>
        <v>0.72586095130214501</v>
      </c>
      <c r="E52" s="169">
        <f t="shared" si="20"/>
        <v>0.40458761877482408</v>
      </c>
      <c r="F52" s="169">
        <f t="shared" si="20"/>
        <v>0.16995504578123433</v>
      </c>
      <c r="G52" s="169">
        <f t="shared" si="20"/>
        <v>1.0434093407980887</v>
      </c>
      <c r="H52" s="169">
        <f t="shared" si="20"/>
        <v>0.59095037308813902</v>
      </c>
      <c r="I52" s="169">
        <f t="shared" si="20"/>
        <v>0.24735340268606118</v>
      </c>
      <c r="J52" s="169">
        <f t="shared" si="20"/>
        <v>1.1288562423214488</v>
      </c>
      <c r="K52" s="169">
        <f t="shared" si="20"/>
        <v>1.2504472750814311</v>
      </c>
      <c r="L52" s="169">
        <f t="shared" si="20"/>
        <v>0.88562507098741761</v>
      </c>
      <c r="M52" s="169">
        <f t="shared" si="20"/>
        <v>0.59115202481104157</v>
      </c>
      <c r="N52" s="169">
        <f t="shared" si="20"/>
        <v>-5.1103946524425297</v>
      </c>
      <c r="O52" s="169">
        <f t="shared" si="20"/>
        <v>-2.321890491661017</v>
      </c>
      <c r="P52" s="169">
        <f t="shared" si="20"/>
        <v>-0.91118707306044777</v>
      </c>
      <c r="Q52" s="169">
        <f t="shared" si="20"/>
        <v>0.77964336899590514</v>
      </c>
      <c r="R52" s="169">
        <f t="shared" si="20"/>
        <v>-1.1108406374438904</v>
      </c>
      <c r="S52" s="169">
        <f t="shared" si="20"/>
        <v>-8.523416342427409E-2</v>
      </c>
      <c r="T52" s="169">
        <f t="shared" si="20"/>
        <v>0.31618916618749804</v>
      </c>
      <c r="U52" s="169">
        <f t="shared" si="20"/>
        <v>0.50530807472942874</v>
      </c>
      <c r="V52" s="169">
        <f t="shared" si="20"/>
        <v>1.1549366177788634</v>
      </c>
      <c r="W52" s="169">
        <f t="shared" si="20"/>
        <v>2.2736250212455205</v>
      </c>
      <c r="X52" s="169">
        <f t="shared" si="20"/>
        <v>3.0266578085563443</v>
      </c>
      <c r="Y52" s="169">
        <f t="shared" si="20"/>
        <v>2.4847106933479828</v>
      </c>
      <c r="Z52" s="169">
        <f t="shared" si="20"/>
        <v>-6.8349313082124233E-2</v>
      </c>
      <c r="AA52" s="169">
        <f t="shared" si="21"/>
        <v>0.84820595235317975</v>
      </c>
      <c r="AB52" s="169">
        <f t="shared" si="21"/>
        <v>0.30750732164592576</v>
      </c>
      <c r="AC52" s="169">
        <f t="shared" si="21"/>
        <v>0.94672457732034676</v>
      </c>
      <c r="AD52" s="169">
        <f t="shared" si="21"/>
        <v>1.5107000032489744</v>
      </c>
      <c r="AE52" s="169">
        <f t="shared" si="21"/>
        <v>1.5229319077096231</v>
      </c>
      <c r="AF52" s="169">
        <f t="shared" si="21"/>
        <v>2.4354754893469601</v>
      </c>
      <c r="AG52" s="169">
        <f t="shared" si="21"/>
        <v>2.8781114718614722</v>
      </c>
      <c r="AH52" s="169">
        <f t="shared" si="21"/>
        <v>1.6371346855583682</v>
      </c>
      <c r="AI52" s="169">
        <f t="shared" si="21"/>
        <v>1.3326001875990554</v>
      </c>
      <c r="AJ52" s="169">
        <f t="shared" si="21"/>
        <v>1.2576207347824699</v>
      </c>
      <c r="AK52" s="169">
        <f t="shared" si="21"/>
        <v>1.9165904863978818</v>
      </c>
      <c r="AL52" s="169">
        <f t="shared" si="21"/>
        <v>2.2053137855309148</v>
      </c>
      <c r="AM52" s="169">
        <f t="shared" si="21"/>
        <v>2.7932453698099504</v>
      </c>
      <c r="AN52" s="169">
        <f t="shared" si="21"/>
        <v>2.7438396090322961</v>
      </c>
      <c r="AO52" s="169">
        <f t="shared" si="21"/>
        <v>2.8510845582967992</v>
      </c>
      <c r="AP52" s="169">
        <f t="shared" si="21"/>
        <v>2.7219033821808658</v>
      </c>
      <c r="AQ52" s="169">
        <f t="shared" si="21"/>
        <v>2.9399799300263081</v>
      </c>
      <c r="AR52" s="169">
        <f t="shared" si="21"/>
        <v>3.1616387827690691</v>
      </c>
      <c r="AS52" s="169">
        <f t="shared" si="21"/>
        <v>2.7991316562380284</v>
      </c>
      <c r="AT52" s="169">
        <f t="shared" si="21"/>
        <v>1.6521328662641923</v>
      </c>
      <c r="AU52" s="169">
        <f t="shared" si="21"/>
        <v>2.7153191905367096</v>
      </c>
      <c r="AV52" s="169">
        <f t="shared" si="21"/>
        <v>2.7196802055821259</v>
      </c>
      <c r="AW52" s="169">
        <f t="shared" si="21"/>
        <v>2.4206624971044706</v>
      </c>
      <c r="AX52" s="169">
        <f t="shared" si="21"/>
        <v>4.6748840891100301</v>
      </c>
      <c r="AY52" s="169">
        <f t="shared" si="21"/>
        <v>3.5931895769413593</v>
      </c>
      <c r="AZ52" s="169">
        <f t="shared" si="21"/>
        <v>2.1232662425696112</v>
      </c>
      <c r="BA52" s="169">
        <f t="shared" si="21"/>
        <v>5.120192798643874</v>
      </c>
      <c r="BB52" s="169">
        <f t="shared" si="21"/>
        <v>0.9053817757917233</v>
      </c>
      <c r="BC52" s="169">
        <f t="shared" si="21"/>
        <v>1.322781885397412</v>
      </c>
      <c r="BD52" s="169">
        <f t="shared" si="21"/>
        <v>2.0732379377838588</v>
      </c>
      <c r="BE52" s="169">
        <f t="shared" si="21"/>
        <v>1.5284655769445581</v>
      </c>
      <c r="BF52" s="169">
        <f t="shared" si="21"/>
        <v>2.5689923902081233</v>
      </c>
      <c r="BG52" s="169">
        <f t="shared" si="21"/>
        <v>2.1024027459954233</v>
      </c>
      <c r="BH52" s="169">
        <f t="shared" si="21"/>
        <v>1.4848017929682029</v>
      </c>
      <c r="BI52" s="169">
        <f t="shared" si="22"/>
        <v>0.89026915113871641</v>
      </c>
      <c r="BJ52" s="169">
        <f t="shared" si="22"/>
        <v>0.51987140023257405</v>
      </c>
      <c r="BK52" s="169">
        <f t="shared" si="22"/>
        <v>0.37087444709084721</v>
      </c>
    </row>
    <row r="53" spans="1:63">
      <c r="A53" s="2" t="s">
        <v>7</v>
      </c>
      <c r="B53" s="274"/>
      <c r="C53" s="171">
        <f t="shared" si="20"/>
        <v>1.0692714423634164</v>
      </c>
      <c r="D53" s="171">
        <f t="shared" si="20"/>
        <v>1.0550908014439939</v>
      </c>
      <c r="E53" s="171">
        <f t="shared" si="20"/>
        <v>0.79034457402563407</v>
      </c>
      <c r="F53" s="171">
        <f t="shared" si="20"/>
        <v>1.1149622679503413</v>
      </c>
      <c r="G53" s="171">
        <f t="shared" si="20"/>
        <v>1.0182321637646976</v>
      </c>
      <c r="H53" s="171">
        <f t="shared" si="20"/>
        <v>1.1609153445993634</v>
      </c>
      <c r="I53" s="171">
        <f t="shared" si="20"/>
        <v>1.1287011884862717</v>
      </c>
      <c r="J53" s="171">
        <f t="shared" si="20"/>
        <v>0.53802509242646679</v>
      </c>
      <c r="K53" s="171">
        <f t="shared" si="20"/>
        <v>0.26065242404093014</v>
      </c>
      <c r="L53" s="171">
        <f t="shared" si="20"/>
        <v>0.23299584774728674</v>
      </c>
      <c r="M53" s="171">
        <f t="shared" si="20"/>
        <v>1.0969659878725987E-2</v>
      </c>
      <c r="N53" s="171">
        <f t="shared" si="20"/>
        <v>0.97053336187386674</v>
      </c>
      <c r="O53" s="171">
        <f t="shared" si="20"/>
        <v>0.81749703645008009</v>
      </c>
      <c r="P53" s="171">
        <f t="shared" si="20"/>
        <v>0.31745542153145828</v>
      </c>
      <c r="Q53" s="171">
        <f t="shared" si="20"/>
        <v>0.21191612253909589</v>
      </c>
      <c r="R53" s="171">
        <f t="shared" si="20"/>
        <v>1.6348409076786534</v>
      </c>
      <c r="S53" s="171">
        <f t="shared" si="20"/>
        <v>1.1025729283773475</v>
      </c>
      <c r="T53" s="171">
        <f t="shared" si="20"/>
        <v>1.1246433883977203</v>
      </c>
      <c r="U53" s="171">
        <f t="shared" si="20"/>
        <v>0.88410904675124535</v>
      </c>
      <c r="V53" s="171">
        <f t="shared" si="20"/>
        <v>1.0769165637365483</v>
      </c>
      <c r="W53" s="171">
        <f t="shared" si="20"/>
        <v>0.89621323117270602</v>
      </c>
      <c r="X53" s="171">
        <f t="shared" si="20"/>
        <v>0.89356967483333449</v>
      </c>
      <c r="Y53" s="171">
        <f t="shared" si="20"/>
        <v>0.75337255912931178</v>
      </c>
      <c r="Z53" s="171">
        <f t="shared" si="20"/>
        <v>1.071135097368126</v>
      </c>
      <c r="AA53" s="171">
        <f t="shared" si="21"/>
        <v>0.79491416518409252</v>
      </c>
      <c r="AB53" s="171">
        <f t="shared" si="21"/>
        <v>0.75909114574152559</v>
      </c>
      <c r="AC53" s="171">
        <f t="shared" si="21"/>
        <v>0.98688889231044719</v>
      </c>
      <c r="AD53" s="171">
        <f t="shared" si="21"/>
        <v>1.4347545977815366</v>
      </c>
      <c r="AE53" s="171">
        <f t="shared" si="21"/>
        <v>1.0977035680348424</v>
      </c>
      <c r="AF53" s="171">
        <f t="shared" si="21"/>
        <v>0.45399769240434329</v>
      </c>
      <c r="AG53" s="171">
        <f t="shared" si="21"/>
        <v>0.84888415106761561</v>
      </c>
      <c r="AH53" s="171">
        <f t="shared" si="21"/>
        <v>1.5291345503560707</v>
      </c>
      <c r="AI53" s="171">
        <f t="shared" si="21"/>
        <v>0.97529109607649689</v>
      </c>
      <c r="AJ53" s="171">
        <f t="shared" si="21"/>
        <v>1.0207595905481679</v>
      </c>
      <c r="AK53" s="171">
        <f t="shared" si="21"/>
        <v>0.81226265897705974</v>
      </c>
      <c r="AL53" s="171">
        <f t="shared" si="21"/>
        <v>1.3097351949384999</v>
      </c>
      <c r="AM53" s="171">
        <f t="shared" si="21"/>
        <v>1.2809576352121947</v>
      </c>
      <c r="AN53" s="171">
        <f t="shared" si="21"/>
        <v>1.1301788419901033</v>
      </c>
      <c r="AO53" s="171">
        <f t="shared" si="21"/>
        <v>1.505001584212194</v>
      </c>
      <c r="AP53" s="171">
        <f t="shared" si="21"/>
        <v>1.2426757485897804</v>
      </c>
      <c r="AQ53" s="171">
        <f t="shared" si="21"/>
        <v>1.5462078259720946</v>
      </c>
      <c r="AR53" s="171">
        <f t="shared" ref="AR53:BH61" si="23">(AR13-AQ13)/AQ13*100</f>
        <v>1.3356947642682402</v>
      </c>
      <c r="AS53" s="171">
        <f t="shared" si="23"/>
        <v>0.91840568347349161</v>
      </c>
      <c r="AT53" s="171">
        <f t="shared" si="23"/>
        <v>2.1557828072731957</v>
      </c>
      <c r="AU53" s="171">
        <f t="shared" si="23"/>
        <v>1.5920015880573932</v>
      </c>
      <c r="AV53" s="171">
        <f t="shared" si="23"/>
        <v>1.4798025193116835</v>
      </c>
      <c r="AW53" s="171">
        <f t="shared" si="23"/>
        <v>1.2396512203587517</v>
      </c>
      <c r="AX53" s="171">
        <f t="shared" si="23"/>
        <v>1.6324719284092082</v>
      </c>
      <c r="AY53" s="171">
        <f t="shared" si="23"/>
        <v>1.2839787395596083</v>
      </c>
      <c r="AZ53" s="171">
        <f t="shared" si="23"/>
        <v>1.7908401523557433</v>
      </c>
      <c r="BA53" s="171">
        <f t="shared" si="23"/>
        <v>1.3529180524032938</v>
      </c>
      <c r="BB53" s="171">
        <f t="shared" si="23"/>
        <v>1.1752730232709325</v>
      </c>
      <c r="BC53" s="171">
        <f t="shared" si="23"/>
        <v>0.63957949878371811</v>
      </c>
      <c r="BD53" s="171">
        <f t="shared" si="23"/>
        <v>0.93588768869353611</v>
      </c>
      <c r="BE53" s="171">
        <f t="shared" si="23"/>
        <v>1.0327374435691765</v>
      </c>
      <c r="BF53" s="171">
        <f t="shared" si="23"/>
        <v>-0.23025071893427507</v>
      </c>
      <c r="BG53" s="171">
        <f t="shared" si="23"/>
        <v>-0.42991670781182068</v>
      </c>
      <c r="BH53" s="171">
        <f t="shared" si="23"/>
        <v>0.19843392998661211</v>
      </c>
      <c r="BI53" s="171">
        <f t="shared" si="22"/>
        <v>0.57283286944469403</v>
      </c>
      <c r="BJ53" s="171">
        <f t="shared" si="22"/>
        <v>0.68013156786218665</v>
      </c>
      <c r="BK53" s="171">
        <f t="shared" si="22"/>
        <v>0.99022214905138384</v>
      </c>
    </row>
    <row r="54" spans="1:63">
      <c r="A54" s="3" t="s">
        <v>8</v>
      </c>
      <c r="B54" s="272"/>
      <c r="C54" s="168">
        <f t="shared" si="20"/>
        <v>1.926897646323839</v>
      </c>
      <c r="D54" s="168">
        <f t="shared" si="20"/>
        <v>2.092171505298992</v>
      </c>
      <c r="E54" s="168">
        <f t="shared" si="20"/>
        <v>1.5377237361743838</v>
      </c>
      <c r="F54" s="168">
        <f t="shared" si="20"/>
        <v>-0.15882711193892851</v>
      </c>
      <c r="G54" s="168">
        <f t="shared" si="20"/>
        <v>0.62541144514800762</v>
      </c>
      <c r="H54" s="168">
        <f t="shared" si="20"/>
        <v>0.83360850268890296</v>
      </c>
      <c r="I54" s="168">
        <f t="shared" si="20"/>
        <v>1.0845182212206841</v>
      </c>
      <c r="J54" s="168">
        <f t="shared" si="20"/>
        <v>0.28543734885720096</v>
      </c>
      <c r="K54" s="168">
        <f t="shared" si="20"/>
        <v>-0.65270370623319074</v>
      </c>
      <c r="L54" s="168">
        <f t="shared" si="20"/>
        <v>-0.59897938553706986</v>
      </c>
      <c r="M54" s="168">
        <f t="shared" si="20"/>
        <v>-1.8887437293562281</v>
      </c>
      <c r="N54" s="168">
        <f t="shared" si="20"/>
        <v>2.3848090332512979</v>
      </c>
      <c r="O54" s="168">
        <f t="shared" si="20"/>
        <v>0.85517484197508087</v>
      </c>
      <c r="P54" s="168">
        <f t="shared" si="20"/>
        <v>0.37876878541956205</v>
      </c>
      <c r="Q54" s="168">
        <f t="shared" si="20"/>
        <v>2.7977646577759925E-2</v>
      </c>
      <c r="R54" s="168">
        <f t="shared" si="20"/>
        <v>3.3396540348260082</v>
      </c>
      <c r="S54" s="168">
        <f t="shared" si="20"/>
        <v>2.3216446525944323</v>
      </c>
      <c r="T54" s="168">
        <f t="shared" si="20"/>
        <v>2.5888848193817062</v>
      </c>
      <c r="U54" s="168">
        <f t="shared" si="20"/>
        <v>2.3582691481273348</v>
      </c>
      <c r="V54" s="168">
        <f t="shared" si="20"/>
        <v>2.0284507007091825</v>
      </c>
      <c r="W54" s="168">
        <f t="shared" si="20"/>
        <v>1.8972865616128554</v>
      </c>
      <c r="X54" s="168">
        <f t="shared" si="20"/>
        <v>1.2953569950759474</v>
      </c>
      <c r="Y54" s="168">
        <f t="shared" si="20"/>
        <v>0.61513946662741903</v>
      </c>
      <c r="Z54" s="168">
        <f t="shared" si="20"/>
        <v>0.18715629745700582</v>
      </c>
      <c r="AA54" s="168">
        <f t="shared" ref="AA54:AQ61" si="24">(AA14-Z14)/Z14*100</f>
        <v>0.10466834852637798</v>
      </c>
      <c r="AB54" s="168">
        <f t="shared" si="24"/>
        <v>-1.256541129040711E-2</v>
      </c>
      <c r="AC54" s="168">
        <f t="shared" si="24"/>
        <v>0.24046015911241458</v>
      </c>
      <c r="AD54" s="168">
        <f t="shared" si="24"/>
        <v>0.75232962874596332</v>
      </c>
      <c r="AE54" s="168">
        <f t="shared" si="24"/>
        <v>0.82730611335988713</v>
      </c>
      <c r="AF54" s="168">
        <f t="shared" si="24"/>
        <v>0.59701563050713669</v>
      </c>
      <c r="AG54" s="168">
        <f t="shared" si="24"/>
        <v>1.6242350435634045</v>
      </c>
      <c r="AH54" s="168">
        <f t="shared" si="24"/>
        <v>0.13331107893599409</v>
      </c>
      <c r="AI54" s="168">
        <f t="shared" si="24"/>
        <v>0.41870283761560984</v>
      </c>
      <c r="AJ54" s="168">
        <f t="shared" si="24"/>
        <v>0.664924506387921</v>
      </c>
      <c r="AK54" s="168">
        <f t="shared" si="24"/>
        <v>0.5819608295595422</v>
      </c>
      <c r="AL54" s="168">
        <f t="shared" si="24"/>
        <v>1.3496694651909003</v>
      </c>
      <c r="AM54" s="168">
        <f t="shared" si="24"/>
        <v>1.880514071315794</v>
      </c>
      <c r="AN54" s="168">
        <f t="shared" si="24"/>
        <v>2.0824307059934455</v>
      </c>
      <c r="AO54" s="168">
        <f t="shared" si="24"/>
        <v>2.3969006252074503</v>
      </c>
      <c r="AP54" s="168">
        <f t="shared" si="24"/>
        <v>1.232145134549171</v>
      </c>
      <c r="AQ54" s="168">
        <f t="shared" si="24"/>
        <v>1.5155428243274209</v>
      </c>
      <c r="AR54" s="168">
        <f t="shared" si="23"/>
        <v>1.4291856578822488</v>
      </c>
      <c r="AS54" s="168">
        <f t="shared" si="23"/>
        <v>1.9637401783040149</v>
      </c>
      <c r="AT54" s="168">
        <f t="shared" si="23"/>
        <v>1.0927438568000754</v>
      </c>
      <c r="AU54" s="168">
        <f t="shared" si="23"/>
        <v>1.4738521078434403</v>
      </c>
      <c r="AV54" s="168">
        <f t="shared" si="23"/>
        <v>1.4392854749386184</v>
      </c>
      <c r="AW54" s="168">
        <f t="shared" si="23"/>
        <v>1.4092543276432228</v>
      </c>
      <c r="AX54" s="168">
        <f t="shared" si="23"/>
        <v>1.3440665980438957</v>
      </c>
      <c r="AY54" s="168">
        <f t="shared" si="23"/>
        <v>1.2122827194778723</v>
      </c>
      <c r="AZ54" s="168">
        <f t="shared" si="23"/>
        <v>1.1469510871322526</v>
      </c>
      <c r="BA54" s="168">
        <f t="shared" si="23"/>
        <v>0.96223226926062921</v>
      </c>
      <c r="BB54" s="168">
        <f t="shared" si="23"/>
        <v>0.8534837649746444</v>
      </c>
      <c r="BC54" s="168">
        <f t="shared" si="23"/>
        <v>-0.90867503332489141</v>
      </c>
      <c r="BD54" s="168">
        <f t="shared" si="23"/>
        <v>-1.3670180445534359</v>
      </c>
      <c r="BE54" s="168">
        <f t="shared" si="23"/>
        <v>-6.8305779369338987E-2</v>
      </c>
      <c r="BF54" s="168">
        <f t="shared" si="23"/>
        <v>-0.61759049492547913</v>
      </c>
      <c r="BG54" s="168">
        <f t="shared" si="23"/>
        <v>-1.5126179328752409</v>
      </c>
      <c r="BH54" s="168">
        <f t="shared" si="23"/>
        <v>-0.28655387951666506</v>
      </c>
      <c r="BI54" s="168">
        <f t="shared" si="22"/>
        <v>-0.18459903664186936</v>
      </c>
      <c r="BJ54" s="168">
        <f t="shared" si="22"/>
        <v>0.81735348296153054</v>
      </c>
      <c r="BK54" s="168">
        <f t="shared" si="22"/>
        <v>1.4082597332161342</v>
      </c>
    </row>
    <row r="55" spans="1:63">
      <c r="A55" s="3" t="s">
        <v>9</v>
      </c>
      <c r="B55" s="272"/>
      <c r="C55" s="168">
        <f t="shared" si="20"/>
        <v>2.7037174159885131</v>
      </c>
      <c r="D55" s="168">
        <f t="shared" si="20"/>
        <v>2.5018396796366349</v>
      </c>
      <c r="E55" s="168">
        <f t="shared" si="20"/>
        <v>2.1266965688954684</v>
      </c>
      <c r="F55" s="168">
        <f t="shared" si="20"/>
        <v>0.53391193610768606</v>
      </c>
      <c r="G55" s="168">
        <f t="shared" si="20"/>
        <v>1.3338391619093672</v>
      </c>
      <c r="H55" s="168">
        <f t="shared" si="20"/>
        <v>1.5860199880349066</v>
      </c>
      <c r="I55" s="168">
        <f t="shared" si="20"/>
        <v>0.62030212801301743</v>
      </c>
      <c r="J55" s="168">
        <f t="shared" si="20"/>
        <v>2.5134537596066848</v>
      </c>
      <c r="K55" s="168">
        <f t="shared" si="20"/>
        <v>2.0862697174941669</v>
      </c>
      <c r="L55" s="168">
        <f t="shared" si="20"/>
        <v>2.2557641982762231</v>
      </c>
      <c r="M55" s="168">
        <f t="shared" si="20"/>
        <v>2.330512878631529</v>
      </c>
      <c r="N55" s="168">
        <f t="shared" si="20"/>
        <v>1.4236076674648708</v>
      </c>
      <c r="O55" s="168">
        <f t="shared" si="20"/>
        <v>0.8328194309964152</v>
      </c>
      <c r="P55" s="168">
        <f t="shared" si="20"/>
        <v>-0.47142303203924751</v>
      </c>
      <c r="Q55" s="168">
        <f t="shared" si="20"/>
        <v>0.90245824482021364</v>
      </c>
      <c r="R55" s="168">
        <f t="shared" si="20"/>
        <v>1.1870534868896121</v>
      </c>
      <c r="S55" s="168">
        <f t="shared" si="20"/>
        <v>2.2576953329558438</v>
      </c>
      <c r="T55" s="168">
        <f t="shared" si="20"/>
        <v>2.1559587940765299</v>
      </c>
      <c r="U55" s="168">
        <f t="shared" si="20"/>
        <v>1.9266070421536126</v>
      </c>
      <c r="V55" s="168">
        <f t="shared" si="20"/>
        <v>2.3631497745285528</v>
      </c>
      <c r="W55" s="168">
        <f t="shared" si="20"/>
        <v>2.2274569929457635</v>
      </c>
      <c r="X55" s="168">
        <f t="shared" si="20"/>
        <v>1.4724797751302328</v>
      </c>
      <c r="Y55" s="168">
        <f t="shared" si="20"/>
        <v>0.85035678278828941</v>
      </c>
      <c r="Z55" s="168">
        <f t="shared" si="20"/>
        <v>1.0155448451789326</v>
      </c>
      <c r="AA55" s="168">
        <f t="shared" si="24"/>
        <v>1.5052388831583929</v>
      </c>
      <c r="AB55" s="168">
        <f t="shared" si="24"/>
        <v>2.1192082301559405</v>
      </c>
      <c r="AC55" s="168">
        <f t="shared" si="24"/>
        <v>2.5300180275762156</v>
      </c>
      <c r="AD55" s="168">
        <f t="shared" si="24"/>
        <v>2.4300626304801618</v>
      </c>
      <c r="AE55" s="168">
        <f t="shared" si="24"/>
        <v>2.282732757215066</v>
      </c>
      <c r="AF55" s="168">
        <f t="shared" si="24"/>
        <v>1.7109801886504499</v>
      </c>
      <c r="AG55" s="168">
        <f t="shared" si="24"/>
        <v>1.5529778191282742</v>
      </c>
      <c r="AH55" s="168">
        <f t="shared" si="24"/>
        <v>1.7986585996568512</v>
      </c>
      <c r="AI55" s="168">
        <f t="shared" si="24"/>
        <v>1.1556078836166577</v>
      </c>
      <c r="AJ55" s="168">
        <f t="shared" si="24"/>
        <v>1.0586987890335389</v>
      </c>
      <c r="AK55" s="168">
        <f t="shared" si="24"/>
        <v>1.7173510038259774</v>
      </c>
      <c r="AL55" s="168">
        <f t="shared" si="24"/>
        <v>0.93918195777946667</v>
      </c>
      <c r="AM55" s="168">
        <f t="shared" si="24"/>
        <v>0.97039637964549419</v>
      </c>
      <c r="AN55" s="168">
        <f t="shared" si="24"/>
        <v>1.4039386376088148</v>
      </c>
      <c r="AO55" s="168">
        <f t="shared" si="24"/>
        <v>1.3094603822573747</v>
      </c>
      <c r="AP55" s="168">
        <f t="shared" si="24"/>
        <v>1.1619853932417818</v>
      </c>
      <c r="AQ55" s="168">
        <f t="shared" si="24"/>
        <v>1.4731859293170957</v>
      </c>
      <c r="AR55" s="168">
        <f t="shared" si="23"/>
        <v>1.3529431926212281</v>
      </c>
      <c r="AS55" s="168">
        <f t="shared" si="23"/>
        <v>1.282199602382855</v>
      </c>
      <c r="AT55" s="168">
        <f t="shared" si="23"/>
        <v>1.4053221943200169</v>
      </c>
      <c r="AU55" s="168">
        <f t="shared" si="23"/>
        <v>1.2498093746100845</v>
      </c>
      <c r="AV55" s="168">
        <f t="shared" si="23"/>
        <v>0.98517783178721807</v>
      </c>
      <c r="AW55" s="168">
        <f t="shared" si="23"/>
        <v>0.74099685432259466</v>
      </c>
      <c r="AX55" s="168">
        <f t="shared" si="23"/>
        <v>2.1696265738877636</v>
      </c>
      <c r="AY55" s="168">
        <f t="shared" si="23"/>
        <v>2.1907377767239051</v>
      </c>
      <c r="AZ55" s="168">
        <f t="shared" si="23"/>
        <v>1.3793370158623757</v>
      </c>
      <c r="BA55" s="168">
        <f t="shared" si="23"/>
        <v>0.98291657924685449</v>
      </c>
      <c r="BB55" s="168">
        <f t="shared" si="23"/>
        <v>0.7041357904213823</v>
      </c>
      <c r="BC55" s="168">
        <f t="shared" si="23"/>
        <v>0.86026130437120274</v>
      </c>
      <c r="BD55" s="168">
        <f t="shared" si="23"/>
        <v>0.93896015184030579</v>
      </c>
      <c r="BE55" s="168">
        <f t="shared" si="23"/>
        <v>0.40087888765933422</v>
      </c>
      <c r="BF55" s="168">
        <f t="shared" si="23"/>
        <v>-0.5205723455516057</v>
      </c>
      <c r="BG55" s="168">
        <f t="shared" si="23"/>
        <v>-0.24535492765342209</v>
      </c>
      <c r="BH55" s="168">
        <f t="shared" si="23"/>
        <v>0.28678943439790305</v>
      </c>
      <c r="BI55" s="168">
        <f t="shared" si="22"/>
        <v>0.4614730992703085</v>
      </c>
      <c r="BJ55" s="168">
        <f t="shared" si="22"/>
        <v>0.6001431534127406</v>
      </c>
      <c r="BK55" s="168">
        <f t="shared" si="22"/>
        <v>1.1049488573478796</v>
      </c>
    </row>
    <row r="56" spans="1:63">
      <c r="A56" s="3" t="s">
        <v>10</v>
      </c>
      <c r="B56" s="272"/>
      <c r="C56" s="168">
        <f t="shared" si="20"/>
        <v>0.61474651607024078</v>
      </c>
      <c r="D56" s="168">
        <f t="shared" si="20"/>
        <v>0.82112798506454965</v>
      </c>
      <c r="E56" s="168">
        <f t="shared" si="20"/>
        <v>0.55266818991906985</v>
      </c>
      <c r="F56" s="168">
        <f t="shared" si="20"/>
        <v>2.075582278509708</v>
      </c>
      <c r="G56" s="168">
        <f t="shared" ref="G56:G61" si="25">(G16-F16)/F16*100</f>
        <v>2.3674894982772487</v>
      </c>
      <c r="H56" s="168">
        <f t="shared" ref="H56:H61" si="26">(H16-G16)/G16*100</f>
        <v>2.3866699285230322</v>
      </c>
      <c r="I56" s="168">
        <f t="shared" ref="I56:I61" si="27">(I16-H16)/H16*100</f>
        <v>2.3061885109110851</v>
      </c>
      <c r="J56" s="168">
        <f t="shared" ref="J56:J61" si="28">(J16-I16)/I16*100</f>
        <v>0.49874162377140324</v>
      </c>
      <c r="K56" s="168">
        <f t="shared" ref="K56:K61" si="29">(K16-J16)/J16*100</f>
        <v>0.54032300866032035</v>
      </c>
      <c r="L56" s="168">
        <f t="shared" ref="L56:L61" si="30">(L16-K16)/K16*100</f>
        <v>0.30950549335093341</v>
      </c>
      <c r="M56" s="168">
        <f t="shared" ref="M56:M61" si="31">(M16-L16)/L16*100</f>
        <v>0.4052695256936294</v>
      </c>
      <c r="N56" s="168">
        <f t="shared" ref="N56:N61" si="32">(N16-M16)/M16*100</f>
        <v>0.25657100635677904</v>
      </c>
      <c r="O56" s="168">
        <f t="shared" ref="O56:O61" si="33">(O16-N16)/N16*100</f>
        <v>1.4088488927463907</v>
      </c>
      <c r="P56" s="168">
        <f t="shared" ref="P56:P61" si="34">(P16-O16)/O16*100</f>
        <v>0.73320263250226059</v>
      </c>
      <c r="Q56" s="168">
        <f t="shared" ref="Q56:Q61" si="35">(Q16-P16)/P16*100</f>
        <v>3.9302473024892141E-2</v>
      </c>
      <c r="R56" s="168">
        <f t="shared" ref="R56:R61" si="36">(R16-Q16)/Q16*100</f>
        <v>2.7400097447733507</v>
      </c>
      <c r="S56" s="168">
        <f t="shared" ref="S56:S61" si="37">(S16-R16)/R16*100</f>
        <v>1.1037662057649988</v>
      </c>
      <c r="T56" s="168">
        <f t="shared" ref="T56:T61" si="38">(T16-S16)/S16*100</f>
        <v>1.1083558941295388</v>
      </c>
      <c r="U56" s="168">
        <f t="shared" ref="U56:U61" si="39">(U16-T16)/T16*100</f>
        <v>0.64277965312975927</v>
      </c>
      <c r="V56" s="168">
        <f t="shared" ref="V56:V61" si="40">(V16-U16)/U16*100</f>
        <v>0.51699638842604734</v>
      </c>
      <c r="W56" s="168">
        <f t="shared" ref="W56:W61" si="41">(W16-V16)/V16*100</f>
        <v>0.37480123627937656</v>
      </c>
      <c r="X56" s="168">
        <f t="shared" ref="X56:X61" si="42">(X16-W16)/W16*100</f>
        <v>1.2093593912866343</v>
      </c>
      <c r="Y56" s="168">
        <f t="shared" ref="Y56:Y61" si="43">(Y16-X16)/X16*100</f>
        <v>1.7145149804072062</v>
      </c>
      <c r="Z56" s="168">
        <f t="shared" ref="Z56:Z61" si="44">(Z16-Y16)/Y16*100</f>
        <v>2.7676342076998486</v>
      </c>
      <c r="AA56" s="168">
        <f t="shared" si="24"/>
        <v>2.2499757877776703</v>
      </c>
      <c r="AB56" s="168">
        <f t="shared" si="24"/>
        <v>1.9687948025780426</v>
      </c>
      <c r="AC56" s="168">
        <f t="shared" si="24"/>
        <v>1.9800550493810454</v>
      </c>
      <c r="AD56" s="168">
        <f t="shared" si="24"/>
        <v>2.2719603861194089</v>
      </c>
      <c r="AE56" s="168">
        <f t="shared" si="24"/>
        <v>1.3084013780316495</v>
      </c>
      <c r="AF56" s="168">
        <f t="shared" si="24"/>
        <v>-0.36243611414140203</v>
      </c>
      <c r="AG56" s="168">
        <f t="shared" si="24"/>
        <v>0.28153875770020531</v>
      </c>
      <c r="AH56" s="168">
        <f t="shared" si="24"/>
        <v>2.3767626756676772</v>
      </c>
      <c r="AI56" s="168">
        <f t="shared" si="24"/>
        <v>1.3563082788713579</v>
      </c>
      <c r="AJ56" s="168">
        <f t="shared" si="24"/>
        <v>1.5088972909223353</v>
      </c>
      <c r="AK56" s="168">
        <f t="shared" si="24"/>
        <v>0.869479375493591</v>
      </c>
      <c r="AL56" s="168">
        <f t="shared" si="24"/>
        <v>2.8257285463702546</v>
      </c>
      <c r="AM56" s="168">
        <f t="shared" si="24"/>
        <v>1.9302786146507891</v>
      </c>
      <c r="AN56" s="168">
        <f t="shared" si="24"/>
        <v>1.0048627022833871</v>
      </c>
      <c r="AO56" s="168">
        <f t="shared" si="24"/>
        <v>1.4467864203325227</v>
      </c>
      <c r="AP56" s="168">
        <f t="shared" si="24"/>
        <v>1.0071745766929572</v>
      </c>
      <c r="AQ56" s="168">
        <f t="shared" si="24"/>
        <v>1.9102206695245376</v>
      </c>
      <c r="AR56" s="168">
        <f t="shared" si="23"/>
        <v>1.8335560159023958</v>
      </c>
      <c r="AS56" s="168">
        <f t="shared" si="23"/>
        <v>0.66304083970461081</v>
      </c>
      <c r="AT56" s="168">
        <f t="shared" si="23"/>
        <v>3.8624910150681209</v>
      </c>
      <c r="AU56" s="168">
        <f t="shared" si="23"/>
        <v>2.5933198587729622</v>
      </c>
      <c r="AV56" s="168">
        <f t="shared" si="23"/>
        <v>2.5121806001926452</v>
      </c>
      <c r="AW56" s="168">
        <f t="shared" si="23"/>
        <v>1.462950349088963</v>
      </c>
      <c r="AX56" s="168">
        <f t="shared" si="23"/>
        <v>1.6015968016015969</v>
      </c>
      <c r="AY56" s="168">
        <f t="shared" si="23"/>
        <v>1.5878540814309858</v>
      </c>
      <c r="AZ56" s="168">
        <f t="shared" si="23"/>
        <v>2.8354152511367792</v>
      </c>
      <c r="BA56" s="168">
        <f t="shared" si="23"/>
        <v>1.7588145437501237</v>
      </c>
      <c r="BB56" s="168">
        <f t="shared" si="23"/>
        <v>1.8682642041355428</v>
      </c>
      <c r="BC56" s="168">
        <f t="shared" si="23"/>
        <v>1.6068271768708409</v>
      </c>
      <c r="BD56" s="168">
        <f t="shared" si="23"/>
        <v>1.9744249638089111</v>
      </c>
      <c r="BE56" s="168">
        <f t="shared" si="23"/>
        <v>1.8205239428473783</v>
      </c>
      <c r="BF56" s="168">
        <f t="shared" si="23"/>
        <v>-0.59177403113784821</v>
      </c>
      <c r="BG56" s="168">
        <f t="shared" si="23"/>
        <v>-0.97424016539486469</v>
      </c>
      <c r="BH56" s="168">
        <f t="shared" si="23"/>
        <v>-0.3805731941133117</v>
      </c>
      <c r="BI56" s="168">
        <f t="shared" si="22"/>
        <v>0.26512837795142913</v>
      </c>
      <c r="BJ56" s="168">
        <f t="shared" si="22"/>
        <v>0.88938955892895122</v>
      </c>
      <c r="BK56" s="168">
        <f t="shared" si="22"/>
        <v>0.73163113922073864</v>
      </c>
    </row>
    <row r="57" spans="1:63">
      <c r="A57" s="3" t="s">
        <v>11</v>
      </c>
      <c r="B57" s="272"/>
      <c r="C57" s="168">
        <f t="shared" ref="C57:F61" si="45">(C17-B17)/B17*100</f>
        <v>1.6715443128373471</v>
      </c>
      <c r="D57" s="168">
        <f t="shared" si="45"/>
        <v>0.836157625994006</v>
      </c>
      <c r="E57" s="168">
        <f t="shared" si="45"/>
        <v>0.45148390420539453</v>
      </c>
      <c r="F57" s="168">
        <f t="shared" si="45"/>
        <v>2.8102599564783683</v>
      </c>
      <c r="G57" s="168">
        <f t="shared" si="25"/>
        <v>-1.5475829806573882</v>
      </c>
      <c r="H57" s="168">
        <f t="shared" si="26"/>
        <v>-0.53135240783673832</v>
      </c>
      <c r="I57" s="168">
        <f t="shared" si="27"/>
        <v>0.49206451952388203</v>
      </c>
      <c r="J57" s="168">
        <f t="shared" si="28"/>
        <v>-0.16885442323930397</v>
      </c>
      <c r="K57" s="168">
        <f t="shared" si="29"/>
        <v>0.27068045304697413</v>
      </c>
      <c r="L57" s="168">
        <f t="shared" si="30"/>
        <v>0.40303058060890279</v>
      </c>
      <c r="M57" s="168">
        <f t="shared" si="31"/>
        <v>0.1010064320841163</v>
      </c>
      <c r="N57" s="168">
        <f t="shared" si="32"/>
        <v>2.9237072497105325</v>
      </c>
      <c r="O57" s="168">
        <f t="shared" si="33"/>
        <v>2.0889309692768041</v>
      </c>
      <c r="P57" s="168">
        <f t="shared" si="34"/>
        <v>1.8370240286042177</v>
      </c>
      <c r="Q57" s="168">
        <f t="shared" si="35"/>
        <v>1.282550868635504</v>
      </c>
      <c r="R57" s="168">
        <f t="shared" si="36"/>
        <v>0.38127838313768875</v>
      </c>
      <c r="S57" s="168">
        <f t="shared" si="37"/>
        <v>0.62871586773082155</v>
      </c>
      <c r="T57" s="168">
        <f t="shared" si="38"/>
        <v>0.78252373020192345</v>
      </c>
      <c r="U57" s="168">
        <f t="shared" si="39"/>
        <v>0.75712698917858445</v>
      </c>
      <c r="V57" s="168">
        <f t="shared" si="40"/>
        <v>1.6597202493280436</v>
      </c>
      <c r="W57" s="168">
        <f t="shared" si="41"/>
        <v>1.2578821257154971</v>
      </c>
      <c r="X57" s="168">
        <f t="shared" si="42"/>
        <v>1.4582617114400884</v>
      </c>
      <c r="Y57" s="168">
        <f t="shared" si="43"/>
        <v>1.1231829700110307</v>
      </c>
      <c r="Z57" s="168">
        <f t="shared" si="44"/>
        <v>9.9414269530894231E-2</v>
      </c>
      <c r="AA57" s="168">
        <f t="shared" si="24"/>
        <v>4.0305591681662312E-2</v>
      </c>
      <c r="AB57" s="168">
        <f t="shared" si="24"/>
        <v>0.25600943527970188</v>
      </c>
      <c r="AC57" s="168">
        <f t="shared" si="24"/>
        <v>0.40680125368765757</v>
      </c>
      <c r="AD57" s="168">
        <f t="shared" si="24"/>
        <v>0.47779204113587481</v>
      </c>
      <c r="AE57" s="168">
        <f t="shared" si="24"/>
        <v>0.85204347816502535</v>
      </c>
      <c r="AF57" s="168">
        <f t="shared" si="24"/>
        <v>1.0435940822433358</v>
      </c>
      <c r="AG57" s="168">
        <f t="shared" si="24"/>
        <v>1.4189552052839587</v>
      </c>
      <c r="AH57" s="168">
        <f t="shared" si="24"/>
        <v>1.8567207018353042</v>
      </c>
      <c r="AI57" s="168">
        <f t="shared" si="24"/>
        <v>1.5351703516427415</v>
      </c>
      <c r="AJ57" s="168">
        <f t="shared" si="24"/>
        <v>1.1001508367850217</v>
      </c>
      <c r="AK57" s="168">
        <f t="shared" si="24"/>
        <v>0.370620345043989</v>
      </c>
      <c r="AL57" s="168">
        <f t="shared" si="24"/>
        <v>0.21942760068895548</v>
      </c>
      <c r="AM57" s="168">
        <f t="shared" si="24"/>
        <v>-0.22836425275449668</v>
      </c>
      <c r="AN57" s="168">
        <f t="shared" si="24"/>
        <v>0.59699379409613251</v>
      </c>
      <c r="AO57" s="168">
        <f t="shared" si="24"/>
        <v>0.74826421467442294</v>
      </c>
      <c r="AP57" s="168">
        <f t="shared" si="24"/>
        <v>0.9876370748061678</v>
      </c>
      <c r="AQ57" s="168">
        <f t="shared" si="24"/>
        <v>1.4224718272192407</v>
      </c>
      <c r="AR57" s="168">
        <f t="shared" si="23"/>
        <v>1.2411291092511856</v>
      </c>
      <c r="AS57" s="168">
        <f t="shared" si="23"/>
        <v>1.0449456870731226</v>
      </c>
      <c r="AT57" s="168">
        <f t="shared" si="23"/>
        <v>1.7974117626145498</v>
      </c>
      <c r="AU57" s="168">
        <f t="shared" si="23"/>
        <v>1.1579809004092769</v>
      </c>
      <c r="AV57" s="168">
        <f t="shared" si="23"/>
        <v>1.0379129534125973</v>
      </c>
      <c r="AW57" s="168">
        <f t="shared" si="23"/>
        <v>0.73146249786434303</v>
      </c>
      <c r="AX57" s="168">
        <f t="shared" si="23"/>
        <v>1.6325146025250974</v>
      </c>
      <c r="AY57" s="168">
        <f t="shared" si="23"/>
        <v>1.5386605196457852</v>
      </c>
      <c r="AZ57" s="168">
        <f t="shared" si="23"/>
        <v>1.6777307347154693</v>
      </c>
      <c r="BA57" s="168">
        <f t="shared" si="23"/>
        <v>1.8226050550911668</v>
      </c>
      <c r="BB57" s="168">
        <f t="shared" si="23"/>
        <v>0.33989036511622878</v>
      </c>
      <c r="BC57" s="168">
        <f t="shared" si="23"/>
        <v>0.23969622656434833</v>
      </c>
      <c r="BD57" s="168">
        <f t="shared" si="23"/>
        <v>0.78523908359836803</v>
      </c>
      <c r="BE57" s="168">
        <f t="shared" si="23"/>
        <v>0.36489491652833311</v>
      </c>
      <c r="BF57" s="168">
        <f t="shared" si="23"/>
        <v>0.67176945144140809</v>
      </c>
      <c r="BG57" s="168">
        <f t="shared" si="23"/>
        <v>0.82384701186053522</v>
      </c>
      <c r="BH57" s="168">
        <f t="shared" si="23"/>
        <v>0.87374125249026902</v>
      </c>
      <c r="BI57" s="168">
        <f t="shared" si="22"/>
        <v>0.76404602445544467</v>
      </c>
      <c r="BJ57" s="168">
        <f t="shared" si="22"/>
        <v>0.50666414594952269</v>
      </c>
      <c r="BK57" s="168">
        <f t="shared" si="22"/>
        <v>1.1229614581569889</v>
      </c>
    </row>
    <row r="58" spans="1:63">
      <c r="A58" s="182" t="s">
        <v>12</v>
      </c>
      <c r="B58" s="273"/>
      <c r="C58" s="169">
        <f t="shared" si="45"/>
        <v>9.0145451257909015E-2</v>
      </c>
      <c r="D58" s="169">
        <f t="shared" si="45"/>
        <v>7.1737232278089119E-2</v>
      </c>
      <c r="E58" s="169">
        <f t="shared" si="45"/>
        <v>7.0639298734902489E-2</v>
      </c>
      <c r="F58" s="169">
        <f t="shared" si="45"/>
        <v>0.79245791104946262</v>
      </c>
      <c r="G58" s="169">
        <f t="shared" si="25"/>
        <v>0.78853593259677857</v>
      </c>
      <c r="H58" s="169">
        <f t="shared" si="26"/>
        <v>0.62285653402291719</v>
      </c>
      <c r="I58" s="169">
        <f t="shared" si="27"/>
        <v>0.44329089008064038</v>
      </c>
      <c r="J58" s="169">
        <f t="shared" si="28"/>
        <v>0.17697126182146514</v>
      </c>
      <c r="K58" s="169">
        <f t="shared" si="29"/>
        <v>-0.14285242298984743</v>
      </c>
      <c r="L58" s="169">
        <f t="shared" si="30"/>
        <v>-0.18633023811231592</v>
      </c>
      <c r="M58" s="169">
        <f t="shared" si="31"/>
        <v>-0.10762034034760824</v>
      </c>
      <c r="N58" s="169">
        <f t="shared" si="32"/>
        <v>-0.1443712877268519</v>
      </c>
      <c r="O58" s="169">
        <f t="shared" si="33"/>
        <v>-0.25157779416896875</v>
      </c>
      <c r="P58" s="169">
        <f t="shared" si="34"/>
        <v>-0.32398003319257462</v>
      </c>
      <c r="Q58" s="169">
        <f t="shared" si="35"/>
        <v>-0.18463112988851416</v>
      </c>
      <c r="R58" s="169">
        <f t="shared" si="36"/>
        <v>-6.6724116388499233E-2</v>
      </c>
      <c r="S58" s="169">
        <f t="shared" si="37"/>
        <v>-0.17736232829302936</v>
      </c>
      <c r="T58" s="169">
        <f t="shared" si="38"/>
        <v>-0.34657435014081195</v>
      </c>
      <c r="U58" s="169">
        <f t="shared" si="39"/>
        <v>-0.47839140243057043</v>
      </c>
      <c r="V58" s="169">
        <f t="shared" si="40"/>
        <v>5.2652067999810336E-2</v>
      </c>
      <c r="W58" s="169">
        <f t="shared" si="41"/>
        <v>-0.18063012336015058</v>
      </c>
      <c r="X58" s="169">
        <f t="shared" si="42"/>
        <v>-0.32799822578511384</v>
      </c>
      <c r="Y58" s="169">
        <f t="shared" si="43"/>
        <v>-0.42185236365344103</v>
      </c>
      <c r="Z58" s="169">
        <f t="shared" si="44"/>
        <v>0.28738953628883962</v>
      </c>
      <c r="AA58" s="169">
        <f t="shared" si="24"/>
        <v>-0.4311586800152975</v>
      </c>
      <c r="AB58" s="169">
        <f t="shared" si="24"/>
        <v>-0.61612770838375652</v>
      </c>
      <c r="AC58" s="169">
        <f t="shared" si="24"/>
        <v>-0.26735561473261793</v>
      </c>
      <c r="AD58" s="169">
        <f t="shared" si="24"/>
        <v>0.75909587964879865</v>
      </c>
      <c r="AE58" s="169">
        <f t="shared" si="24"/>
        <v>0.44148947379512354</v>
      </c>
      <c r="AF58" s="169">
        <f t="shared" si="24"/>
        <v>0.3787044322056124</v>
      </c>
      <c r="AG58" s="169">
        <f t="shared" si="24"/>
        <v>0.22678343749346822</v>
      </c>
      <c r="AH58" s="169">
        <f t="shared" si="24"/>
        <v>1.3612712845270742</v>
      </c>
      <c r="AI58" s="169">
        <f t="shared" si="24"/>
        <v>0.61260074993441926</v>
      </c>
      <c r="AJ58" s="169">
        <f t="shared" si="24"/>
        <v>0.6282974111488282</v>
      </c>
      <c r="AK58" s="169">
        <f t="shared" si="24"/>
        <v>0.54512109003896625</v>
      </c>
      <c r="AL58" s="169">
        <f t="shared" si="24"/>
        <v>-5.2043858319438127E-2</v>
      </c>
      <c r="AM58" s="169">
        <f t="shared" si="24"/>
        <v>0.70118853225618916</v>
      </c>
      <c r="AN58" s="169">
        <f t="shared" si="24"/>
        <v>0.4909786439350583</v>
      </c>
      <c r="AO58" s="169">
        <f t="shared" si="24"/>
        <v>1.2204504126451252</v>
      </c>
      <c r="AP58" s="169">
        <f t="shared" si="24"/>
        <v>1.7459714236359627</v>
      </c>
      <c r="AQ58" s="169">
        <f t="shared" si="24"/>
        <v>1.1661264519584036</v>
      </c>
      <c r="AR58" s="169">
        <f t="shared" si="23"/>
        <v>0.57634234543524399</v>
      </c>
      <c r="AS58" s="169">
        <f t="shared" si="23"/>
        <v>7.6278159751256916E-3</v>
      </c>
      <c r="AT58" s="169">
        <f t="shared" si="23"/>
        <v>1.382626876657133</v>
      </c>
      <c r="AU58" s="169">
        <f t="shared" si="23"/>
        <v>0.65122840014106032</v>
      </c>
      <c r="AV58" s="169">
        <f t="shared" si="23"/>
        <v>0.50032701111837796</v>
      </c>
      <c r="AW58" s="169">
        <f t="shared" si="23"/>
        <v>1.2973490570861475</v>
      </c>
      <c r="AX58" s="169">
        <f t="shared" si="23"/>
        <v>1.5927717256633107</v>
      </c>
      <c r="AY58" s="169">
        <f t="shared" si="23"/>
        <v>0.1558314851869752</v>
      </c>
      <c r="AZ58" s="169">
        <f t="shared" si="23"/>
        <v>1.1346724512713202</v>
      </c>
      <c r="BA58" s="169">
        <f t="shared" si="23"/>
        <v>1.1455759986443943</v>
      </c>
      <c r="BB58" s="169">
        <f t="shared" si="23"/>
        <v>1.0889548238053459</v>
      </c>
      <c r="BC58" s="169">
        <f t="shared" si="23"/>
        <v>0.61885883999947666</v>
      </c>
      <c r="BD58" s="169">
        <f t="shared" si="23"/>
        <v>1.5261451506640313</v>
      </c>
      <c r="BE58" s="169">
        <f t="shared" si="23"/>
        <v>1.5083271784932097</v>
      </c>
      <c r="BF58" s="169">
        <f t="shared" si="23"/>
        <v>0.52404464894055502</v>
      </c>
      <c r="BG58" s="169">
        <f t="shared" si="23"/>
        <v>0.76021287634093682</v>
      </c>
      <c r="BH58" s="169">
        <f t="shared" si="23"/>
        <v>1.1929626415423393</v>
      </c>
      <c r="BI58" s="169">
        <f t="shared" si="22"/>
        <v>1.7049511288376789</v>
      </c>
      <c r="BJ58" s="169">
        <f t="shared" si="22"/>
        <v>0.36795410256720612</v>
      </c>
      <c r="BK58" s="169">
        <f t="shared" si="22"/>
        <v>0.89761988029055073</v>
      </c>
    </row>
    <row r="59" spans="1:63">
      <c r="A59" s="2" t="s">
        <v>13</v>
      </c>
      <c r="B59" s="274"/>
      <c r="C59" s="171">
        <f t="shared" si="45"/>
        <v>0.30040637404134746</v>
      </c>
      <c r="D59" s="171">
        <f t="shared" si="45"/>
        <v>0.5534497760794086</v>
      </c>
      <c r="E59" s="171">
        <f t="shared" si="45"/>
        <v>0.27358999878524654</v>
      </c>
      <c r="F59" s="171">
        <f t="shared" si="45"/>
        <v>1.5156192058277176</v>
      </c>
      <c r="G59" s="171">
        <f t="shared" si="25"/>
        <v>1.0408120287379057</v>
      </c>
      <c r="H59" s="171">
        <f t="shared" si="26"/>
        <v>1.2233018207388333</v>
      </c>
      <c r="I59" s="171">
        <f t="shared" si="27"/>
        <v>1.0554818507262638</v>
      </c>
      <c r="J59" s="171">
        <f t="shared" si="28"/>
        <v>0.26825953110800815</v>
      </c>
      <c r="K59" s="171">
        <f t="shared" si="29"/>
        <v>0.68340031394593115</v>
      </c>
      <c r="L59" s="171">
        <f t="shared" si="30"/>
        <v>0.14682367361431953</v>
      </c>
      <c r="M59" s="171">
        <f t="shared" si="31"/>
        <v>-0.10546751066732234</v>
      </c>
      <c r="N59" s="171">
        <f t="shared" si="32"/>
        <v>0.4471896774420665</v>
      </c>
      <c r="O59" s="171">
        <f t="shared" si="33"/>
        <v>0.25422881132710079</v>
      </c>
      <c r="P59" s="171">
        <f t="shared" si="34"/>
        <v>-0.19074570126958851</v>
      </c>
      <c r="Q59" s="171">
        <f t="shared" si="35"/>
        <v>8.9882213761080992E-2</v>
      </c>
      <c r="R59" s="171">
        <f t="shared" si="36"/>
        <v>1.0379320632609623</v>
      </c>
      <c r="S59" s="171">
        <f t="shared" si="37"/>
        <v>0.84375180021535068</v>
      </c>
      <c r="T59" s="171">
        <f t="shared" si="38"/>
        <v>1.0993428833704226</v>
      </c>
      <c r="U59" s="171">
        <f t="shared" si="39"/>
        <v>1.1118617426400936</v>
      </c>
      <c r="V59" s="171">
        <f t="shared" si="40"/>
        <v>1.2099662469041026</v>
      </c>
      <c r="W59" s="171">
        <f t="shared" si="41"/>
        <v>0.95129866533486485</v>
      </c>
      <c r="X59" s="171">
        <f t="shared" si="42"/>
        <v>0.98512602020589068</v>
      </c>
      <c r="Y59" s="171">
        <f t="shared" si="43"/>
        <v>0.87806474032846327</v>
      </c>
      <c r="Z59" s="171">
        <f t="shared" si="44"/>
        <v>0.73000218899011249</v>
      </c>
      <c r="AA59" s="171">
        <f t="shared" si="24"/>
        <v>0.52337489728814857</v>
      </c>
      <c r="AB59" s="171">
        <f t="shared" si="24"/>
        <v>0.22448817256508266</v>
      </c>
      <c r="AC59" s="171">
        <f t="shared" si="24"/>
        <v>0.74654203059480351</v>
      </c>
      <c r="AD59" s="171">
        <f t="shared" si="24"/>
        <v>1.2889102590319492</v>
      </c>
      <c r="AE59" s="171">
        <f t="shared" si="24"/>
        <v>1.2932938329189643</v>
      </c>
      <c r="AF59" s="171">
        <f t="shared" si="24"/>
        <v>0.73228867267555431</v>
      </c>
      <c r="AG59" s="171">
        <f t="shared" si="24"/>
        <v>0.76187805878136361</v>
      </c>
      <c r="AH59" s="171">
        <f t="shared" si="24"/>
        <v>0.90755579982607393</v>
      </c>
      <c r="AI59" s="171">
        <f t="shared" si="24"/>
        <v>0.50106699953387546</v>
      </c>
      <c r="AJ59" s="171">
        <f t="shared" si="24"/>
        <v>0.55298424332831331</v>
      </c>
      <c r="AK59" s="171">
        <f t="shared" si="24"/>
        <v>0.5294046848619457</v>
      </c>
      <c r="AL59" s="171">
        <f t="shared" si="24"/>
        <v>1.5556787874241886</v>
      </c>
      <c r="AM59" s="171">
        <f t="shared" si="24"/>
        <v>1.331450507512403</v>
      </c>
      <c r="AN59" s="171">
        <f t="shared" si="24"/>
        <v>1.6054046035213141</v>
      </c>
      <c r="AO59" s="171">
        <f t="shared" si="24"/>
        <v>1.0498506081835437</v>
      </c>
      <c r="AP59" s="171">
        <f t="shared" si="24"/>
        <v>1.1156645887536023</v>
      </c>
      <c r="AQ59" s="171">
        <f t="shared" si="24"/>
        <v>1.7622672966495894</v>
      </c>
      <c r="AR59" s="171">
        <f t="shared" si="23"/>
        <v>1.3617603364767172</v>
      </c>
      <c r="AS59" s="171">
        <f t="shared" si="23"/>
        <v>0.68567653343483348</v>
      </c>
      <c r="AT59" s="171">
        <f t="shared" si="23"/>
        <v>1.5390453611229327</v>
      </c>
      <c r="AU59" s="171">
        <f t="shared" si="23"/>
        <v>1.5310643803151143</v>
      </c>
      <c r="AV59" s="171">
        <f t="shared" si="23"/>
        <v>1.4944838073659223</v>
      </c>
      <c r="AW59" s="171">
        <f t="shared" si="23"/>
        <v>1.3767773240308514</v>
      </c>
      <c r="AX59" s="171">
        <f t="shared" si="23"/>
        <v>1.5691306854943261</v>
      </c>
      <c r="AY59" s="171">
        <f t="shared" si="23"/>
        <v>0.92399790714705943</v>
      </c>
      <c r="AZ59" s="171">
        <f t="shared" si="23"/>
        <v>1.2672973990684815</v>
      </c>
      <c r="BA59" s="171">
        <f t="shared" si="23"/>
        <v>1.4377443870695819</v>
      </c>
      <c r="BB59" s="171">
        <f t="shared" si="23"/>
        <v>0.60057345770857307</v>
      </c>
      <c r="BC59" s="171">
        <f t="shared" si="23"/>
        <v>1.4211908425430999</v>
      </c>
      <c r="BD59" s="171">
        <f t="shared" si="23"/>
        <v>0.42581706229848626</v>
      </c>
      <c r="BE59" s="171">
        <f t="shared" si="23"/>
        <v>-8.2844690690636921E-2</v>
      </c>
      <c r="BF59" s="171">
        <f t="shared" si="23"/>
        <v>-1.9435959324550292</v>
      </c>
      <c r="BG59" s="171">
        <f t="shared" si="23"/>
        <v>-0.5953772326952147</v>
      </c>
      <c r="BH59" s="171">
        <f t="shared" si="23"/>
        <v>0.35091861569667587</v>
      </c>
      <c r="BI59" s="171">
        <f t="shared" si="22"/>
        <v>0.85834134554962027</v>
      </c>
      <c r="BJ59" s="171">
        <f t="shared" si="22"/>
        <v>1.0894103800196673</v>
      </c>
      <c r="BK59" s="171">
        <f t="shared" si="22"/>
        <v>0.70739161734467348</v>
      </c>
    </row>
    <row r="60" spans="1:63">
      <c r="A60" s="3" t="s">
        <v>14</v>
      </c>
      <c r="B60" s="272"/>
      <c r="C60" s="168">
        <f t="shared" si="45"/>
        <v>1.2634899721427666E-2</v>
      </c>
      <c r="D60" s="168">
        <f t="shared" si="45"/>
        <v>0.87607209685585319</v>
      </c>
      <c r="E60" s="168">
        <f t="shared" si="45"/>
        <v>0.40451868728573448</v>
      </c>
      <c r="F60" s="168">
        <f t="shared" si="45"/>
        <v>0.97016848012705958</v>
      </c>
      <c r="G60" s="168">
        <f t="shared" si="25"/>
        <v>2.9804300295871022</v>
      </c>
      <c r="H60" s="168">
        <f t="shared" si="26"/>
        <v>1.0861441354125911</v>
      </c>
      <c r="I60" s="168">
        <f t="shared" si="27"/>
        <v>1.2209756701048302</v>
      </c>
      <c r="J60" s="168">
        <f t="shared" si="28"/>
        <v>0.34278233249965245</v>
      </c>
      <c r="K60" s="168">
        <f t="shared" si="29"/>
        <v>0.31528886090199187</v>
      </c>
      <c r="L60" s="168">
        <f t="shared" si="30"/>
        <v>0.19206558188958264</v>
      </c>
      <c r="M60" s="168">
        <f t="shared" si="31"/>
        <v>0.15643417781084412</v>
      </c>
      <c r="N60" s="168">
        <f t="shared" si="32"/>
        <v>-0.53168202172963197</v>
      </c>
      <c r="O60" s="168">
        <f t="shared" si="33"/>
        <v>-0.90118278183074774</v>
      </c>
      <c r="P60" s="168">
        <f t="shared" si="34"/>
        <v>-0.46216012183262223</v>
      </c>
      <c r="Q60" s="168">
        <f t="shared" si="35"/>
        <v>1.993949680572156E-2</v>
      </c>
      <c r="R60" s="168">
        <f t="shared" si="36"/>
        <v>-0.54403286295155628</v>
      </c>
      <c r="S60" s="168">
        <f t="shared" si="37"/>
        <v>-8.5170223201568016E-2</v>
      </c>
      <c r="T60" s="168">
        <f t="shared" si="38"/>
        <v>0.69290497859867484</v>
      </c>
      <c r="U60" s="168">
        <f t="shared" si="39"/>
        <v>0.66282866269825547</v>
      </c>
      <c r="V60" s="168">
        <f t="shared" si="40"/>
        <v>1.6085178226771815E-2</v>
      </c>
      <c r="W60" s="168">
        <f t="shared" si="41"/>
        <v>0.24969612637494354</v>
      </c>
      <c r="X60" s="168">
        <f t="shared" si="42"/>
        <v>0.78468498789454211</v>
      </c>
      <c r="Y60" s="168">
        <f t="shared" si="43"/>
        <v>0.6091419235037574</v>
      </c>
      <c r="Z60" s="168">
        <f t="shared" si="44"/>
        <v>-2.7511028708172982E-2</v>
      </c>
      <c r="AA60" s="168">
        <f t="shared" si="24"/>
        <v>0.18582064459113307</v>
      </c>
      <c r="AB60" s="168">
        <f t="shared" si="24"/>
        <v>0.44172296896139812</v>
      </c>
      <c r="AC60" s="168">
        <f t="shared" si="24"/>
        <v>0.75220576043703813</v>
      </c>
      <c r="AD60" s="168">
        <f t="shared" si="24"/>
        <v>0.70351737863887553</v>
      </c>
      <c r="AE60" s="168">
        <f t="shared" si="24"/>
        <v>0.5355230274901821</v>
      </c>
      <c r="AF60" s="168">
        <f t="shared" si="24"/>
        <v>1.547089408233276</v>
      </c>
      <c r="AG60" s="168">
        <f t="shared" si="24"/>
        <v>-0.10227175254194792</v>
      </c>
      <c r="AH60" s="168">
        <f t="shared" si="24"/>
        <v>1.0733015415912603</v>
      </c>
      <c r="AI60" s="168">
        <f t="shared" si="24"/>
        <v>0.38359243793578912</v>
      </c>
      <c r="AJ60" s="168">
        <f t="shared" si="24"/>
        <v>0.4576405796346687</v>
      </c>
      <c r="AK60" s="168">
        <f t="shared" si="24"/>
        <v>0.97008106689476858</v>
      </c>
      <c r="AL60" s="168">
        <f t="shared" si="24"/>
        <v>1.1687011436713004</v>
      </c>
      <c r="AM60" s="168">
        <f t="shared" si="24"/>
        <v>1.9430963935674184</v>
      </c>
      <c r="AN60" s="168">
        <f t="shared" si="24"/>
        <v>1.8793015470012071</v>
      </c>
      <c r="AO60" s="168">
        <f t="shared" si="24"/>
        <v>1.2161155157038321</v>
      </c>
      <c r="AP60" s="168">
        <f t="shared" si="24"/>
        <v>0.20529965179924545</v>
      </c>
      <c r="AQ60" s="168">
        <f t="shared" si="24"/>
        <v>2.0614793687653883</v>
      </c>
      <c r="AR60" s="168">
        <f t="shared" si="23"/>
        <v>1.3789866625377711</v>
      </c>
      <c r="AS60" s="168">
        <f t="shared" si="23"/>
        <v>0.53547750944986849</v>
      </c>
      <c r="AT60" s="168">
        <f t="shared" si="23"/>
        <v>1.3661436767491755</v>
      </c>
      <c r="AU60" s="168">
        <f t="shared" si="23"/>
        <v>2.5878267623894136</v>
      </c>
      <c r="AV60" s="168">
        <f t="shared" si="23"/>
        <v>0.85847901124596371</v>
      </c>
      <c r="AW60" s="168">
        <f t="shared" si="23"/>
        <v>3.0287808701604089</v>
      </c>
      <c r="AX60" s="168">
        <f t="shared" si="23"/>
        <v>0.85508092730204821</v>
      </c>
      <c r="AY60" s="168">
        <f t="shared" si="23"/>
        <v>4.1966586097904324E-2</v>
      </c>
      <c r="AZ60" s="168">
        <f t="shared" si="23"/>
        <v>1.2276714598245577</v>
      </c>
      <c r="BA60" s="168">
        <f t="shared" si="23"/>
        <v>1.0989529784510796</v>
      </c>
      <c r="BB60" s="168">
        <f t="shared" si="23"/>
        <v>0.79437142960914442</v>
      </c>
      <c r="BC60" s="168">
        <f t="shared" si="23"/>
        <v>0.75104755433383774</v>
      </c>
      <c r="BD60" s="168">
        <f t="shared" si="23"/>
        <v>-0.49151598448812339</v>
      </c>
      <c r="BE60" s="168">
        <f t="shared" si="23"/>
        <v>-1.0130468938534289</v>
      </c>
      <c r="BF60" s="168">
        <f t="shared" si="23"/>
        <v>-1.6526096293299306</v>
      </c>
      <c r="BG60" s="168">
        <f t="shared" si="23"/>
        <v>-1.7663502109704643</v>
      </c>
      <c r="BH60" s="168">
        <f t="shared" si="23"/>
        <v>-0.86335106925600391</v>
      </c>
      <c r="BI60" s="168">
        <f t="shared" si="22"/>
        <v>0.18143119425052667</v>
      </c>
      <c r="BJ60" s="168">
        <f t="shared" si="22"/>
        <v>1.5974872687562844</v>
      </c>
      <c r="BK60" s="168">
        <f t="shared" si="22"/>
        <v>1.5313968275928123</v>
      </c>
    </row>
    <row r="61" spans="1:63" ht="13.5" thickBot="1">
      <c r="A61" s="111" t="s">
        <v>285</v>
      </c>
      <c r="B61" s="275"/>
      <c r="C61" s="170">
        <f t="shared" si="45"/>
        <v>0.26681393746179505</v>
      </c>
      <c r="D61" s="170">
        <f t="shared" si="45"/>
        <v>0.59101498678808317</v>
      </c>
      <c r="E61" s="170">
        <f t="shared" si="45"/>
        <v>0.28887815842270781</v>
      </c>
      <c r="F61" s="170">
        <f t="shared" si="45"/>
        <v>1.4518550814069835</v>
      </c>
      <c r="G61" s="170">
        <f t="shared" si="25"/>
        <v>1.2664801279486917</v>
      </c>
      <c r="H61" s="170">
        <f t="shared" si="26"/>
        <v>1.2070738917556036</v>
      </c>
      <c r="I61" s="170">
        <f t="shared" si="27"/>
        <v>1.0750389973809045</v>
      </c>
      <c r="J61" s="170">
        <f t="shared" si="28"/>
        <v>0.27707894018267853</v>
      </c>
      <c r="K61" s="170">
        <f t="shared" si="29"/>
        <v>0.63980757974648528</v>
      </c>
      <c r="L61" s="170">
        <f t="shared" si="30"/>
        <v>0.15216406423912984</v>
      </c>
      <c r="M61" s="170">
        <f t="shared" si="31"/>
        <v>-7.4540111432992648E-2</v>
      </c>
      <c r="N61" s="170">
        <f t="shared" si="32"/>
        <v>0.33132966435387728</v>
      </c>
      <c r="O61" s="170">
        <f t="shared" si="33"/>
        <v>0.11864971723709369</v>
      </c>
      <c r="P61" s="170">
        <f t="shared" si="34"/>
        <v>-0.22226978067033465</v>
      </c>
      <c r="Q61" s="170">
        <f t="shared" si="35"/>
        <v>8.1778080303601744E-2</v>
      </c>
      <c r="R61" s="170">
        <f t="shared" si="36"/>
        <v>0.85474596562020588</v>
      </c>
      <c r="S61" s="170">
        <f t="shared" si="37"/>
        <v>0.73767768321495231</v>
      </c>
      <c r="T61" s="170">
        <f t="shared" si="38"/>
        <v>1.053310613824193</v>
      </c>
      <c r="U61" s="170">
        <f t="shared" si="39"/>
        <v>1.0611866157973291</v>
      </c>
      <c r="V61" s="170">
        <f t="shared" si="40"/>
        <v>1.0757632202211558</v>
      </c>
      <c r="W61" s="170">
        <f t="shared" si="41"/>
        <v>0.87325903222287338</v>
      </c>
      <c r="X61" s="170">
        <f t="shared" si="42"/>
        <v>0.96296867569518296</v>
      </c>
      <c r="Y61" s="170">
        <f t="shared" si="43"/>
        <v>0.84838971065071445</v>
      </c>
      <c r="Z61" s="170">
        <f t="shared" si="44"/>
        <v>0.64661060897428002</v>
      </c>
      <c r="AA61" s="170">
        <f t="shared" si="24"/>
        <v>0.48646380291528774</v>
      </c>
      <c r="AB61" s="170">
        <f t="shared" si="24"/>
        <v>0.24817142945355455</v>
      </c>
      <c r="AC61" s="170">
        <f t="shared" si="24"/>
        <v>0.74716069090971904</v>
      </c>
      <c r="AD61" s="170">
        <f t="shared" si="24"/>
        <v>1.2249634449172211</v>
      </c>
      <c r="AE61" s="170">
        <f t="shared" si="24"/>
        <v>1.2109433108539298</v>
      </c>
      <c r="AF61" s="170">
        <f t="shared" si="24"/>
        <v>0.82024598876727206</v>
      </c>
      <c r="AG61" s="170">
        <f t="shared" si="24"/>
        <v>0.66792101946743487</v>
      </c>
      <c r="AH61" s="170">
        <f t="shared" si="24"/>
        <v>0.92543907980240214</v>
      </c>
      <c r="AI61" s="170">
        <f t="shared" si="24"/>
        <v>0.4883734104936685</v>
      </c>
      <c r="AJ61" s="170">
        <f t="shared" si="24"/>
        <v>0.54269272731033646</v>
      </c>
      <c r="AK61" s="170">
        <f t="shared" si="24"/>
        <v>0.57693161408175597</v>
      </c>
      <c r="AL61" s="170">
        <f t="shared" si="24"/>
        <v>1.5137801231013281</v>
      </c>
      <c r="AM61" s="170">
        <f t="shared" si="24"/>
        <v>1.3974492309938524</v>
      </c>
      <c r="AN61" s="170">
        <f t="shared" si="24"/>
        <v>1.6351180790347315</v>
      </c>
      <c r="AO61" s="170">
        <f t="shared" si="24"/>
        <v>1.0679310494391605</v>
      </c>
      <c r="AP61" s="170">
        <f t="shared" si="24"/>
        <v>1.016522002679709</v>
      </c>
      <c r="AQ61" s="170">
        <f t="shared" si="24"/>
        <v>1.7945910743846896</v>
      </c>
      <c r="AR61" s="170">
        <f t="shared" si="23"/>
        <v>1.3636261696934233</v>
      </c>
      <c r="AS61" s="170">
        <f t="shared" si="23"/>
        <v>0.66940557727241845</v>
      </c>
      <c r="AT61" s="170">
        <f t="shared" si="23"/>
        <v>1.520339959846601</v>
      </c>
      <c r="AU61" s="170">
        <f t="shared" si="23"/>
        <v>1.6452167710942232</v>
      </c>
      <c r="AV61" s="170">
        <f t="shared" si="23"/>
        <v>1.4251449085026768</v>
      </c>
      <c r="AW61" s="170">
        <f t="shared" si="23"/>
        <v>1.5558767948979038</v>
      </c>
      <c r="AX61" s="170">
        <f t="shared" si="23"/>
        <v>1.4905953135675365</v>
      </c>
      <c r="AY61" s="170">
        <f t="shared" si="23"/>
        <v>0.82759440352411962</v>
      </c>
      <c r="AZ61" s="170">
        <f t="shared" si="23"/>
        <v>1.2630001433855069</v>
      </c>
      <c r="BA61" s="170">
        <f t="shared" si="23"/>
        <v>1.4010167937802491</v>
      </c>
      <c r="BB61" s="170">
        <f t="shared" si="23"/>
        <v>0.62152006341849764</v>
      </c>
      <c r="BC61" s="170">
        <f t="shared" si="23"/>
        <v>1.3486341446730079</v>
      </c>
      <c r="BD61" s="170">
        <f t="shared" si="23"/>
        <v>0.3270826497750598</v>
      </c>
      <c r="BE61" s="170">
        <f t="shared" si="23"/>
        <v>-0.18214733128252431</v>
      </c>
      <c r="BF61" s="170">
        <f t="shared" si="23"/>
        <v>-1.9127906132009167</v>
      </c>
      <c r="BG61" s="170">
        <f t="shared" si="23"/>
        <v>-0.71967132922284871</v>
      </c>
      <c r="BH61" s="170">
        <f t="shared" si="23"/>
        <v>0.22338758922179416</v>
      </c>
      <c r="BI61" s="170">
        <f t="shared" si="22"/>
        <v>0.78801842706079395</v>
      </c>
      <c r="BJ61" s="170">
        <f t="shared" si="22"/>
        <v>1.1418758568722451</v>
      </c>
      <c r="BK61" s="170">
        <f t="shared" si="22"/>
        <v>0.7928640578964623</v>
      </c>
    </row>
    <row r="63" spans="1:63" ht="18">
      <c r="A63" s="330" t="s">
        <v>169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</row>
    <row r="64" spans="1:63" ht="13.5" thickBot="1">
      <c r="A64" s="1" t="s">
        <v>173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3" ht="13.5" thickBot="1">
      <c r="A65" s="156" t="s">
        <v>168</v>
      </c>
      <c r="B65" s="269" t="s">
        <v>287</v>
      </c>
      <c r="C65" s="268" t="s">
        <v>288</v>
      </c>
      <c r="D65" s="268" t="s">
        <v>289</v>
      </c>
      <c r="E65" s="268" t="s">
        <v>290</v>
      </c>
      <c r="F65" s="268" t="s">
        <v>286</v>
      </c>
      <c r="G65" s="268" t="s">
        <v>291</v>
      </c>
      <c r="H65" s="268" t="s">
        <v>292</v>
      </c>
      <c r="I65" s="268" t="s">
        <v>293</v>
      </c>
      <c r="J65" s="268" t="s">
        <v>294</v>
      </c>
      <c r="K65" s="268" t="s">
        <v>295</v>
      </c>
      <c r="L65" s="268" t="s">
        <v>296</v>
      </c>
      <c r="M65" s="268" t="s">
        <v>297</v>
      </c>
      <c r="N65" s="268" t="s">
        <v>298</v>
      </c>
      <c r="O65" s="268" t="s">
        <v>299</v>
      </c>
      <c r="P65" s="268" t="s">
        <v>300</v>
      </c>
      <c r="Q65" s="268" t="s">
        <v>301</v>
      </c>
      <c r="R65" s="268" t="s">
        <v>302</v>
      </c>
      <c r="S65" s="268" t="s">
        <v>303</v>
      </c>
      <c r="T65" s="268" t="s">
        <v>304</v>
      </c>
      <c r="U65" s="268" t="s">
        <v>305</v>
      </c>
      <c r="V65" s="268" t="s">
        <v>334</v>
      </c>
      <c r="W65" s="268" t="s">
        <v>335</v>
      </c>
      <c r="X65" s="268" t="s">
        <v>336</v>
      </c>
      <c r="Y65" s="268" t="s">
        <v>337</v>
      </c>
      <c r="Z65" s="268" t="s">
        <v>306</v>
      </c>
      <c r="AA65" s="268" t="s">
        <v>307</v>
      </c>
      <c r="AB65" s="268" t="s">
        <v>308</v>
      </c>
      <c r="AC65" s="268" t="s">
        <v>309</v>
      </c>
      <c r="AD65" s="268" t="s">
        <v>310</v>
      </c>
      <c r="AE65" s="268" t="s">
        <v>311</v>
      </c>
      <c r="AF65" s="268" t="s">
        <v>312</v>
      </c>
      <c r="AG65" s="268" t="s">
        <v>313</v>
      </c>
      <c r="AH65" s="268" t="s">
        <v>314</v>
      </c>
      <c r="AI65" s="268" t="s">
        <v>315</v>
      </c>
      <c r="AJ65" s="268" t="s">
        <v>316</v>
      </c>
      <c r="AK65" s="268" t="s">
        <v>317</v>
      </c>
      <c r="AL65" s="268" t="s">
        <v>318</v>
      </c>
      <c r="AM65" s="268" t="s">
        <v>319</v>
      </c>
      <c r="AN65" s="268" t="s">
        <v>320</v>
      </c>
      <c r="AO65" s="268" t="s">
        <v>321</v>
      </c>
      <c r="AP65" s="268" t="s">
        <v>322</v>
      </c>
      <c r="AQ65" s="268" t="s">
        <v>323</v>
      </c>
      <c r="AR65" s="268" t="s">
        <v>324</v>
      </c>
      <c r="AS65" s="268" t="s">
        <v>325</v>
      </c>
      <c r="AT65" s="268" t="s">
        <v>326</v>
      </c>
      <c r="AU65" s="268" t="s">
        <v>327</v>
      </c>
      <c r="AV65" s="268" t="s">
        <v>328</v>
      </c>
      <c r="AW65" s="268" t="s">
        <v>329</v>
      </c>
      <c r="AX65" s="268" t="s">
        <v>330</v>
      </c>
      <c r="AY65" s="268" t="s">
        <v>331</v>
      </c>
      <c r="AZ65" s="268" t="s">
        <v>332</v>
      </c>
      <c r="BA65" s="268" t="s">
        <v>333</v>
      </c>
      <c r="BB65" s="268" t="s">
        <v>228</v>
      </c>
      <c r="BC65" s="268" t="s">
        <v>229</v>
      </c>
      <c r="BD65" s="268" t="s">
        <v>230</v>
      </c>
      <c r="BE65" s="268" t="s">
        <v>231</v>
      </c>
      <c r="BF65" s="268" t="s">
        <v>225</v>
      </c>
      <c r="BG65" s="268" t="s">
        <v>226</v>
      </c>
      <c r="BH65" s="268" t="s">
        <v>227</v>
      </c>
      <c r="BI65" s="268" t="s">
        <v>350</v>
      </c>
      <c r="BJ65" s="268" t="str">
        <f>BJ45</f>
        <v>2010q1</v>
      </c>
      <c r="BK65" s="268" t="str">
        <f>BK45</f>
        <v>2010q2</v>
      </c>
    </row>
    <row r="66" spans="1:63" ht="13.5" thickTop="1">
      <c r="A66" s="157" t="s">
        <v>0</v>
      </c>
      <c r="B66" s="271"/>
      <c r="C66" s="166">
        <f t="shared" ref="C66:BH70" si="46">(C26-B26)/B26*100</f>
        <v>-11.020601028104451</v>
      </c>
      <c r="D66" s="166">
        <f t="shared" si="46"/>
        <v>-6.3097723571409396</v>
      </c>
      <c r="E66" s="166">
        <f t="shared" si="46"/>
        <v>-0.19499052139489809</v>
      </c>
      <c r="F66" s="166">
        <f t="shared" si="46"/>
        <v>22.209209647995205</v>
      </c>
      <c r="G66" s="166">
        <f t="shared" si="46"/>
        <v>8.6095475294891486</v>
      </c>
      <c r="H66" s="166">
        <f t="shared" si="46"/>
        <v>3.6760386288589504</v>
      </c>
      <c r="I66" s="166">
        <f t="shared" si="46"/>
        <v>0.81661368836180215</v>
      </c>
      <c r="J66" s="166">
        <f t="shared" si="46"/>
        <v>-4.5047446439028178</v>
      </c>
      <c r="K66" s="166">
        <f t="shared" si="46"/>
        <v>0.68211155373935928</v>
      </c>
      <c r="L66" s="166">
        <f t="shared" si="46"/>
        <v>0.14185066256827206</v>
      </c>
      <c r="M66" s="166">
        <f t="shared" si="46"/>
        <v>-0.45824138027243355</v>
      </c>
      <c r="N66" s="166">
        <f t="shared" si="46"/>
        <v>1.449653515044973</v>
      </c>
      <c r="O66" s="166">
        <f t="shared" si="46"/>
        <v>-1.8065569111086581</v>
      </c>
      <c r="P66" s="166">
        <f t="shared" si="46"/>
        <v>-0.52294370375193355</v>
      </c>
      <c r="Q66" s="166">
        <f t="shared" si="46"/>
        <v>1.2419608838016485</v>
      </c>
      <c r="R66" s="166">
        <f t="shared" si="46"/>
        <v>-13.830887302049216</v>
      </c>
      <c r="S66" s="166">
        <f t="shared" si="46"/>
        <v>0.65300909482636349</v>
      </c>
      <c r="T66" s="166">
        <f t="shared" si="46"/>
        <v>1.1986034845516726</v>
      </c>
      <c r="U66" s="166">
        <f t="shared" si="46"/>
        <v>1.8640168357633078</v>
      </c>
      <c r="V66" s="166">
        <f t="shared" si="46"/>
        <v>-0.4179322580110954</v>
      </c>
      <c r="W66" s="166">
        <f t="shared" si="46"/>
        <v>0.39501526454798336</v>
      </c>
      <c r="X66" s="166">
        <f t="shared" si="46"/>
        <v>-0.16568258670586866</v>
      </c>
      <c r="Y66" s="166">
        <f t="shared" si="46"/>
        <v>-0.87788861486470271</v>
      </c>
      <c r="Z66" s="166">
        <f t="shared" si="46"/>
        <v>-0.70887550430490054</v>
      </c>
      <c r="AA66" s="166">
        <f t="shared" si="46"/>
        <v>-0.28664536240489991</v>
      </c>
      <c r="AB66" s="166">
        <f t="shared" si="46"/>
        <v>-0.38770938719676579</v>
      </c>
      <c r="AC66" s="166">
        <f t="shared" si="46"/>
        <v>-0.26291246127176127</v>
      </c>
      <c r="AD66" s="166">
        <f t="shared" si="46"/>
        <v>-2.5350199443599357</v>
      </c>
      <c r="AE66" s="166">
        <f t="shared" si="46"/>
        <v>2.6206547046857978</v>
      </c>
      <c r="AF66" s="166">
        <f t="shared" si="46"/>
        <v>1.7946387935737396</v>
      </c>
      <c r="AG66" s="166">
        <f t="shared" si="46"/>
        <v>1.1556001937014793</v>
      </c>
      <c r="AH66" s="166">
        <f t="shared" si="46"/>
        <v>4.1692231826764443</v>
      </c>
      <c r="AI66" s="166">
        <f t="shared" si="46"/>
        <v>-0.35297472106755945</v>
      </c>
      <c r="AJ66" s="166">
        <f t="shared" si="46"/>
        <v>-1.7641678663821727</v>
      </c>
      <c r="AK66" s="166">
        <f t="shared" si="46"/>
        <v>-0.33688763307620823</v>
      </c>
      <c r="AL66" s="166">
        <f t="shared" si="46"/>
        <v>0.26597357746076927</v>
      </c>
      <c r="AM66" s="166">
        <f t="shared" si="46"/>
        <v>0.34735007283901126</v>
      </c>
      <c r="AN66" s="166">
        <f t="shared" si="46"/>
        <v>2.3193269721832435</v>
      </c>
      <c r="AO66" s="166">
        <f t="shared" si="46"/>
        <v>1.2280133683207053</v>
      </c>
      <c r="AP66" s="166">
        <f t="shared" si="46"/>
        <v>-7.7214098137979486</v>
      </c>
      <c r="AQ66" s="166">
        <f t="shared" si="46"/>
        <v>-0.34214223417662992</v>
      </c>
      <c r="AR66" s="166">
        <f t="shared" si="46"/>
        <v>-2.606162978027407E-2</v>
      </c>
      <c r="AS66" s="166">
        <f t="shared" si="46"/>
        <v>0.10809257807409939</v>
      </c>
      <c r="AT66" s="166">
        <f t="shared" si="46"/>
        <v>1.4858811860641545</v>
      </c>
      <c r="AU66" s="166">
        <f t="shared" si="46"/>
        <v>-2.0899303863083976</v>
      </c>
      <c r="AV66" s="166">
        <f t="shared" si="46"/>
        <v>-0.91241865597015992</v>
      </c>
      <c r="AW66" s="166">
        <f t="shared" si="46"/>
        <v>0.2859475833979917</v>
      </c>
      <c r="AX66" s="166">
        <f t="shared" si="46"/>
        <v>3.0176460851777462</v>
      </c>
      <c r="AY66" s="166">
        <f t="shared" si="46"/>
        <v>1.1291652574435975</v>
      </c>
      <c r="AZ66" s="166">
        <f t="shared" si="46"/>
        <v>0.89306995405495138</v>
      </c>
      <c r="BA66" s="166">
        <f t="shared" si="46"/>
        <v>2.1932120754761892</v>
      </c>
      <c r="BB66" s="166">
        <f t="shared" si="46"/>
        <v>0.44636590658220848</v>
      </c>
      <c r="BC66" s="166">
        <f t="shared" si="46"/>
        <v>1.7481354838296523</v>
      </c>
      <c r="BD66" s="166">
        <f t="shared" si="46"/>
        <v>2.6183242294101423</v>
      </c>
      <c r="BE66" s="166">
        <f t="shared" si="46"/>
        <v>1.0675378500410226</v>
      </c>
      <c r="BF66" s="166">
        <f t="shared" si="46"/>
        <v>-3.0411897348215646</v>
      </c>
      <c r="BG66" s="166">
        <f t="shared" si="46"/>
        <v>-2.5528366014487398</v>
      </c>
      <c r="BH66" s="166">
        <f t="shared" si="46"/>
        <v>-2.7297603070429131</v>
      </c>
      <c r="BI66" s="166">
        <f t="shared" ref="BI66:BK81" si="47">(BI26-BH26)/BH26*100</f>
        <v>-1.269208144456947</v>
      </c>
      <c r="BJ66" s="166">
        <f t="shared" si="47"/>
        <v>1.4153734412896735</v>
      </c>
      <c r="BK66" s="166">
        <f t="shared" si="47"/>
        <v>-2.3455039161094388E-2</v>
      </c>
    </row>
    <row r="67" spans="1:63">
      <c r="A67" s="158" t="s">
        <v>1</v>
      </c>
      <c r="B67" s="272"/>
      <c r="C67" s="168">
        <f t="shared" si="46"/>
        <v>-15.445704661738732</v>
      </c>
      <c r="D67" s="168">
        <f t="shared" si="46"/>
        <v>-9.5586178745020298</v>
      </c>
      <c r="E67" s="168">
        <f t="shared" si="46"/>
        <v>5.9342716726288713E-2</v>
      </c>
      <c r="F67" s="168">
        <f t="shared" si="46"/>
        <v>10.771985539647149</v>
      </c>
      <c r="G67" s="168">
        <f t="shared" si="46"/>
        <v>16.041032897064042</v>
      </c>
      <c r="H67" s="168">
        <f t="shared" si="46"/>
        <v>5.9198653855533339</v>
      </c>
      <c r="I67" s="168">
        <f t="shared" si="46"/>
        <v>1.1540631079696571</v>
      </c>
      <c r="J67" s="168">
        <f t="shared" si="46"/>
        <v>-7.0816468103645631</v>
      </c>
      <c r="K67" s="168">
        <f t="shared" si="46"/>
        <v>0.32079465392640494</v>
      </c>
      <c r="L67" s="168">
        <f t="shared" si="46"/>
        <v>-0.26551454633304089</v>
      </c>
      <c r="M67" s="168">
        <f t="shared" si="46"/>
        <v>-0.84006769621322452</v>
      </c>
      <c r="N67" s="168">
        <f t="shared" si="46"/>
        <v>3.0048335453761665</v>
      </c>
      <c r="O67" s="168">
        <f t="shared" si="46"/>
        <v>-2.3456330441082747</v>
      </c>
      <c r="P67" s="168">
        <f t="shared" si="46"/>
        <v>-0.28746597964104326</v>
      </c>
      <c r="Q67" s="168">
        <f t="shared" si="46"/>
        <v>2.2080578765267083</v>
      </c>
      <c r="R67" s="168">
        <f t="shared" si="46"/>
        <v>-5.8891495265296347</v>
      </c>
      <c r="S67" s="168">
        <f t="shared" si="46"/>
        <v>1.3210912906610279</v>
      </c>
      <c r="T67" s="168">
        <f t="shared" si="46"/>
        <v>1.748458577291685</v>
      </c>
      <c r="U67" s="168">
        <f t="shared" si="46"/>
        <v>2.5835167440624049</v>
      </c>
      <c r="V67" s="168">
        <f t="shared" si="46"/>
        <v>0.36010654363873895</v>
      </c>
      <c r="W67" s="168">
        <f t="shared" si="46"/>
        <v>0.71418280313510163</v>
      </c>
      <c r="X67" s="168">
        <f t="shared" si="46"/>
        <v>0.13203879050749254</v>
      </c>
      <c r="Y67" s="168">
        <f t="shared" si="46"/>
        <v>-1.4347962740727869</v>
      </c>
      <c r="Z67" s="168">
        <f t="shared" si="46"/>
        <v>1.0957697359972036</v>
      </c>
      <c r="AA67" s="168">
        <f t="shared" si="46"/>
        <v>-0.60868984533958181</v>
      </c>
      <c r="AB67" s="168">
        <f t="shared" si="46"/>
        <v>-0.26750161577162501</v>
      </c>
      <c r="AC67" s="168">
        <f t="shared" si="46"/>
        <v>-5.0734487527996232E-2</v>
      </c>
      <c r="AD67" s="168">
        <f t="shared" si="46"/>
        <v>1.0330358984607146</v>
      </c>
      <c r="AE67" s="168">
        <f t="shared" si="46"/>
        <v>3.3155190658300158</v>
      </c>
      <c r="AF67" s="168">
        <f t="shared" si="46"/>
        <v>2.1085575412356459</v>
      </c>
      <c r="AG67" s="168">
        <f t="shared" si="46"/>
        <v>1.308861438205037</v>
      </c>
      <c r="AH67" s="168">
        <f t="shared" si="46"/>
        <v>4.5879439887822784</v>
      </c>
      <c r="AI67" s="168">
        <f t="shared" si="46"/>
        <v>-0.86485021011250851</v>
      </c>
      <c r="AJ67" s="168">
        <f t="shared" si="46"/>
        <v>-2.8414374008641827</v>
      </c>
      <c r="AK67" s="168">
        <f t="shared" si="46"/>
        <v>-0.6333211360374067</v>
      </c>
      <c r="AL67" s="168">
        <f t="shared" si="46"/>
        <v>-7.7477588634068031E-3</v>
      </c>
      <c r="AM67" s="168">
        <f t="shared" si="46"/>
        <v>0.94379490069025018</v>
      </c>
      <c r="AN67" s="168">
        <f t="shared" si="46"/>
        <v>2.1881105219090196</v>
      </c>
      <c r="AO67" s="168">
        <f t="shared" si="46"/>
        <v>2.6410662588081135</v>
      </c>
      <c r="AP67" s="168">
        <f t="shared" si="46"/>
        <v>-8.9266447744994704</v>
      </c>
      <c r="AQ67" s="168">
        <f t="shared" si="46"/>
        <v>-0.17392114040894013</v>
      </c>
      <c r="AR67" s="168">
        <f t="shared" si="46"/>
        <v>0.23839224879422952</v>
      </c>
      <c r="AS67" s="168">
        <f t="shared" si="46"/>
        <v>0.35312804167158729</v>
      </c>
      <c r="AT67" s="168">
        <f t="shared" si="46"/>
        <v>3.7154180181818202</v>
      </c>
      <c r="AU67" s="168">
        <f t="shared" si="46"/>
        <v>-3.3332194938697617</v>
      </c>
      <c r="AV67" s="168">
        <f t="shared" si="46"/>
        <v>-1.7410351527998462</v>
      </c>
      <c r="AW67" s="168">
        <f t="shared" si="46"/>
        <v>-0.22148553512486252</v>
      </c>
      <c r="AX67" s="168">
        <f t="shared" si="46"/>
        <v>3.2015197671575013</v>
      </c>
      <c r="AY67" s="168">
        <f t="shared" si="46"/>
        <v>2.4799282572007746</v>
      </c>
      <c r="AZ67" s="168">
        <f t="shared" si="46"/>
        <v>1.2623252416815363</v>
      </c>
      <c r="BA67" s="168">
        <f t="shared" si="46"/>
        <v>3.4648648280836469</v>
      </c>
      <c r="BB67" s="168">
        <f t="shared" si="46"/>
        <v>2.2449416342806243</v>
      </c>
      <c r="BC67" s="168">
        <f t="shared" si="46"/>
        <v>1.5111678366304899</v>
      </c>
      <c r="BD67" s="168">
        <f t="shared" si="46"/>
        <v>4.171800739306474</v>
      </c>
      <c r="BE67" s="168">
        <f t="shared" si="46"/>
        <v>1.3662917008641851</v>
      </c>
      <c r="BF67" s="168">
        <f t="shared" si="46"/>
        <v>-1.4216993713088184</v>
      </c>
      <c r="BG67" s="168">
        <f t="shared" si="46"/>
        <v>-4.2034062084792909</v>
      </c>
      <c r="BH67" s="168">
        <f t="shared" si="46"/>
        <v>-3.0840499306518723</v>
      </c>
      <c r="BI67" s="168">
        <f t="shared" si="47"/>
        <v>-1.9618536834649698</v>
      </c>
      <c r="BJ67" s="168">
        <f t="shared" si="47"/>
        <v>0.7483404126116987</v>
      </c>
      <c r="BK67" s="168">
        <f t="shared" si="47"/>
        <v>1.9637725087375497</v>
      </c>
    </row>
    <row r="68" spans="1:63">
      <c r="A68" s="161" t="s">
        <v>2</v>
      </c>
      <c r="B68" s="273"/>
      <c r="C68" s="169">
        <f t="shared" si="46"/>
        <v>-1.3274609358545999</v>
      </c>
      <c r="D68" s="169">
        <f t="shared" si="46"/>
        <v>-0.21146266641515524</v>
      </c>
      <c r="E68" s="169">
        <f t="shared" si="46"/>
        <v>-0.62767375688958049</v>
      </c>
      <c r="F68" s="169">
        <f t="shared" si="46"/>
        <v>41.801254582859251</v>
      </c>
      <c r="G68" s="169">
        <f t="shared" si="46"/>
        <v>-1.3349909189686495</v>
      </c>
      <c r="H68" s="169">
        <f t="shared" si="46"/>
        <v>0.14463993247791396</v>
      </c>
      <c r="I68" s="169">
        <f t="shared" si="46"/>
        <v>0.25489894092273935</v>
      </c>
      <c r="J68" s="169">
        <f t="shared" si="46"/>
        <v>-0.17678901457509671</v>
      </c>
      <c r="K68" s="169">
        <f t="shared" si="46"/>
        <v>1.2469745336566149</v>
      </c>
      <c r="L68" s="169">
        <f t="shared" si="46"/>
        <v>0.77287728477521356</v>
      </c>
      <c r="M68" s="169">
        <f t="shared" si="46"/>
        <v>0.12712974560570173</v>
      </c>
      <c r="N68" s="169">
        <f t="shared" si="46"/>
        <v>-0.91153447240708529</v>
      </c>
      <c r="O68" s="169">
        <f t="shared" si="46"/>
        <v>-0.95574316079722366</v>
      </c>
      <c r="P68" s="169">
        <f t="shared" si="46"/>
        <v>-0.88937840695246662</v>
      </c>
      <c r="Q68" s="169">
        <f t="shared" si="46"/>
        <v>-0.27054492293702215</v>
      </c>
      <c r="R68" s="169">
        <f t="shared" si="46"/>
        <v>-26.573355360173888</v>
      </c>
      <c r="S68" s="169">
        <f t="shared" si="46"/>
        <v>-0.72088710988765015</v>
      </c>
      <c r="T68" s="169">
        <f t="shared" si="46"/>
        <v>4.4581058686525135E-2</v>
      </c>
      <c r="U68" s="169">
        <f t="shared" si="46"/>
        <v>0.32822976083257038</v>
      </c>
      <c r="V68" s="169">
        <f t="shared" si="46"/>
        <v>-2.1160036900906483</v>
      </c>
      <c r="W68" s="169">
        <f t="shared" si="46"/>
        <v>-0.31918965175104763</v>
      </c>
      <c r="X68" s="169">
        <f t="shared" si="46"/>
        <v>-0.83880370104347168</v>
      </c>
      <c r="Y68" s="169">
        <f t="shared" si="46"/>
        <v>0.39355670218248195</v>
      </c>
      <c r="Z68" s="169">
        <f t="shared" si="46"/>
        <v>-4.7539276030084965</v>
      </c>
      <c r="AA68" s="169">
        <f t="shared" si="46"/>
        <v>0.4795403513938975</v>
      </c>
      <c r="AB68" s="169">
        <f t="shared" si="46"/>
        <v>-0.67060193550978042</v>
      </c>
      <c r="AC68" s="169">
        <f t="shared" si="46"/>
        <v>-0.76427069857695162</v>
      </c>
      <c r="AD68" s="169">
        <f t="shared" si="46"/>
        <v>-11.026649523655895</v>
      </c>
      <c r="AE68" s="169">
        <f t="shared" si="46"/>
        <v>0.74279607582870555</v>
      </c>
      <c r="AF68" s="169">
        <f t="shared" si="46"/>
        <v>0.92461391590173936</v>
      </c>
      <c r="AG68" s="169">
        <f t="shared" si="46"/>
        <v>0.72585422629269691</v>
      </c>
      <c r="AH68" s="169">
        <f t="shared" si="46"/>
        <v>2.9883303707314708</v>
      </c>
      <c r="AI68" s="169">
        <f t="shared" si="46"/>
        <v>1.1130587298967658</v>
      </c>
      <c r="AJ68" s="169">
        <f t="shared" si="46"/>
        <v>1.2608249158445555</v>
      </c>
      <c r="AK68" s="169">
        <f t="shared" si="46"/>
        <v>0.46178144610493865</v>
      </c>
      <c r="AL68" s="169">
        <f t="shared" si="46"/>
        <v>0.99541116059455614</v>
      </c>
      <c r="AM68" s="169">
        <f t="shared" si="46"/>
        <v>-1.2263228426897821</v>
      </c>
      <c r="AN68" s="169">
        <f t="shared" si="46"/>
        <v>2.6731376078649438</v>
      </c>
      <c r="AO68" s="169">
        <f t="shared" si="46"/>
        <v>-2.5641282856342018</v>
      </c>
      <c r="AP68" s="169">
        <f t="shared" si="46"/>
        <v>-4.3141901379039043</v>
      </c>
      <c r="AQ68" s="169">
        <f t="shared" si="46"/>
        <v>-0.79478195911481131</v>
      </c>
      <c r="AR68" s="169">
        <f t="shared" si="46"/>
        <v>-0.74209234299901505</v>
      </c>
      <c r="AS68" s="169">
        <f t="shared" si="46"/>
        <v>-0.56191486942351976</v>
      </c>
      <c r="AT68" s="169">
        <f t="shared" si="46"/>
        <v>-4.6665037395521125</v>
      </c>
      <c r="AU68" s="169">
        <f t="shared" si="46"/>
        <v>1.6425606922584608</v>
      </c>
      <c r="AV68" s="169">
        <f t="shared" si="46"/>
        <v>1.4534023403416025</v>
      </c>
      <c r="AW68" s="169">
        <f t="shared" si="46"/>
        <v>1.6891253144477667</v>
      </c>
      <c r="AX68" s="169">
        <f t="shared" si="46"/>
        <v>2.5187432527891231</v>
      </c>
      <c r="AY68" s="169">
        <f t="shared" si="46"/>
        <v>-2.5602570721249709</v>
      </c>
      <c r="AZ68" s="169">
        <f t="shared" si="46"/>
        <v>-0.1676692546788853</v>
      </c>
      <c r="BA68" s="169">
        <f t="shared" si="46"/>
        <v>-1.5121198643358935</v>
      </c>
      <c r="BB68" s="169">
        <f t="shared" si="46"/>
        <v>-5.0591423403973854</v>
      </c>
      <c r="BC68" s="169">
        <f t="shared" si="46"/>
        <v>2.5293070491956611</v>
      </c>
      <c r="BD68" s="169">
        <f t="shared" si="46"/>
        <v>-2.451908129840084</v>
      </c>
      <c r="BE68" s="169">
        <f t="shared" si="46"/>
        <v>2.6256531564704706E-2</v>
      </c>
      <c r="BF68" s="169">
        <f t="shared" si="46"/>
        <v>-8.761406365902614</v>
      </c>
      <c r="BG68" s="169">
        <f t="shared" si="46"/>
        <v>3.7461501785148386</v>
      </c>
      <c r="BH68" s="169">
        <f t="shared" si="46"/>
        <v>-1.481303954974414</v>
      </c>
      <c r="BI68" s="169">
        <f t="shared" si="47"/>
        <v>1.1318494317302732</v>
      </c>
      <c r="BJ68" s="169">
        <f t="shared" si="47"/>
        <v>3.6569109652261371</v>
      </c>
      <c r="BK68" s="169">
        <f t="shared" si="47"/>
        <v>-6.5140709784218886</v>
      </c>
    </row>
    <row r="69" spans="1:63">
      <c r="A69" s="157" t="s">
        <v>3</v>
      </c>
      <c r="B69" s="274"/>
      <c r="C69" s="171">
        <f t="shared" si="46"/>
        <v>1.0521262846698898</v>
      </c>
      <c r="D69" s="171">
        <f t="shared" si="46"/>
        <v>0.68404767021168789</v>
      </c>
      <c r="E69" s="171">
        <f t="shared" si="46"/>
        <v>-0.67023524212601482</v>
      </c>
      <c r="F69" s="171">
        <f t="shared" si="46"/>
        <v>1.100713805157415</v>
      </c>
      <c r="G69" s="171">
        <f t="shared" si="46"/>
        <v>0.28224701498116211</v>
      </c>
      <c r="H69" s="171">
        <f t="shared" si="46"/>
        <v>1.1191550947959126</v>
      </c>
      <c r="I69" s="171">
        <f t="shared" si="46"/>
        <v>1.1041395788164654</v>
      </c>
      <c r="J69" s="171">
        <f t="shared" si="46"/>
        <v>0.49824550956319885</v>
      </c>
      <c r="K69" s="171">
        <f t="shared" si="46"/>
        <v>1.6508331766357984</v>
      </c>
      <c r="L69" s="171">
        <f t="shared" si="46"/>
        <v>-0.24753357990046224</v>
      </c>
      <c r="M69" s="171">
        <f t="shared" si="46"/>
        <v>-0.3804706970083111</v>
      </c>
      <c r="N69" s="171">
        <f t="shared" si="46"/>
        <v>-0.97260221295413052</v>
      </c>
      <c r="O69" s="171">
        <f t="shared" si="46"/>
        <v>-0.38180097958316572</v>
      </c>
      <c r="P69" s="171">
        <f t="shared" si="46"/>
        <v>-1.2661797002046145</v>
      </c>
      <c r="Q69" s="171">
        <f t="shared" si="46"/>
        <v>-0.38309915660569432</v>
      </c>
      <c r="R69" s="171">
        <f t="shared" si="46"/>
        <v>0.18908948711329229</v>
      </c>
      <c r="S69" s="171">
        <f t="shared" si="46"/>
        <v>0.69380682839359398</v>
      </c>
      <c r="T69" s="171">
        <f t="shared" si="46"/>
        <v>1.3993224613579256</v>
      </c>
      <c r="U69" s="171">
        <f t="shared" si="46"/>
        <v>1.8971093752004418</v>
      </c>
      <c r="V69" s="171">
        <f t="shared" si="46"/>
        <v>2.831538225237983</v>
      </c>
      <c r="W69" s="171">
        <f t="shared" si="46"/>
        <v>1.5979302086520979</v>
      </c>
      <c r="X69" s="171">
        <f t="shared" si="46"/>
        <v>2.0021649262153036</v>
      </c>
      <c r="Y69" s="171">
        <f t="shared" si="46"/>
        <v>1.7043717331992281</v>
      </c>
      <c r="Z69" s="171">
        <f t="shared" si="46"/>
        <v>2.5406624737383967</v>
      </c>
      <c r="AA69" s="171">
        <f t="shared" si="46"/>
        <v>-4.3050973753325263E-2</v>
      </c>
      <c r="AB69" s="171">
        <f t="shared" si="46"/>
        <v>-0.86343197703512109</v>
      </c>
      <c r="AC69" s="171">
        <f t="shared" si="46"/>
        <v>0.72325966988859369</v>
      </c>
      <c r="AD69" s="171">
        <f t="shared" si="46"/>
        <v>-1.111438501964527</v>
      </c>
      <c r="AE69" s="171">
        <f t="shared" si="46"/>
        <v>1.785070509295954</v>
      </c>
      <c r="AF69" s="171">
        <f t="shared" si="46"/>
        <v>1.2297570137684328</v>
      </c>
      <c r="AG69" s="171">
        <f t="shared" si="46"/>
        <v>0.38949273328097395</v>
      </c>
      <c r="AH69" s="171">
        <f t="shared" si="46"/>
        <v>-1.7038894337940411</v>
      </c>
      <c r="AI69" s="171">
        <f t="shared" si="46"/>
        <v>-0.95880322211966351</v>
      </c>
      <c r="AJ69" s="171">
        <f t="shared" si="46"/>
        <v>-0.6917995182027481</v>
      </c>
      <c r="AK69" s="171">
        <f t="shared" si="46"/>
        <v>-0.22352688478757188</v>
      </c>
      <c r="AL69" s="171">
        <f t="shared" si="46"/>
        <v>2.7175788164374377</v>
      </c>
      <c r="AM69" s="171">
        <f t="shared" si="46"/>
        <v>2.416631101267841</v>
      </c>
      <c r="AN69" s="171">
        <f t="shared" si="46"/>
        <v>2.5027256588688762</v>
      </c>
      <c r="AO69" s="171">
        <f t="shared" si="46"/>
        <v>0.71333974763629249</v>
      </c>
      <c r="AP69" s="171">
        <f t="shared" si="46"/>
        <v>0.4053914511218954</v>
      </c>
      <c r="AQ69" s="171">
        <f t="shared" si="46"/>
        <v>3.537753738585709</v>
      </c>
      <c r="AR69" s="171">
        <f t="shared" si="46"/>
        <v>2.2364905016169008</v>
      </c>
      <c r="AS69" s="171">
        <f t="shared" si="46"/>
        <v>0.34965045623847041</v>
      </c>
      <c r="AT69" s="171">
        <f t="shared" si="46"/>
        <v>0.79307162483216709</v>
      </c>
      <c r="AU69" s="171">
        <f t="shared" si="46"/>
        <v>1.8414504291740366</v>
      </c>
      <c r="AV69" s="171">
        <f t="shared" si="46"/>
        <v>1.8741966382310862</v>
      </c>
      <c r="AW69" s="171">
        <f t="shared" si="46"/>
        <v>1.8205790510966726</v>
      </c>
      <c r="AX69" s="171">
        <f t="shared" si="46"/>
        <v>1.682241669669881</v>
      </c>
      <c r="AY69" s="171">
        <f t="shared" si="46"/>
        <v>0.67561829663348205</v>
      </c>
      <c r="AZ69" s="171">
        <f t="shared" si="46"/>
        <v>0.11767982680913362</v>
      </c>
      <c r="BA69" s="171">
        <f t="shared" si="46"/>
        <v>2.2256062894225104</v>
      </c>
      <c r="BB69" s="171">
        <f t="shared" si="46"/>
        <v>-5.5114207564169224E-2</v>
      </c>
      <c r="BC69" s="171">
        <f t="shared" si="46"/>
        <v>3.4945326147621176</v>
      </c>
      <c r="BD69" s="171">
        <f t="shared" si="46"/>
        <v>-0.77798802499256547</v>
      </c>
      <c r="BE69" s="171">
        <f t="shared" si="46"/>
        <v>-3.6809164127944936</v>
      </c>
      <c r="BF69" s="171">
        <f t="shared" si="46"/>
        <v>-5.6813022347273092</v>
      </c>
      <c r="BG69" s="171">
        <f t="shared" si="46"/>
        <v>-2.0357041931217399</v>
      </c>
      <c r="BH69" s="171">
        <f t="shared" si="46"/>
        <v>1.7283221888849545</v>
      </c>
      <c r="BI69" s="171">
        <f t="shared" si="47"/>
        <v>2.0655047530321888</v>
      </c>
      <c r="BJ69" s="171">
        <f t="shared" si="47"/>
        <v>1.787451682008153</v>
      </c>
      <c r="BK69" s="171">
        <f t="shared" si="47"/>
        <v>1.3101382187488055</v>
      </c>
    </row>
    <row r="70" spans="1:63">
      <c r="A70" s="158" t="s">
        <v>4</v>
      </c>
      <c r="B70" s="272"/>
      <c r="C70" s="168">
        <f t="shared" si="46"/>
        <v>1.2712492465880569</v>
      </c>
      <c r="D70" s="168">
        <f t="shared" si="46"/>
        <v>0.82151156252127311</v>
      </c>
      <c r="E70" s="168">
        <f t="shared" si="46"/>
        <v>-0.72287405435910435</v>
      </c>
      <c r="F70" s="168">
        <f t="shared" si="46"/>
        <v>1.2516385180748448</v>
      </c>
      <c r="G70" s="168">
        <f t="shared" si="46"/>
        <v>-0.23321711689860508</v>
      </c>
      <c r="H70" s="168">
        <f t="shared" si="46"/>
        <v>0.60778651542169182</v>
      </c>
      <c r="I70" s="168">
        <f t="shared" si="46"/>
        <v>0.73033318647426537</v>
      </c>
      <c r="J70" s="168">
        <f t="shared" si="46"/>
        <v>0.57849819095437305</v>
      </c>
      <c r="K70" s="168">
        <f t="shared" si="46"/>
        <v>1.8662665756115784</v>
      </c>
      <c r="L70" s="168">
        <f t="shared" si="46"/>
        <v>-0.15676294675080094</v>
      </c>
      <c r="M70" s="168">
        <f t="shared" si="46"/>
        <v>-0.24174692681643956</v>
      </c>
      <c r="N70" s="168">
        <f t="shared" si="46"/>
        <v>0.18143065181777987</v>
      </c>
      <c r="O70" s="168">
        <f t="shared" si="46"/>
        <v>-7.7910475262918902E-2</v>
      </c>
      <c r="P70" s="168">
        <f t="shared" si="46"/>
        <v>-1.2789901141283357</v>
      </c>
      <c r="Q70" s="168">
        <f t="shared" si="46"/>
        <v>-0.53188340416901581</v>
      </c>
      <c r="R70" s="168">
        <f t="shared" si="46"/>
        <v>0.79686235345913881</v>
      </c>
      <c r="S70" s="168">
        <f t="shared" si="46"/>
        <v>0.73117808923527938</v>
      </c>
      <c r="T70" s="168">
        <f t="shared" si="46"/>
        <v>1.6017307161112679</v>
      </c>
      <c r="U70" s="168">
        <f t="shared" si="46"/>
        <v>2.0542042244307135</v>
      </c>
      <c r="V70" s="168">
        <f t="shared" si="46"/>
        <v>3.0305416031267791</v>
      </c>
      <c r="W70" s="168">
        <f t="shared" si="46"/>
        <v>1.6361146876562829</v>
      </c>
      <c r="X70" s="168">
        <f t="shared" si="46"/>
        <v>2.090932144003022</v>
      </c>
      <c r="Y70" s="168">
        <f t="shared" si="46"/>
        <v>1.9915743141221143</v>
      </c>
      <c r="Z70" s="168">
        <f t="shared" ref="C70:BH74" si="48">(Z30-Y30)/Y30*100</f>
        <v>0.3642924270127883</v>
      </c>
      <c r="AA70" s="168">
        <f t="shared" si="48"/>
        <v>6.9427870953424884E-4</v>
      </c>
      <c r="AB70" s="168">
        <f t="shared" si="48"/>
        <v>-1.0686437272788147</v>
      </c>
      <c r="AC70" s="168">
        <f t="shared" si="48"/>
        <v>0.83605767594421065</v>
      </c>
      <c r="AD70" s="168">
        <f t="shared" si="48"/>
        <v>0.64644642835744948</v>
      </c>
      <c r="AE70" s="168">
        <f t="shared" si="48"/>
        <v>1.7474352424610806</v>
      </c>
      <c r="AF70" s="168">
        <f t="shared" si="48"/>
        <v>1.1229541497141899</v>
      </c>
      <c r="AG70" s="168">
        <f t="shared" si="48"/>
        <v>2.4910402231704907E-2</v>
      </c>
      <c r="AH70" s="168">
        <f t="shared" si="48"/>
        <v>-0.34059009249209193</v>
      </c>
      <c r="AI70" s="168">
        <f t="shared" si="48"/>
        <v>-1.2620053442667647</v>
      </c>
      <c r="AJ70" s="168">
        <f t="shared" si="48"/>
        <v>-0.98487582540890628</v>
      </c>
      <c r="AK70" s="168">
        <f t="shared" si="48"/>
        <v>-0.56135903602776149</v>
      </c>
      <c r="AL70" s="168">
        <f t="shared" si="48"/>
        <v>2.7749747992470026</v>
      </c>
      <c r="AM70" s="168">
        <f t="shared" si="48"/>
        <v>2.4293209654711627</v>
      </c>
      <c r="AN70" s="168">
        <f t="shared" si="48"/>
        <v>2.3886277051095393</v>
      </c>
      <c r="AO70" s="168">
        <f t="shared" si="48"/>
        <v>0.37894057889219201</v>
      </c>
      <c r="AP70" s="168">
        <f t="shared" si="48"/>
        <v>-5.0895681036038622E-2</v>
      </c>
      <c r="AQ70" s="168">
        <f t="shared" si="48"/>
        <v>3.8752506458951776</v>
      </c>
      <c r="AR70" s="168">
        <f t="shared" si="48"/>
        <v>2.2916847928013953</v>
      </c>
      <c r="AS70" s="168">
        <f t="shared" si="48"/>
        <v>-8.2372229482476994E-2</v>
      </c>
      <c r="AT70" s="168">
        <f t="shared" si="48"/>
        <v>0.99922555126905843</v>
      </c>
      <c r="AU70" s="168">
        <f t="shared" si="48"/>
        <v>1.9110633438570512</v>
      </c>
      <c r="AV70" s="168">
        <f t="shared" si="48"/>
        <v>1.9561531673056434</v>
      </c>
      <c r="AW70" s="168">
        <f t="shared" si="48"/>
        <v>1.8737272338729238</v>
      </c>
      <c r="AX70" s="168">
        <f t="shared" si="48"/>
        <v>1.4552637338731726</v>
      </c>
      <c r="AY70" s="168">
        <f t="shared" si="48"/>
        <v>0.33549580369497611</v>
      </c>
      <c r="AZ70" s="168">
        <f t="shared" si="48"/>
        <v>-0.19473386948674082</v>
      </c>
      <c r="BA70" s="168">
        <f t="shared" si="48"/>
        <v>2.1056322625218407</v>
      </c>
      <c r="BB70" s="168">
        <f t="shared" si="48"/>
        <v>-0.11941340995417107</v>
      </c>
      <c r="BC70" s="168">
        <f t="shared" si="48"/>
        <v>4.0989712265893283</v>
      </c>
      <c r="BD70" s="168">
        <f t="shared" si="48"/>
        <v>-1.3242211444083314</v>
      </c>
      <c r="BE70" s="168">
        <f t="shared" si="48"/>
        <v>-4.6641907186386051</v>
      </c>
      <c r="BF70" s="168">
        <f t="shared" si="48"/>
        <v>-7.1088946379146423</v>
      </c>
      <c r="BG70" s="168">
        <f t="shared" si="48"/>
        <v>-2.8925095286124707</v>
      </c>
      <c r="BH70" s="168">
        <f t="shared" si="48"/>
        <v>1.84154843931983</v>
      </c>
      <c r="BI70" s="168">
        <f t="shared" si="47"/>
        <v>2.4421976328222028</v>
      </c>
      <c r="BJ70" s="168">
        <f t="shared" si="47"/>
        <v>2.0366039177321968</v>
      </c>
      <c r="BK70" s="168">
        <f t="shared" si="47"/>
        <v>1.6008720253857018</v>
      </c>
    </row>
    <row r="71" spans="1:63">
      <c r="A71" s="158" t="s">
        <v>5</v>
      </c>
      <c r="B71" s="272"/>
      <c r="C71" s="168">
        <f t="shared" si="48"/>
        <v>3.9842401018712351E-2</v>
      </c>
      <c r="D71" s="168">
        <f t="shared" si="48"/>
        <v>-0.61141512921753161</v>
      </c>
      <c r="E71" s="168">
        <f t="shared" si="48"/>
        <v>-1.2858818378805947</v>
      </c>
      <c r="F71" s="168">
        <f t="shared" si="48"/>
        <v>4.5058338538185145</v>
      </c>
      <c r="G71" s="168">
        <f t="shared" si="48"/>
        <v>4.1937797700166781</v>
      </c>
      <c r="H71" s="168">
        <f t="shared" si="48"/>
        <v>6.0245968303847173</v>
      </c>
      <c r="I71" s="168">
        <f t="shared" si="48"/>
        <v>4.9238523492905708</v>
      </c>
      <c r="J71" s="168">
        <f t="shared" si="48"/>
        <v>-2.5508731292551881</v>
      </c>
      <c r="K71" s="168">
        <f t="shared" si="48"/>
        <v>0.26274519286997261</v>
      </c>
      <c r="L71" s="168">
        <f t="shared" si="48"/>
        <v>-2.0233327757730915</v>
      </c>
      <c r="M71" s="168">
        <f t="shared" si="48"/>
        <v>-2.4529480274536857</v>
      </c>
      <c r="N71" s="168">
        <f t="shared" si="48"/>
        <v>-1.6959187212372278</v>
      </c>
      <c r="O71" s="168">
        <f t="shared" si="48"/>
        <v>-1.3412553702397028</v>
      </c>
      <c r="P71" s="168">
        <f t="shared" si="48"/>
        <v>-1.46069441105555</v>
      </c>
      <c r="Q71" s="168">
        <f t="shared" si="48"/>
        <v>-7.6343541349501415E-2</v>
      </c>
      <c r="R71" s="168">
        <f t="shared" si="48"/>
        <v>-0.21140842173719265</v>
      </c>
      <c r="S71" s="168">
        <f t="shared" si="48"/>
        <v>1.009679000877185</v>
      </c>
      <c r="T71" s="168">
        <f t="shared" si="48"/>
        <v>0.4900597537123571</v>
      </c>
      <c r="U71" s="168">
        <f t="shared" si="48"/>
        <v>1.6285513799006377</v>
      </c>
      <c r="V71" s="168">
        <f t="shared" si="48"/>
        <v>3.7291774915799545</v>
      </c>
      <c r="W71" s="168">
        <f t="shared" si="48"/>
        <v>0.7270818516201405</v>
      </c>
      <c r="X71" s="168">
        <f t="shared" si="48"/>
        <v>0.38502200648261542</v>
      </c>
      <c r="Y71" s="168">
        <f t="shared" si="48"/>
        <v>-1.5779384953421172</v>
      </c>
      <c r="Z71" s="168">
        <f t="shared" si="48"/>
        <v>1.9763671185931826</v>
      </c>
      <c r="AA71" s="168">
        <f t="shared" si="48"/>
        <v>-1.4005807076029739</v>
      </c>
      <c r="AB71" s="168">
        <f t="shared" si="48"/>
        <v>-0.17872282256997021</v>
      </c>
      <c r="AC71" s="168">
        <f t="shared" si="48"/>
        <v>-0.58636885441735309</v>
      </c>
      <c r="AD71" s="168">
        <f t="shared" si="48"/>
        <v>7.6447456148030044</v>
      </c>
      <c r="AE71" s="168">
        <f t="shared" si="48"/>
        <v>2.3268087310699772</v>
      </c>
      <c r="AF71" s="168">
        <f t="shared" si="48"/>
        <v>1.2481029392323941</v>
      </c>
      <c r="AG71" s="168">
        <f t="shared" si="48"/>
        <v>1.685010840767966</v>
      </c>
      <c r="AH71" s="168">
        <f t="shared" si="48"/>
        <v>-14.087936638142725</v>
      </c>
      <c r="AI71" s="168">
        <f t="shared" si="48"/>
        <v>3.0832476875646199E-2</v>
      </c>
      <c r="AJ71" s="168">
        <f t="shared" si="48"/>
        <v>0.44522072673722168</v>
      </c>
      <c r="AK71" s="168">
        <f t="shared" si="48"/>
        <v>1.1217566231374807</v>
      </c>
      <c r="AL71" s="168">
        <f t="shared" si="48"/>
        <v>2.3971300136149285</v>
      </c>
      <c r="AM71" s="168">
        <f t="shared" si="48"/>
        <v>1.9392415116818014</v>
      </c>
      <c r="AN71" s="168">
        <f t="shared" si="48"/>
        <v>3.3924165692766897</v>
      </c>
      <c r="AO71" s="168">
        <f t="shared" si="48"/>
        <v>1.9466859242048593</v>
      </c>
      <c r="AP71" s="168">
        <f t="shared" si="48"/>
        <v>1.1392292358045195</v>
      </c>
      <c r="AQ71" s="168">
        <f t="shared" si="48"/>
        <v>0.93594906466666139</v>
      </c>
      <c r="AR71" s="168">
        <f t="shared" si="48"/>
        <v>0.77719891167748789</v>
      </c>
      <c r="AS71" s="168">
        <f t="shared" si="48"/>
        <v>2.1090099033875171</v>
      </c>
      <c r="AT71" s="168">
        <f t="shared" si="48"/>
        <v>0.60767634608610988</v>
      </c>
      <c r="AU71" s="168">
        <f t="shared" si="48"/>
        <v>0.28252744342093122</v>
      </c>
      <c r="AV71" s="168">
        <f t="shared" si="48"/>
        <v>0.19075568598680806</v>
      </c>
      <c r="AW71" s="168">
        <f t="shared" si="48"/>
        <v>0.6502636203866059</v>
      </c>
      <c r="AX71" s="168">
        <f t="shared" si="48"/>
        <v>1.3212597142725109</v>
      </c>
      <c r="AY71" s="168">
        <f t="shared" si="48"/>
        <v>0.88604691173940675</v>
      </c>
      <c r="AZ71" s="168">
        <f t="shared" si="48"/>
        <v>0.98342949720034611</v>
      </c>
      <c r="BA71" s="168">
        <f t="shared" si="48"/>
        <v>8.1623462523574358E-2</v>
      </c>
      <c r="BB71" s="168">
        <f t="shared" si="48"/>
        <v>-0.63501382858906519</v>
      </c>
      <c r="BC71" s="168">
        <f t="shared" si="48"/>
        <v>-1.6953462744787838E-2</v>
      </c>
      <c r="BD71" s="168">
        <f t="shared" si="48"/>
        <v>1.4836795252225501</v>
      </c>
      <c r="BE71" s="168">
        <f t="shared" si="48"/>
        <v>-3.341687552213822E-2</v>
      </c>
      <c r="BF71" s="168">
        <f t="shared" si="48"/>
        <v>-2.0953613359185224</v>
      </c>
      <c r="BG71" s="168">
        <f t="shared" si="48"/>
        <v>0.46899528779533173</v>
      </c>
      <c r="BH71" s="168">
        <f t="shared" si="48"/>
        <v>1.0328455257506053</v>
      </c>
      <c r="BI71" s="168">
        <f t="shared" si="47"/>
        <v>0.22725038857515562</v>
      </c>
      <c r="BJ71" s="168">
        <f t="shared" si="47"/>
        <v>1.2014177140660669</v>
      </c>
      <c r="BK71" s="168">
        <f t="shared" si="47"/>
        <v>-0.22435229500686912</v>
      </c>
    </row>
    <row r="72" spans="1:63">
      <c r="A72" s="161" t="s">
        <v>6</v>
      </c>
      <c r="B72" s="273"/>
      <c r="C72" s="169">
        <f t="shared" si="48"/>
        <v>0.1020047137288394</v>
      </c>
      <c r="D72" s="169">
        <f t="shared" si="48"/>
        <v>0.72586095130213701</v>
      </c>
      <c r="E72" s="169">
        <f t="shared" si="48"/>
        <v>0.40458761877484783</v>
      </c>
      <c r="F72" s="169">
        <f t="shared" si="48"/>
        <v>-3.5087029383195953</v>
      </c>
      <c r="G72" s="169">
        <f t="shared" si="48"/>
        <v>1.0434093407980884</v>
      </c>
      <c r="H72" s="169">
        <f t="shared" si="48"/>
        <v>0.59095037308814524</v>
      </c>
      <c r="I72" s="169">
        <f t="shared" si="48"/>
        <v>0.24735340268608447</v>
      </c>
      <c r="J72" s="169">
        <f t="shared" si="48"/>
        <v>3.3542881080327769</v>
      </c>
      <c r="K72" s="169">
        <f t="shared" si="48"/>
        <v>1.2504472750814422</v>
      </c>
      <c r="L72" s="169">
        <f t="shared" si="48"/>
        <v>0.88562507098742094</v>
      </c>
      <c r="M72" s="169">
        <f t="shared" si="48"/>
        <v>0.59115202481103235</v>
      </c>
      <c r="N72" s="169">
        <f t="shared" si="48"/>
        <v>-10.515127513337779</v>
      </c>
      <c r="O72" s="169">
        <f t="shared" si="48"/>
        <v>-2.3218904916610077</v>
      </c>
      <c r="P72" s="169">
        <f t="shared" si="48"/>
        <v>-0.91118707306043678</v>
      </c>
      <c r="Q72" s="169">
        <f t="shared" si="48"/>
        <v>0.77964336899590958</v>
      </c>
      <c r="R72" s="169">
        <f t="shared" si="48"/>
        <v>-5.4609636900077367</v>
      </c>
      <c r="S72" s="169">
        <f t="shared" si="48"/>
        <v>-8.5234163424292159E-2</v>
      </c>
      <c r="T72" s="169">
        <f t="shared" si="48"/>
        <v>0.31618916618749382</v>
      </c>
      <c r="U72" s="169">
        <f t="shared" si="48"/>
        <v>0.50530807472943329</v>
      </c>
      <c r="V72" s="169">
        <f t="shared" si="48"/>
        <v>-0.48058486654289451</v>
      </c>
      <c r="W72" s="169">
        <f t="shared" si="48"/>
        <v>2.2736250212455156</v>
      </c>
      <c r="X72" s="169">
        <f t="shared" si="48"/>
        <v>3.0266578085563491</v>
      </c>
      <c r="Y72" s="169">
        <f t="shared" si="48"/>
        <v>2.4847106933479699</v>
      </c>
      <c r="Z72" s="169">
        <f t="shared" si="48"/>
        <v>27.725690956776745</v>
      </c>
      <c r="AA72" s="169">
        <f t="shared" si="48"/>
        <v>0.84820595235315166</v>
      </c>
      <c r="AB72" s="169">
        <f t="shared" si="48"/>
        <v>0.3075073216459307</v>
      </c>
      <c r="AC72" s="169">
        <f t="shared" si="48"/>
        <v>0.94672457732035853</v>
      </c>
      <c r="AD72" s="169">
        <f t="shared" si="48"/>
        <v>-24.216116156652685</v>
      </c>
      <c r="AE72" s="169">
        <f t="shared" si="48"/>
        <v>1.5229319077096304</v>
      </c>
      <c r="AF72" s="169">
        <f t="shared" si="48"/>
        <v>2.4354754893469686</v>
      </c>
      <c r="AG72" s="169">
        <f t="shared" si="48"/>
        <v>2.8781114718614735</v>
      </c>
      <c r="AH72" s="169">
        <f t="shared" si="48"/>
        <v>-1.1354036936684986</v>
      </c>
      <c r="AI72" s="169">
        <f t="shared" si="48"/>
        <v>1.3326001875990177</v>
      </c>
      <c r="AJ72" s="169">
        <f t="shared" si="48"/>
        <v>1.257620734782493</v>
      </c>
      <c r="AK72" s="169">
        <f t="shared" si="48"/>
        <v>1.9165904863978727</v>
      </c>
      <c r="AL72" s="169">
        <f t="shared" si="48"/>
        <v>2.464803640295619</v>
      </c>
      <c r="AM72" s="169">
        <f t="shared" si="48"/>
        <v>2.7932453698099331</v>
      </c>
      <c r="AN72" s="169">
        <f t="shared" si="48"/>
        <v>2.7438396090322836</v>
      </c>
      <c r="AO72" s="169">
        <f t="shared" si="48"/>
        <v>2.8510845582968325</v>
      </c>
      <c r="AP72" s="169">
        <f t="shared" si="48"/>
        <v>4.22473755584255</v>
      </c>
      <c r="AQ72" s="169">
        <f t="shared" si="48"/>
        <v>2.9399799300263365</v>
      </c>
      <c r="AR72" s="169">
        <f t="shared" si="48"/>
        <v>3.1616387827690349</v>
      </c>
      <c r="AS72" s="169">
        <f t="shared" si="48"/>
        <v>2.7991316562380577</v>
      </c>
      <c r="AT72" s="169">
        <f t="shared" si="48"/>
        <v>-0.96171239162090549</v>
      </c>
      <c r="AU72" s="169">
        <f t="shared" si="48"/>
        <v>2.7153191905366865</v>
      </c>
      <c r="AV72" s="169">
        <f t="shared" si="48"/>
        <v>2.7196802055821401</v>
      </c>
      <c r="AW72" s="169">
        <f t="shared" si="48"/>
        <v>2.4206624971044679</v>
      </c>
      <c r="AX72" s="169">
        <f t="shared" si="48"/>
        <v>4.144297138085876</v>
      </c>
      <c r="AY72" s="169">
        <f t="shared" si="48"/>
        <v>3.5931895769413433</v>
      </c>
      <c r="AZ72" s="169">
        <f t="shared" si="48"/>
        <v>2.1232662425696245</v>
      </c>
      <c r="BA72" s="169">
        <f t="shared" si="48"/>
        <v>5.120192798643874</v>
      </c>
      <c r="BB72" s="169">
        <f t="shared" si="48"/>
        <v>0.96316595079223732</v>
      </c>
      <c r="BC72" s="169">
        <f t="shared" si="48"/>
        <v>1.3227818853974072</v>
      </c>
      <c r="BD72" s="169">
        <f t="shared" si="48"/>
        <v>2.0732379377838495</v>
      </c>
      <c r="BE72" s="169">
        <f t="shared" si="48"/>
        <v>1.5284655769445636</v>
      </c>
      <c r="BF72" s="169">
        <f t="shared" si="48"/>
        <v>2.568992390208118</v>
      </c>
      <c r="BG72" s="169">
        <f t="shared" si="48"/>
        <v>2.1024027459954171</v>
      </c>
      <c r="BH72" s="169">
        <f t="shared" si="48"/>
        <v>1.4848017929682231</v>
      </c>
      <c r="BI72" s="169">
        <f t="shared" si="47"/>
        <v>0.89026915113870753</v>
      </c>
      <c r="BJ72" s="169">
        <f t="shared" si="47"/>
        <v>0.51987140023257661</v>
      </c>
      <c r="BK72" s="169">
        <f t="shared" si="47"/>
        <v>0.428319636327817</v>
      </c>
    </row>
    <row r="73" spans="1:63">
      <c r="A73" s="157" t="s">
        <v>7</v>
      </c>
      <c r="B73" s="274"/>
      <c r="C73" s="171">
        <f t="shared" si="48"/>
        <v>1.2220276740309359</v>
      </c>
      <c r="D73" s="171">
        <f t="shared" si="48"/>
        <v>1.1890927775884594</v>
      </c>
      <c r="E73" s="171">
        <f t="shared" si="48"/>
        <v>0.9060109855944174</v>
      </c>
      <c r="F73" s="171">
        <f t="shared" si="48"/>
        <v>0.96458673805170314</v>
      </c>
      <c r="G73" s="171">
        <f t="shared" si="48"/>
        <v>0.98946484548080493</v>
      </c>
      <c r="H73" s="171">
        <f t="shared" si="48"/>
        <v>1.1562288784896784</v>
      </c>
      <c r="I73" s="171">
        <f t="shared" si="48"/>
        <v>1.0837911606595882</v>
      </c>
      <c r="J73" s="171">
        <f t="shared" si="48"/>
        <v>-0.59744389697023104</v>
      </c>
      <c r="K73" s="171">
        <f t="shared" si="48"/>
        <v>0.36247816190307114</v>
      </c>
      <c r="L73" s="171">
        <f t="shared" si="48"/>
        <v>0.35560532523613486</v>
      </c>
      <c r="M73" s="171">
        <f t="shared" si="48"/>
        <v>0.12437685822259434</v>
      </c>
      <c r="N73" s="171">
        <f t="shared" si="48"/>
        <v>1.5187462307222785</v>
      </c>
      <c r="O73" s="171">
        <f t="shared" si="48"/>
        <v>0.84109107259279203</v>
      </c>
      <c r="P73" s="171">
        <f t="shared" si="48"/>
        <v>0.28878427496804554</v>
      </c>
      <c r="Q73" s="171">
        <f t="shared" si="48"/>
        <v>0.27268364303985798</v>
      </c>
      <c r="R73" s="171">
        <f t="shared" si="48"/>
        <v>0.82277289968923273</v>
      </c>
      <c r="S73" s="171">
        <f t="shared" si="48"/>
        <v>1.2145135350832963</v>
      </c>
      <c r="T73" s="171">
        <f t="shared" si="48"/>
        <v>1.2391737763811332</v>
      </c>
      <c r="U73" s="171">
        <f t="shared" si="48"/>
        <v>1.0025792804684555</v>
      </c>
      <c r="V73" s="171">
        <f t="shared" si="48"/>
        <v>0.53250349179885637</v>
      </c>
      <c r="W73" s="171">
        <f t="shared" si="48"/>
        <v>1.0267445703934959</v>
      </c>
      <c r="X73" s="171">
        <f t="shared" si="48"/>
        <v>0.95964530331874232</v>
      </c>
      <c r="Y73" s="171">
        <f t="shared" si="48"/>
        <v>0.76676922891455745</v>
      </c>
      <c r="Z73" s="171">
        <f t="shared" si="48"/>
        <v>1.8424051415826104</v>
      </c>
      <c r="AA73" s="171">
        <f t="shared" si="48"/>
        <v>0.79153203898998348</v>
      </c>
      <c r="AB73" s="171">
        <f t="shared" si="48"/>
        <v>0.80162253606152634</v>
      </c>
      <c r="AC73" s="171">
        <f t="shared" si="48"/>
        <v>1.0443001013870921</v>
      </c>
      <c r="AD73" s="171">
        <f t="shared" si="48"/>
        <v>1.1723231318609855</v>
      </c>
      <c r="AE73" s="171">
        <f t="shared" si="48"/>
        <v>1.1637701286492517</v>
      </c>
      <c r="AF73" s="171">
        <f t="shared" si="48"/>
        <v>0.56571999351723135</v>
      </c>
      <c r="AG73" s="171">
        <f t="shared" si="48"/>
        <v>0.94554624014763711</v>
      </c>
      <c r="AH73" s="171">
        <f t="shared" si="48"/>
        <v>1.8771548846822399</v>
      </c>
      <c r="AI73" s="171">
        <f t="shared" si="48"/>
        <v>0.97179120263335295</v>
      </c>
      <c r="AJ73" s="171">
        <f t="shared" si="48"/>
        <v>1.0069251408870128</v>
      </c>
      <c r="AK73" s="171">
        <f t="shared" si="48"/>
        <v>0.86171662908939539</v>
      </c>
      <c r="AL73" s="171">
        <f t="shared" si="48"/>
        <v>1.1184125451769389</v>
      </c>
      <c r="AM73" s="171">
        <f t="shared" si="48"/>
        <v>1.2561730125641903</v>
      </c>
      <c r="AN73" s="171">
        <f t="shared" si="48"/>
        <v>1.1843344866312917</v>
      </c>
      <c r="AO73" s="171">
        <f t="shared" si="48"/>
        <v>1.5179348937719992</v>
      </c>
      <c r="AP73" s="171">
        <f t="shared" si="48"/>
        <v>2.4941241161177747</v>
      </c>
      <c r="AQ73" s="171">
        <f t="shared" si="48"/>
        <v>1.5405623727728981</v>
      </c>
      <c r="AR73" s="171">
        <f t="shared" si="48"/>
        <v>1.3437345893770729</v>
      </c>
      <c r="AS73" s="171">
        <f t="shared" si="48"/>
        <v>0.99043537838896334</v>
      </c>
      <c r="AT73" s="171">
        <f t="shared" si="48"/>
        <v>1.6452314780216666</v>
      </c>
      <c r="AU73" s="171">
        <f t="shared" si="48"/>
        <v>1.558026137958413</v>
      </c>
      <c r="AV73" s="171">
        <f t="shared" si="48"/>
        <v>1.4380685732644722</v>
      </c>
      <c r="AW73" s="171">
        <f t="shared" si="48"/>
        <v>1.2030120329971248</v>
      </c>
      <c r="AX73" s="171">
        <f t="shared" si="48"/>
        <v>1.8314031379400515</v>
      </c>
      <c r="AY73" s="171">
        <f t="shared" si="48"/>
        <v>1.3535223090519637</v>
      </c>
      <c r="AZ73" s="171">
        <f t="shared" si="48"/>
        <v>1.7326026639749594</v>
      </c>
      <c r="BA73" s="171">
        <f t="shared" si="48"/>
        <v>1.3164150098678395</v>
      </c>
      <c r="BB73" s="171">
        <f t="shared" si="48"/>
        <v>1.1145344809486899</v>
      </c>
      <c r="BC73" s="171">
        <f t="shared" si="48"/>
        <v>0.58530652149567464</v>
      </c>
      <c r="BD73" s="171">
        <f t="shared" si="48"/>
        <v>0.83802610129937394</v>
      </c>
      <c r="BE73" s="171">
        <f t="shared" si="48"/>
        <v>0.93109401900797717</v>
      </c>
      <c r="BF73" s="171">
        <f t="shared" si="48"/>
        <v>-0.25541084128529712</v>
      </c>
      <c r="BG73" s="171">
        <f t="shared" si="48"/>
        <v>-0.44322747507859706</v>
      </c>
      <c r="BH73" s="171">
        <f t="shared" si="48"/>
        <v>0.19410407919029471</v>
      </c>
      <c r="BI73" s="171">
        <f t="shared" si="47"/>
        <v>0.53587442148244013</v>
      </c>
      <c r="BJ73" s="171">
        <f t="shared" si="47"/>
        <v>0.67753721933369437</v>
      </c>
      <c r="BK73" s="171">
        <f t="shared" si="47"/>
        <v>1.0191704098608083</v>
      </c>
    </row>
    <row r="74" spans="1:63">
      <c r="A74" s="164" t="s">
        <v>8</v>
      </c>
      <c r="B74" s="272"/>
      <c r="C74" s="168">
        <f t="shared" si="48"/>
        <v>1.9268976463238427</v>
      </c>
      <c r="D74" s="168">
        <f t="shared" si="48"/>
        <v>2.0921715052989875</v>
      </c>
      <c r="E74" s="168">
        <f t="shared" si="48"/>
        <v>1.5377237361743732</v>
      </c>
      <c r="F74" s="168">
        <f t="shared" si="48"/>
        <v>-1.5577391296727692</v>
      </c>
      <c r="G74" s="168">
        <f t="shared" si="48"/>
        <v>0.62541144514801761</v>
      </c>
      <c r="H74" s="168">
        <f t="shared" si="48"/>
        <v>0.83360850268889131</v>
      </c>
      <c r="I74" s="168">
        <f t="shared" si="48"/>
        <v>1.084518221220691</v>
      </c>
      <c r="J74" s="168">
        <f t="shared" si="48"/>
        <v>0.43948815993533807</v>
      </c>
      <c r="K74" s="168">
        <f t="shared" si="48"/>
        <v>-0.65270370623318463</v>
      </c>
      <c r="L74" s="168">
        <f t="shared" si="48"/>
        <v>-0.59897938553706132</v>
      </c>
      <c r="M74" s="168">
        <f t="shared" si="48"/>
        <v>-1.8887437293562439</v>
      </c>
      <c r="N74" s="168">
        <f t="shared" si="48"/>
        <v>1.9612631778812986</v>
      </c>
      <c r="O74" s="168">
        <f t="shared" si="48"/>
        <v>0.85517484197504667</v>
      </c>
      <c r="P74" s="168">
        <f t="shared" si="48"/>
        <v>0.37876878541957537</v>
      </c>
      <c r="Q74" s="168">
        <f t="shared" si="48"/>
        <v>2.7977646577780155E-2</v>
      </c>
      <c r="R74" s="168">
        <f t="shared" si="48"/>
        <v>2.9107734479153877</v>
      </c>
      <c r="S74" s="168">
        <f t="shared" si="48"/>
        <v>2.3216446525944332</v>
      </c>
      <c r="T74" s="168">
        <f t="shared" si="48"/>
        <v>2.5888848193816938</v>
      </c>
      <c r="U74" s="168">
        <f t="shared" si="48"/>
        <v>2.358269148127321</v>
      </c>
      <c r="V74" s="168">
        <f t="shared" si="48"/>
        <v>2.1645921984447472</v>
      </c>
      <c r="W74" s="168">
        <f t="shared" si="48"/>
        <v>1.8972865616128627</v>
      </c>
      <c r="X74" s="168">
        <f t="shared" si="48"/>
        <v>1.2953569950759647</v>
      </c>
      <c r="Y74" s="168">
        <f t="shared" si="48"/>
        <v>0.6151394666274137</v>
      </c>
      <c r="Z74" s="168">
        <f t="shared" si="48"/>
        <v>5.9997274637595366</v>
      </c>
      <c r="AA74" s="168">
        <f t="shared" si="48"/>
        <v>0.10466834852640108</v>
      </c>
      <c r="AB74" s="168">
        <f t="shared" si="48"/>
        <v>-1.256541129039462E-2</v>
      </c>
      <c r="AC74" s="168">
        <f t="shared" si="48"/>
        <v>0.24046015911238636</v>
      </c>
      <c r="AD74" s="168">
        <f t="shared" si="48"/>
        <v>0.89965126276433904</v>
      </c>
      <c r="AE74" s="168">
        <f t="shared" si="48"/>
        <v>0.82730611335987847</v>
      </c>
      <c r="AF74" s="168">
        <f t="shared" si="48"/>
        <v>0.59701563050713169</v>
      </c>
      <c r="AG74" s="168">
        <f t="shared" si="48"/>
        <v>1.6242350435634205</v>
      </c>
      <c r="AH74" s="168">
        <f t="shared" si="48"/>
        <v>0.91626562144374013</v>
      </c>
      <c r="AI74" s="168">
        <f t="shared" si="48"/>
        <v>0.41870283761561988</v>
      </c>
      <c r="AJ74" s="168">
        <f t="shared" si="48"/>
        <v>0.66492450638790379</v>
      </c>
      <c r="AK74" s="168">
        <f t="shared" si="48"/>
        <v>0.58196082955956174</v>
      </c>
      <c r="AL74" s="168">
        <f t="shared" si="48"/>
        <v>1.3871010642451305</v>
      </c>
      <c r="AM74" s="168">
        <f t="shared" si="48"/>
        <v>1.8805140713157955</v>
      </c>
      <c r="AN74" s="168">
        <f t="shared" si="48"/>
        <v>2.082430705993449</v>
      </c>
      <c r="AO74" s="168">
        <f t="shared" si="48"/>
        <v>2.3969006252074445</v>
      </c>
      <c r="AP74" s="168">
        <f t="shared" si="48"/>
        <v>0.68545549525334837</v>
      </c>
      <c r="AQ74" s="168">
        <f t="shared" si="48"/>
        <v>1.5155428243274389</v>
      </c>
      <c r="AR74" s="168">
        <f t="shared" si="48"/>
        <v>1.4291856578822431</v>
      </c>
      <c r="AS74" s="168">
        <f t="shared" si="48"/>
        <v>1.9637401783040112</v>
      </c>
      <c r="AT74" s="168">
        <f t="shared" si="48"/>
        <v>1.5139134282726956</v>
      </c>
      <c r="AU74" s="168">
        <f t="shared" si="48"/>
        <v>1.4738521078434361</v>
      </c>
      <c r="AV74" s="168">
        <f t="shared" si="48"/>
        <v>1.4392854749386286</v>
      </c>
      <c r="AW74" s="168">
        <f t="shared" ref="AW74:AW81" si="49">(AW34-AV34)/AV34*100</f>
        <v>1.4092543276432135</v>
      </c>
      <c r="AX74" s="168">
        <f t="shared" ref="AX74:AX81" si="50">(AX34-AW34)/AW34*100</f>
        <v>1.6162407702306518</v>
      </c>
      <c r="AY74" s="168">
        <f t="shared" ref="AY74:AY81" si="51">(AY34-AX34)/AX34*100</f>
        <v>1.2122827194778707</v>
      </c>
      <c r="AZ74" s="168">
        <f t="shared" ref="AZ74:AZ81" si="52">(AZ34-AY34)/AY34*100</f>
        <v>1.1469510871322439</v>
      </c>
      <c r="BA74" s="168">
        <f t="shared" ref="BA74:BA81" si="53">(BA34-AZ34)/AZ34*100</f>
        <v>0.96223226926062921</v>
      </c>
      <c r="BB74" s="168">
        <f t="shared" ref="BB74:BB81" si="54">(BB34-BA34)/BA34*100</f>
        <v>0.71362472336562077</v>
      </c>
      <c r="BC74" s="168">
        <f t="shared" ref="BC74:BC81" si="55">(BC34-BB34)/BB34*100</f>
        <v>-0.90867503332490351</v>
      </c>
      <c r="BD74" s="168">
        <f t="shared" ref="BD74:BD81" si="56">(BD34-BC34)/BC34*100</f>
        <v>-1.3670180445534392</v>
      </c>
      <c r="BE74" s="168">
        <f t="shared" ref="BE74:BE81" si="57">(BE34-BD34)/BD34*100</f>
        <v>-6.8305779369315686E-2</v>
      </c>
      <c r="BF74" s="168">
        <f t="shared" ref="BF74:BF81" si="58">(BF34-BE34)/BE34*100</f>
        <v>-0.61759049492550377</v>
      </c>
      <c r="BG74" s="168">
        <f t="shared" ref="BG74:BG81" si="59">(BG34-BF34)/BF34*100</f>
        <v>-1.5126179328752376</v>
      </c>
      <c r="BH74" s="168">
        <f t="shared" ref="BH74:BH81" si="60">(BH34-BG34)/BG34*100</f>
        <v>-0.28655387951667816</v>
      </c>
      <c r="BI74" s="168">
        <f t="shared" si="47"/>
        <v>-0.18459903664184488</v>
      </c>
      <c r="BJ74" s="168">
        <f t="shared" si="47"/>
        <v>0.81735348296152577</v>
      </c>
      <c r="BK74" s="168">
        <f t="shared" si="47"/>
        <v>1.2674360655496553</v>
      </c>
    </row>
    <row r="75" spans="1:63">
      <c r="A75" s="164" t="s">
        <v>9</v>
      </c>
      <c r="B75" s="272"/>
      <c r="C75" s="168">
        <f t="shared" ref="C75:Z81" si="61">(C35-B35)/B35*100</f>
        <v>2.7037174159885038</v>
      </c>
      <c r="D75" s="168">
        <f t="shared" si="61"/>
        <v>2.5018396796366336</v>
      </c>
      <c r="E75" s="168">
        <f t="shared" si="61"/>
        <v>2.1266965688954782</v>
      </c>
      <c r="F75" s="168">
        <f t="shared" si="61"/>
        <v>-1.0132334076163385</v>
      </c>
      <c r="G75" s="168">
        <f t="shared" si="61"/>
        <v>1.3338391619093757</v>
      </c>
      <c r="H75" s="168">
        <f t="shared" si="61"/>
        <v>1.5860199880349115</v>
      </c>
      <c r="I75" s="168">
        <f t="shared" si="61"/>
        <v>0.62030212801300311</v>
      </c>
      <c r="J75" s="168">
        <f t="shared" si="61"/>
        <v>0.56977941378972929</v>
      </c>
      <c r="K75" s="168">
        <f t="shared" si="61"/>
        <v>2.0862697174941744</v>
      </c>
      <c r="L75" s="168">
        <f t="shared" si="61"/>
        <v>2.2557641982762267</v>
      </c>
      <c r="M75" s="168">
        <f t="shared" si="61"/>
        <v>2.3305128786315201</v>
      </c>
      <c r="N75" s="168">
        <f t="shared" si="61"/>
        <v>0.48978676855002745</v>
      </c>
      <c r="O75" s="168">
        <f t="shared" si="61"/>
        <v>0.8328194309964031</v>
      </c>
      <c r="P75" s="168">
        <f t="shared" si="61"/>
        <v>-0.47142303203923003</v>
      </c>
      <c r="Q75" s="168">
        <f t="shared" si="61"/>
        <v>0.90245824482021297</v>
      </c>
      <c r="R75" s="168">
        <f t="shared" si="61"/>
        <v>-0.39854108474606093</v>
      </c>
      <c r="S75" s="168">
        <f t="shared" si="61"/>
        <v>2.2576953329558389</v>
      </c>
      <c r="T75" s="168">
        <f t="shared" si="61"/>
        <v>2.1559587940765401</v>
      </c>
      <c r="U75" s="168">
        <f t="shared" si="61"/>
        <v>1.9266070421536112</v>
      </c>
      <c r="V75" s="168">
        <f t="shared" si="61"/>
        <v>0.61877175445785781</v>
      </c>
      <c r="W75" s="168">
        <f t="shared" si="61"/>
        <v>2.2274569929457702</v>
      </c>
      <c r="X75" s="168">
        <f t="shared" si="61"/>
        <v>1.4724797751302341</v>
      </c>
      <c r="Y75" s="168">
        <f t="shared" si="61"/>
        <v>0.85035678278828597</v>
      </c>
      <c r="Z75" s="168">
        <f t="shared" si="61"/>
        <v>-0.49749594707739875</v>
      </c>
      <c r="AA75" s="168">
        <f t="shared" ref="AA75:AA81" si="62">(AA35-Z35)/Z35*100</f>
        <v>1.5052388831583923</v>
      </c>
      <c r="AB75" s="168">
        <f t="shared" ref="AB75:AB81" si="63">(AB35-AA35)/AA35*100</f>
        <v>2.1192082301559751</v>
      </c>
      <c r="AC75" s="168">
        <f t="shared" ref="AC75:AC81" si="64">(AC35-AB35)/AB35*100</f>
        <v>2.5300180275762134</v>
      </c>
      <c r="AD75" s="168">
        <f t="shared" ref="AD75:AD81" si="65">(AD35-AC35)/AC35*100</f>
        <v>2.7637983624877926</v>
      </c>
      <c r="AE75" s="168">
        <f t="shared" ref="AE75:AE81" si="66">(AE35-AD35)/AD35*100</f>
        <v>2.2827327572150611</v>
      </c>
      <c r="AF75" s="168">
        <f t="shared" ref="AF75:AF81" si="67">(AF35-AE35)/AE35*100</f>
        <v>1.7109801886504339</v>
      </c>
      <c r="AG75" s="168">
        <f t="shared" ref="AG75:AG81" si="68">(AG35-AF35)/AF35*100</f>
        <v>1.5529778191282786</v>
      </c>
      <c r="AH75" s="168">
        <f t="shared" ref="AH75:AH81" si="69">(AH35-AG35)/AG35*100</f>
        <v>2.4143470394320867</v>
      </c>
      <c r="AI75" s="168">
        <f t="shared" ref="AI75:AI81" si="70">(AI35-AH35)/AH35*100</f>
        <v>1.1556078836166443</v>
      </c>
      <c r="AJ75" s="168">
        <f t="shared" ref="AJ75:AJ81" si="71">(AJ35-AI35)/AI35*100</f>
        <v>1.0586987890335506</v>
      </c>
      <c r="AK75" s="168">
        <f t="shared" ref="AK75:AK81" si="72">(AK35-AJ35)/AJ35*100</f>
        <v>1.7173510038259665</v>
      </c>
      <c r="AL75" s="168">
        <f t="shared" ref="AL75:AL81" si="73">(AL35-AK35)/AK35*100</f>
        <v>0.54617794455794011</v>
      </c>
      <c r="AM75" s="168">
        <f t="shared" ref="AM75:AM81" si="74">(AM35-AL35)/AL35*100</f>
        <v>0.97039637964551084</v>
      </c>
      <c r="AN75" s="168">
        <f t="shared" ref="AN75:AN81" si="75">(AN35-AM35)/AM35*100</f>
        <v>1.4039386376087946</v>
      </c>
      <c r="AO75" s="168">
        <f t="shared" ref="AO75:AO81" si="76">(AO35-AN35)/AN35*100</f>
        <v>1.3094603822573772</v>
      </c>
      <c r="AP75" s="168">
        <f t="shared" ref="AP75:AP81" si="77">(AP35-AO35)/AO35*100</f>
        <v>1.7581113444677339</v>
      </c>
      <c r="AQ75" s="168">
        <f t="shared" ref="AQ75:AQ81" si="78">(AQ35-AP35)/AP35*100</f>
        <v>1.4731859293171061</v>
      </c>
      <c r="AR75" s="168">
        <f t="shared" ref="AR75:AR81" si="79">(AR35-AQ35)/AQ35*100</f>
        <v>1.3529431926212243</v>
      </c>
      <c r="AS75" s="168">
        <f t="shared" ref="AS75:AS81" si="80">(AS35-AR35)/AR35*100</f>
        <v>1.2821996023828655</v>
      </c>
      <c r="AT75" s="168">
        <f t="shared" ref="AT75:AT81" si="81">(AT35-AS35)/AS35*100</f>
        <v>1.487449062722173</v>
      </c>
      <c r="AU75" s="168">
        <f t="shared" ref="AU75:AU81" si="82">(AU35-AT35)/AT35*100</f>
        <v>1.2498093746100956</v>
      </c>
      <c r="AV75" s="168">
        <f t="shared" ref="AV75:AV81" si="83">(AV35-AU35)/AU35*100</f>
        <v>0.98517783178722118</v>
      </c>
      <c r="AW75" s="168">
        <f t="shared" si="49"/>
        <v>0.74099685432257889</v>
      </c>
      <c r="AX75" s="168">
        <f t="shared" si="50"/>
        <v>2.6959661220383095</v>
      </c>
      <c r="AY75" s="168">
        <f t="shared" si="51"/>
        <v>2.1907377767238998</v>
      </c>
      <c r="AZ75" s="168">
        <f t="shared" si="52"/>
        <v>1.3793370158623859</v>
      </c>
      <c r="BA75" s="168">
        <f t="shared" si="53"/>
        <v>0.98291657924682774</v>
      </c>
      <c r="BB75" s="168">
        <f t="shared" si="54"/>
        <v>0.95803956489221365</v>
      </c>
      <c r="BC75" s="168">
        <f t="shared" si="55"/>
        <v>0.86026130437119719</v>
      </c>
      <c r="BD75" s="168">
        <f t="shared" si="56"/>
        <v>0.93896015184031723</v>
      </c>
      <c r="BE75" s="168">
        <f t="shared" si="57"/>
        <v>0.40087888765931134</v>
      </c>
      <c r="BF75" s="168">
        <f t="shared" si="58"/>
        <v>-0.52057234555159759</v>
      </c>
      <c r="BG75" s="168">
        <f t="shared" si="59"/>
        <v>-0.24535492765342007</v>
      </c>
      <c r="BH75" s="168">
        <f t="shared" si="60"/>
        <v>0.28678943439792243</v>
      </c>
      <c r="BI75" s="168">
        <f t="shared" si="47"/>
        <v>0.4614730992703005</v>
      </c>
      <c r="BJ75" s="168">
        <f t="shared" si="47"/>
        <v>0.60014315341272761</v>
      </c>
      <c r="BK75" s="168">
        <f t="shared" si="47"/>
        <v>1.3592221004020943</v>
      </c>
    </row>
    <row r="76" spans="1:63">
      <c r="A76" s="164" t="s">
        <v>10</v>
      </c>
      <c r="B76" s="272"/>
      <c r="C76" s="168">
        <f t="shared" si="61"/>
        <v>0.61474651607021191</v>
      </c>
      <c r="D76" s="168">
        <f t="shared" si="61"/>
        <v>0.82112798506455664</v>
      </c>
      <c r="E76" s="168">
        <f t="shared" si="61"/>
        <v>0.55266818991907307</v>
      </c>
      <c r="F76" s="168">
        <f t="shared" si="61"/>
        <v>2.1330037489404883</v>
      </c>
      <c r="G76" s="168">
        <f t="shared" si="61"/>
        <v>2.3674894982772186</v>
      </c>
      <c r="H76" s="168">
        <f t="shared" si="61"/>
        <v>2.3866699285230433</v>
      </c>
      <c r="I76" s="168">
        <f t="shared" si="61"/>
        <v>2.3061885109110913</v>
      </c>
      <c r="J76" s="168">
        <f t="shared" si="61"/>
        <v>5.1161809670355093E-2</v>
      </c>
      <c r="K76" s="168">
        <f t="shared" si="61"/>
        <v>0.540323008660337</v>
      </c>
      <c r="L76" s="168">
        <f t="shared" si="61"/>
        <v>0.30950549335094335</v>
      </c>
      <c r="M76" s="168">
        <f t="shared" si="61"/>
        <v>0.40526952569361724</v>
      </c>
      <c r="N76" s="168">
        <f t="shared" si="61"/>
        <v>0.37889181860060439</v>
      </c>
      <c r="O76" s="168">
        <f t="shared" si="61"/>
        <v>1.4088488927463751</v>
      </c>
      <c r="P76" s="168">
        <f t="shared" si="61"/>
        <v>0.73320263250226725</v>
      </c>
      <c r="Q76" s="168">
        <f t="shared" si="61"/>
        <v>3.9302473024883648E-2</v>
      </c>
      <c r="R76" s="168">
        <f t="shared" si="61"/>
        <v>3.688892834662584</v>
      </c>
      <c r="S76" s="168">
        <f t="shared" si="61"/>
        <v>1.1037662057649984</v>
      </c>
      <c r="T76" s="168">
        <f t="shared" si="61"/>
        <v>1.1083558941295553</v>
      </c>
      <c r="U76" s="168">
        <f t="shared" si="61"/>
        <v>0.64277965312975449</v>
      </c>
      <c r="V76" s="168">
        <f t="shared" si="61"/>
        <v>-1.4186195397192232</v>
      </c>
      <c r="W76" s="168">
        <f t="shared" si="61"/>
        <v>0.37480123627937861</v>
      </c>
      <c r="X76" s="168">
        <f t="shared" si="61"/>
        <v>1.2093593912866312</v>
      </c>
      <c r="Y76" s="168">
        <f t="shared" si="61"/>
        <v>1.7145149804072206</v>
      </c>
      <c r="Z76" s="168">
        <f t="shared" si="61"/>
        <v>0.42335472148156988</v>
      </c>
      <c r="AA76" s="168">
        <f t="shared" si="62"/>
        <v>2.2499757877776716</v>
      </c>
      <c r="AB76" s="168">
        <f t="shared" si="63"/>
        <v>1.9687948025780371</v>
      </c>
      <c r="AC76" s="168">
        <f t="shared" si="64"/>
        <v>1.9800550493810569</v>
      </c>
      <c r="AD76" s="168">
        <f t="shared" si="65"/>
        <v>1.0964285144616874</v>
      </c>
      <c r="AE76" s="168">
        <f t="shared" si="66"/>
        <v>1.308401378031643</v>
      </c>
      <c r="AF76" s="168">
        <f t="shared" si="67"/>
        <v>-0.36243611414139537</v>
      </c>
      <c r="AG76" s="168">
        <f t="shared" si="68"/>
        <v>0.28153875770019199</v>
      </c>
      <c r="AH76" s="168">
        <f t="shared" si="69"/>
        <v>3.1484946071183835</v>
      </c>
      <c r="AI76" s="168">
        <f t="shared" si="70"/>
        <v>1.3563082788713665</v>
      </c>
      <c r="AJ76" s="168">
        <f t="shared" si="71"/>
        <v>1.5088972909223477</v>
      </c>
      <c r="AK76" s="168">
        <f t="shared" si="72"/>
        <v>0.86947937549355181</v>
      </c>
      <c r="AL76" s="168">
        <f t="shared" si="73"/>
        <v>2.9897811136578407</v>
      </c>
      <c r="AM76" s="168">
        <f t="shared" si="74"/>
        <v>1.9302786146508044</v>
      </c>
      <c r="AN76" s="168">
        <f t="shared" si="75"/>
        <v>1.0048627022833807</v>
      </c>
      <c r="AO76" s="168">
        <f t="shared" si="76"/>
        <v>1.4467864203325267</v>
      </c>
      <c r="AP76" s="168">
        <f t="shared" si="77"/>
        <v>5.6579643441365617</v>
      </c>
      <c r="AQ76" s="168">
        <f t="shared" si="78"/>
        <v>1.9102206695245327</v>
      </c>
      <c r="AR76" s="168">
        <f t="shared" si="79"/>
        <v>1.8335560159023947</v>
      </c>
      <c r="AS76" s="168">
        <f t="shared" si="80"/>
        <v>0.66304083970462235</v>
      </c>
      <c r="AT76" s="168">
        <f t="shared" si="81"/>
        <v>2.0155482093039039</v>
      </c>
      <c r="AU76" s="168">
        <f t="shared" si="82"/>
        <v>2.5933198587729835</v>
      </c>
      <c r="AV76" s="168">
        <f t="shared" si="83"/>
        <v>2.5121806001926394</v>
      </c>
      <c r="AW76" s="168">
        <f t="shared" si="49"/>
        <v>1.4629503490889544</v>
      </c>
      <c r="AX76" s="168">
        <f t="shared" si="50"/>
        <v>1.51520386495105</v>
      </c>
      <c r="AY76" s="168">
        <f t="shared" si="51"/>
        <v>1.5878540814309887</v>
      </c>
      <c r="AZ76" s="168">
        <f t="shared" si="52"/>
        <v>2.8354152511367738</v>
      </c>
      <c r="BA76" s="168">
        <f t="shared" si="53"/>
        <v>1.7588145437501277</v>
      </c>
      <c r="BB76" s="168">
        <f t="shared" si="54"/>
        <v>1.8039088903769775</v>
      </c>
      <c r="BC76" s="168">
        <f t="shared" si="55"/>
        <v>1.6068271768708429</v>
      </c>
      <c r="BD76" s="168">
        <f t="shared" si="56"/>
        <v>1.9744249638089295</v>
      </c>
      <c r="BE76" s="168">
        <f t="shared" si="57"/>
        <v>1.8205239428473599</v>
      </c>
      <c r="BF76" s="168">
        <f t="shared" si="58"/>
        <v>-0.59177403113783222</v>
      </c>
      <c r="BG76" s="168">
        <f t="shared" si="59"/>
        <v>-0.97424016539487979</v>
      </c>
      <c r="BH76" s="168">
        <f t="shared" si="60"/>
        <v>-0.38057319411331347</v>
      </c>
      <c r="BI76" s="168">
        <f t="shared" si="47"/>
        <v>0.26512837795143529</v>
      </c>
      <c r="BJ76" s="168">
        <f t="shared" si="47"/>
        <v>0.88938955892895122</v>
      </c>
      <c r="BK76" s="168">
        <f t="shared" si="47"/>
        <v>0.66795366555560098</v>
      </c>
    </row>
    <row r="77" spans="1:63">
      <c r="A77" s="164" t="s">
        <v>11</v>
      </c>
      <c r="B77" s="272"/>
      <c r="C77" s="168">
        <f t="shared" si="61"/>
        <v>1.6715443128373568</v>
      </c>
      <c r="D77" s="168">
        <f t="shared" si="61"/>
        <v>0.83615762599399934</v>
      </c>
      <c r="E77" s="168">
        <f t="shared" si="61"/>
        <v>0.45148390420539858</v>
      </c>
      <c r="F77" s="168">
        <f t="shared" si="61"/>
        <v>2.751348064072515</v>
      </c>
      <c r="G77" s="168">
        <f t="shared" si="61"/>
        <v>-1.547582980657392</v>
      </c>
      <c r="H77" s="168">
        <f t="shared" si="61"/>
        <v>-0.53135240783672411</v>
      </c>
      <c r="I77" s="168">
        <f t="shared" si="61"/>
        <v>0.49206451952387414</v>
      </c>
      <c r="J77" s="168">
        <f t="shared" si="61"/>
        <v>-0.23807797297291472</v>
      </c>
      <c r="K77" s="168">
        <f t="shared" si="61"/>
        <v>0.27068045304698113</v>
      </c>
      <c r="L77" s="168">
        <f t="shared" si="61"/>
        <v>0.40303058060889391</v>
      </c>
      <c r="M77" s="168">
        <f t="shared" si="61"/>
        <v>0.10100643208412032</v>
      </c>
      <c r="N77" s="168">
        <f t="shared" si="61"/>
        <v>2.9326664436278662</v>
      </c>
      <c r="O77" s="168">
        <f t="shared" si="61"/>
        <v>2.0889309692768046</v>
      </c>
      <c r="P77" s="168">
        <f t="shared" si="61"/>
        <v>1.8370240286042026</v>
      </c>
      <c r="Q77" s="168">
        <f t="shared" si="61"/>
        <v>1.2825508686355045</v>
      </c>
      <c r="R77" s="168">
        <f t="shared" si="61"/>
        <v>0.21375989569918558</v>
      </c>
      <c r="S77" s="168">
        <f t="shared" si="61"/>
        <v>0.6287158677308069</v>
      </c>
      <c r="T77" s="168">
        <f t="shared" si="61"/>
        <v>0.78252373020192967</v>
      </c>
      <c r="U77" s="168">
        <f t="shared" si="61"/>
        <v>0.7571269891786051</v>
      </c>
      <c r="V77" s="168">
        <f t="shared" si="61"/>
        <v>1.5523388798873075</v>
      </c>
      <c r="W77" s="168">
        <f t="shared" si="61"/>
        <v>1.2578821257155053</v>
      </c>
      <c r="X77" s="168">
        <f t="shared" si="61"/>
        <v>1.4582617114400933</v>
      </c>
      <c r="Y77" s="168">
        <f t="shared" si="61"/>
        <v>1.1231829700110212</v>
      </c>
      <c r="Z77" s="168">
        <f t="shared" si="61"/>
        <v>0.18077038227753761</v>
      </c>
      <c r="AA77" s="168">
        <f t="shared" si="62"/>
        <v>4.0305591681669313E-2</v>
      </c>
      <c r="AB77" s="168">
        <f t="shared" si="63"/>
        <v>0.25600943527970554</v>
      </c>
      <c r="AC77" s="168">
        <f t="shared" si="64"/>
        <v>0.40680125368766762</v>
      </c>
      <c r="AD77" s="168">
        <f t="shared" si="65"/>
        <v>0.42651227205606784</v>
      </c>
      <c r="AE77" s="168">
        <f t="shared" si="66"/>
        <v>0.85204347816503234</v>
      </c>
      <c r="AF77" s="168">
        <f t="shared" si="67"/>
        <v>1.0435940822433414</v>
      </c>
      <c r="AG77" s="168">
        <f t="shared" si="68"/>
        <v>1.418955205283936</v>
      </c>
      <c r="AH77" s="168">
        <f t="shared" si="69"/>
        <v>1.8697292366529696</v>
      </c>
      <c r="AI77" s="168">
        <f t="shared" si="70"/>
        <v>1.535170351642724</v>
      </c>
      <c r="AJ77" s="168">
        <f t="shared" si="71"/>
        <v>1.1001508367850112</v>
      </c>
      <c r="AK77" s="168">
        <f t="shared" si="72"/>
        <v>0.37062034504400043</v>
      </c>
      <c r="AL77" s="168">
        <f t="shared" si="73"/>
        <v>0.24064902200305552</v>
      </c>
      <c r="AM77" s="168">
        <f t="shared" si="74"/>
        <v>-0.22836425275449887</v>
      </c>
      <c r="AN77" s="168">
        <f t="shared" si="75"/>
        <v>0.59699379409613473</v>
      </c>
      <c r="AO77" s="168">
        <f t="shared" si="76"/>
        <v>0.74826421467442528</v>
      </c>
      <c r="AP77" s="168">
        <f t="shared" si="77"/>
        <v>0.58011044630768993</v>
      </c>
      <c r="AQ77" s="168">
        <f t="shared" si="78"/>
        <v>1.4224718272192627</v>
      </c>
      <c r="AR77" s="168">
        <f t="shared" si="79"/>
        <v>1.2411291092511776</v>
      </c>
      <c r="AS77" s="168">
        <f t="shared" si="80"/>
        <v>1.0449456870731149</v>
      </c>
      <c r="AT77" s="168">
        <f t="shared" si="81"/>
        <v>1.8780846269094833</v>
      </c>
      <c r="AU77" s="168">
        <f t="shared" si="82"/>
        <v>1.1579809004092576</v>
      </c>
      <c r="AV77" s="168">
        <f t="shared" si="83"/>
        <v>1.0379129534125979</v>
      </c>
      <c r="AW77" s="168">
        <f t="shared" si="49"/>
        <v>0.73146249786435336</v>
      </c>
      <c r="AX77" s="168">
        <f t="shared" si="50"/>
        <v>1.5724887980700444</v>
      </c>
      <c r="AY77" s="168">
        <f t="shared" si="51"/>
        <v>1.5386605196457883</v>
      </c>
      <c r="AZ77" s="168">
        <f t="shared" si="52"/>
        <v>1.6777307347154644</v>
      </c>
      <c r="BA77" s="168">
        <f t="shared" si="53"/>
        <v>1.8226050550911781</v>
      </c>
      <c r="BB77" s="168">
        <f t="shared" si="54"/>
        <v>6.7119407779584042E-2</v>
      </c>
      <c r="BC77" s="168">
        <f t="shared" si="55"/>
        <v>0.23969622656435174</v>
      </c>
      <c r="BD77" s="168">
        <f t="shared" si="56"/>
        <v>0.78523908359834638</v>
      </c>
      <c r="BE77" s="168">
        <f t="shared" si="57"/>
        <v>0.36489491652833911</v>
      </c>
      <c r="BF77" s="168">
        <f t="shared" si="58"/>
        <v>0.67176945144142852</v>
      </c>
      <c r="BG77" s="168">
        <f t="shared" si="59"/>
        <v>0.82384701186051323</v>
      </c>
      <c r="BH77" s="168">
        <f t="shared" si="60"/>
        <v>0.87374125249028345</v>
      </c>
      <c r="BI77" s="168">
        <f t="shared" si="47"/>
        <v>0.76404602445542003</v>
      </c>
      <c r="BJ77" s="168">
        <f t="shared" si="47"/>
        <v>0.50666414594955178</v>
      </c>
      <c r="BK77" s="168">
        <f t="shared" si="47"/>
        <v>0.84731240211438175</v>
      </c>
    </row>
    <row r="78" spans="1:63">
      <c r="A78" s="161" t="s">
        <v>12</v>
      </c>
      <c r="B78" s="273"/>
      <c r="C78" s="169">
        <f t="shared" si="61"/>
        <v>9.0145451257900036E-2</v>
      </c>
      <c r="D78" s="169">
        <f t="shared" si="61"/>
        <v>7.1737232278076213E-2</v>
      </c>
      <c r="E78" s="169">
        <f t="shared" si="61"/>
        <v>7.0639298734921641E-2</v>
      </c>
      <c r="F78" s="169">
        <f t="shared" si="61"/>
        <v>2.6248425330838376</v>
      </c>
      <c r="G78" s="169">
        <f t="shared" si="61"/>
        <v>0.7885359325967668</v>
      </c>
      <c r="H78" s="169">
        <f t="shared" si="61"/>
        <v>0.62285653402291974</v>
      </c>
      <c r="I78" s="169">
        <f t="shared" si="61"/>
        <v>0.44329089008066663</v>
      </c>
      <c r="J78" s="169">
        <f t="shared" si="61"/>
        <v>-3.0122501471049627</v>
      </c>
      <c r="K78" s="169">
        <f t="shared" si="61"/>
        <v>-0.14285242298983225</v>
      </c>
      <c r="L78" s="169">
        <f t="shared" si="61"/>
        <v>-0.18633023811233632</v>
      </c>
      <c r="M78" s="169">
        <f t="shared" si="61"/>
        <v>-0.10762034034759321</v>
      </c>
      <c r="N78" s="169">
        <f t="shared" si="61"/>
        <v>2.5389372256311638</v>
      </c>
      <c r="O78" s="169">
        <f t="shared" si="61"/>
        <v>-0.2515777941689557</v>
      </c>
      <c r="P78" s="169">
        <f t="shared" si="61"/>
        <v>-0.32398003319259239</v>
      </c>
      <c r="Q78" s="169">
        <f t="shared" si="61"/>
        <v>-0.18463112988850405</v>
      </c>
      <c r="R78" s="169">
        <f t="shared" si="61"/>
        <v>-2.7161675306198103</v>
      </c>
      <c r="S78" s="169">
        <f t="shared" si="61"/>
        <v>-0.1773623282930237</v>
      </c>
      <c r="T78" s="169">
        <f t="shared" si="61"/>
        <v>-0.34657435014082066</v>
      </c>
      <c r="U78" s="169">
        <f t="shared" si="61"/>
        <v>-0.47839140243056716</v>
      </c>
      <c r="V78" s="169">
        <f t="shared" si="61"/>
        <v>0.69441649272496775</v>
      </c>
      <c r="W78" s="169">
        <f t="shared" si="61"/>
        <v>-0.18063012336013901</v>
      </c>
      <c r="X78" s="169">
        <f t="shared" si="61"/>
        <v>-0.32799822578512394</v>
      </c>
      <c r="Y78" s="169">
        <f t="shared" si="61"/>
        <v>-0.42185236365341899</v>
      </c>
      <c r="Z78" s="169">
        <f t="shared" si="61"/>
        <v>2.1765401687468615</v>
      </c>
      <c r="AA78" s="169">
        <f t="shared" si="62"/>
        <v>-0.43115868001529406</v>
      </c>
      <c r="AB78" s="169">
        <f t="shared" si="63"/>
        <v>-0.61612770838375464</v>
      </c>
      <c r="AC78" s="169">
        <f t="shared" si="64"/>
        <v>-0.26735561473263303</v>
      </c>
      <c r="AD78" s="169">
        <f t="shared" si="65"/>
        <v>0.45861532958759788</v>
      </c>
      <c r="AE78" s="169">
        <f t="shared" si="66"/>
        <v>0.44148947379511738</v>
      </c>
      <c r="AF78" s="169">
        <f t="shared" si="67"/>
        <v>0.37870443220561728</v>
      </c>
      <c r="AG78" s="169">
        <f t="shared" si="68"/>
        <v>0.22678343749344226</v>
      </c>
      <c r="AH78" s="169">
        <f t="shared" si="69"/>
        <v>0.79928921318818424</v>
      </c>
      <c r="AI78" s="169">
        <f t="shared" si="70"/>
        <v>0.61260074993443525</v>
      </c>
      <c r="AJ78" s="169">
        <f t="shared" si="71"/>
        <v>0.62829741114881554</v>
      </c>
      <c r="AK78" s="169">
        <f t="shared" si="72"/>
        <v>0.54512109003896891</v>
      </c>
      <c r="AL78" s="169">
        <f t="shared" si="73"/>
        <v>-0.60513123399665147</v>
      </c>
      <c r="AM78" s="169">
        <f t="shared" si="74"/>
        <v>0.70118853225617728</v>
      </c>
      <c r="AN78" s="169">
        <f t="shared" si="75"/>
        <v>0.49097864393506802</v>
      </c>
      <c r="AO78" s="169">
        <f t="shared" si="76"/>
        <v>1.2204504126451252</v>
      </c>
      <c r="AP78" s="169">
        <f t="shared" si="77"/>
        <v>1.9371014332802774</v>
      </c>
      <c r="AQ78" s="169">
        <f t="shared" si="78"/>
        <v>1.1661264519584116</v>
      </c>
      <c r="AR78" s="169">
        <f t="shared" si="79"/>
        <v>0.5763423454352351</v>
      </c>
      <c r="AS78" s="169">
        <f t="shared" si="80"/>
        <v>7.6278159751298931E-3</v>
      </c>
      <c r="AT78" s="169">
        <f t="shared" si="81"/>
        <v>1.301929905273149</v>
      </c>
      <c r="AU78" s="169">
        <f t="shared" si="82"/>
        <v>0.65122840014107064</v>
      </c>
      <c r="AV78" s="169">
        <f t="shared" si="83"/>
        <v>0.5003270111183773</v>
      </c>
      <c r="AW78" s="169">
        <f t="shared" si="49"/>
        <v>1.2973490570861659</v>
      </c>
      <c r="AX78" s="169">
        <f t="shared" si="50"/>
        <v>1.7848096406120086</v>
      </c>
      <c r="AY78" s="169">
        <f t="shared" si="51"/>
        <v>0.15583148518698975</v>
      </c>
      <c r="AZ78" s="169">
        <f t="shared" si="52"/>
        <v>1.1346724512713262</v>
      </c>
      <c r="BA78" s="169">
        <f t="shared" si="53"/>
        <v>1.1455759986443885</v>
      </c>
      <c r="BB78" s="169">
        <f t="shared" si="54"/>
        <v>1.2234078315861585</v>
      </c>
      <c r="BC78" s="169">
        <f t="shared" si="55"/>
        <v>0.61885883999949232</v>
      </c>
      <c r="BD78" s="169">
        <f t="shared" si="56"/>
        <v>1.5261451506640296</v>
      </c>
      <c r="BE78" s="169">
        <f t="shared" si="57"/>
        <v>1.508327178493202</v>
      </c>
      <c r="BF78" s="169">
        <f t="shared" si="58"/>
        <v>0.5240446489405407</v>
      </c>
      <c r="BG78" s="169">
        <f t="shared" si="59"/>
        <v>0.76021287634094359</v>
      </c>
      <c r="BH78" s="169">
        <f t="shared" si="60"/>
        <v>1.1929626415423509</v>
      </c>
      <c r="BI78" s="169">
        <f t="shared" si="47"/>
        <v>1.7049511288376804</v>
      </c>
      <c r="BJ78" s="169">
        <f t="shared" si="47"/>
        <v>0.36795410256721606</v>
      </c>
      <c r="BK78" s="169">
        <f t="shared" si="47"/>
        <v>1.0316401505169859</v>
      </c>
    </row>
    <row r="79" spans="1:63">
      <c r="A79" s="157" t="s">
        <v>13</v>
      </c>
      <c r="B79" s="274"/>
      <c r="C79" s="171">
        <f t="shared" si="61"/>
        <v>9.5222493914539338E-2</v>
      </c>
      <c r="D79" s="171">
        <f t="shared" si="61"/>
        <v>0.44727983279133382</v>
      </c>
      <c r="E79" s="171">
        <f t="shared" si="61"/>
        <v>0.33566735605775716</v>
      </c>
      <c r="F79" s="171">
        <f t="shared" si="61"/>
        <v>2.5444613604969106</v>
      </c>
      <c r="G79" s="171">
        <f t="shared" si="61"/>
        <v>1.4322179425884785</v>
      </c>
      <c r="H79" s="171">
        <f t="shared" si="61"/>
        <v>1.3778842896107206</v>
      </c>
      <c r="I79" s="171">
        <f t="shared" si="61"/>
        <v>1.0646407511213243</v>
      </c>
      <c r="J79" s="171">
        <f t="shared" si="61"/>
        <v>-0.63756589201273006</v>
      </c>
      <c r="K79" s="171">
        <f t="shared" si="61"/>
        <v>0.78164798582126516</v>
      </c>
      <c r="L79" s="171">
        <f t="shared" si="61"/>
        <v>0.15200843089709648</v>
      </c>
      <c r="M79" s="171">
        <f t="shared" si="61"/>
        <v>-8.1948847282483514E-2</v>
      </c>
      <c r="N79" s="171">
        <f t="shared" si="61"/>
        <v>0.75672813464582078</v>
      </c>
      <c r="O79" s="171">
        <f t="shared" si="61"/>
        <v>0.23618589971524001</v>
      </c>
      <c r="P79" s="171">
        <f t="shared" si="61"/>
        <v>-0.24415159740746789</v>
      </c>
      <c r="Q79" s="171">
        <f t="shared" si="61"/>
        <v>0.16628606589698988</v>
      </c>
      <c r="R79" s="171">
        <f t="shared" si="61"/>
        <v>-0.67516627790604156</v>
      </c>
      <c r="S79" s="171">
        <f t="shared" si="61"/>
        <v>1.0176623749418461</v>
      </c>
      <c r="T79" s="171">
        <f t="shared" si="61"/>
        <v>1.2829981958672791</v>
      </c>
      <c r="U79" s="171">
        <f t="shared" si="61"/>
        <v>1.3318918842516418</v>
      </c>
      <c r="V79" s="171">
        <f t="shared" si="61"/>
        <v>1.1373379438481532</v>
      </c>
      <c r="W79" s="171">
        <f t="shared" si="61"/>
        <v>1.1498157182075648</v>
      </c>
      <c r="X79" s="171">
        <f t="shared" si="61"/>
        <v>1.188424298703501</v>
      </c>
      <c r="Y79" s="171">
        <f t="shared" si="61"/>
        <v>0.92837370463669111</v>
      </c>
      <c r="Z79" s="171">
        <f t="shared" si="61"/>
        <v>1.8683069379921864</v>
      </c>
      <c r="AA79" s="171">
        <f t="shared" si="62"/>
        <v>0.45680230122218191</v>
      </c>
      <c r="AB79" s="171">
        <f t="shared" si="63"/>
        <v>0.20605889409419459</v>
      </c>
      <c r="AC79" s="171">
        <f t="shared" si="64"/>
        <v>0.8542413936247153</v>
      </c>
      <c r="AD79" s="171">
        <f t="shared" si="65"/>
        <v>0.22033132531320715</v>
      </c>
      <c r="AE79" s="171">
        <f t="shared" si="66"/>
        <v>1.448864429027048</v>
      </c>
      <c r="AF79" s="171">
        <f t="shared" si="67"/>
        <v>0.84968650102416632</v>
      </c>
      <c r="AG79" s="171">
        <f t="shared" si="68"/>
        <v>0.79267991994356879</v>
      </c>
      <c r="AH79" s="171">
        <f t="shared" si="69"/>
        <v>0.96292248212276543</v>
      </c>
      <c r="AI79" s="171">
        <f t="shared" si="70"/>
        <v>0.31248271367572938</v>
      </c>
      <c r="AJ79" s="171">
        <f t="shared" si="71"/>
        <v>0.31874857798698619</v>
      </c>
      <c r="AK79" s="171">
        <f t="shared" si="72"/>
        <v>0.46792074103575826</v>
      </c>
      <c r="AL79" s="171">
        <f t="shared" si="73"/>
        <v>1.5125092182441624</v>
      </c>
      <c r="AM79" s="171">
        <f t="shared" si="74"/>
        <v>1.5266587062730383</v>
      </c>
      <c r="AN79" s="171">
        <f t="shared" si="75"/>
        <v>1.642877675505297</v>
      </c>
      <c r="AO79" s="171">
        <f t="shared" si="76"/>
        <v>1.263326225530629</v>
      </c>
      <c r="AP79" s="171">
        <f t="shared" si="77"/>
        <v>1.1901985343838222</v>
      </c>
      <c r="AQ79" s="171">
        <f t="shared" si="78"/>
        <v>1.9984721357855586</v>
      </c>
      <c r="AR79" s="171">
        <f t="shared" si="79"/>
        <v>1.5213620480401173</v>
      </c>
      <c r="AS79" s="171">
        <f t="shared" si="80"/>
        <v>0.74891703482826699</v>
      </c>
      <c r="AT79" s="171">
        <f t="shared" si="81"/>
        <v>1.3858662489416165</v>
      </c>
      <c r="AU79" s="171">
        <f t="shared" si="82"/>
        <v>1.4232182839640299</v>
      </c>
      <c r="AV79" s="171">
        <f t="shared" si="83"/>
        <v>1.4304861544039353</v>
      </c>
      <c r="AW79" s="171">
        <f t="shared" si="49"/>
        <v>1.3330263283255193</v>
      </c>
      <c r="AX79" s="171">
        <f t="shared" si="50"/>
        <v>1.8533284913637877</v>
      </c>
      <c r="AY79" s="171">
        <f t="shared" si="51"/>
        <v>1.1409755271245308</v>
      </c>
      <c r="AZ79" s="171">
        <f t="shared" si="52"/>
        <v>1.211300076628367</v>
      </c>
      <c r="BA79" s="171">
        <f t="shared" si="53"/>
        <v>1.6296024623758805</v>
      </c>
      <c r="BB79" s="171">
        <f t="shared" si="54"/>
        <v>0.73521452999830428</v>
      </c>
      <c r="BC79" s="171">
        <f t="shared" si="55"/>
        <v>1.4937764795958701</v>
      </c>
      <c r="BD79" s="171">
        <f t="shared" si="56"/>
        <v>0.46083684839713041</v>
      </c>
      <c r="BE79" s="171">
        <f t="shared" si="57"/>
        <v>-0.40713474605919553</v>
      </c>
      <c r="BF79" s="171">
        <f t="shared" si="58"/>
        <v>-1.9497694022071639</v>
      </c>
      <c r="BG79" s="171">
        <f t="shared" si="59"/>
        <v>-0.9975326024070823</v>
      </c>
      <c r="BH79" s="171">
        <f t="shared" si="60"/>
        <v>0.44002084135494257</v>
      </c>
      <c r="BI79" s="171">
        <f t="shared" si="47"/>
        <v>0.85270240401901909</v>
      </c>
      <c r="BJ79" s="171">
        <f t="shared" si="47"/>
        <v>1.0229937248630665</v>
      </c>
      <c r="BK79" s="171">
        <f t="shared" si="47"/>
        <v>1.0434699192850569</v>
      </c>
    </row>
    <row r="80" spans="1:63">
      <c r="A80" s="183" t="s">
        <v>14</v>
      </c>
      <c r="B80" s="272"/>
      <c r="C80" s="168">
        <f t="shared" si="61"/>
        <v>1.2634899721432518E-2</v>
      </c>
      <c r="D80" s="168">
        <f t="shared" si="61"/>
        <v>0.87607209685584853</v>
      </c>
      <c r="E80" s="168">
        <f t="shared" si="61"/>
        <v>0.40451868728575979</v>
      </c>
      <c r="F80" s="168">
        <f t="shared" si="61"/>
        <v>5.3386041224583414</v>
      </c>
      <c r="G80" s="168">
        <f t="shared" si="61"/>
        <v>2.9804300295870756</v>
      </c>
      <c r="H80" s="168">
        <f t="shared" si="61"/>
        <v>1.0861441354125942</v>
      </c>
      <c r="I80" s="168">
        <f t="shared" si="61"/>
        <v>1.2209756701048438</v>
      </c>
      <c r="J80" s="168">
        <f t="shared" si="61"/>
        <v>8.7048078435978002</v>
      </c>
      <c r="K80" s="168">
        <f t="shared" si="61"/>
        <v>0.31528886090199326</v>
      </c>
      <c r="L80" s="168">
        <f t="shared" si="61"/>
        <v>0.19206558188957867</v>
      </c>
      <c r="M80" s="168">
        <f t="shared" si="61"/>
        <v>0.15643417781084665</v>
      </c>
      <c r="N80" s="168">
        <f t="shared" si="61"/>
        <v>15.454312906846281</v>
      </c>
      <c r="O80" s="168">
        <f t="shared" si="61"/>
        <v>-0.90118278183073386</v>
      </c>
      <c r="P80" s="168">
        <f t="shared" si="61"/>
        <v>-0.46216012183262045</v>
      </c>
      <c r="Q80" s="168">
        <f t="shared" si="61"/>
        <v>1.9939496805721605E-2</v>
      </c>
      <c r="R80" s="168">
        <f t="shared" si="61"/>
        <v>8.9990919401352709</v>
      </c>
      <c r="S80" s="168">
        <f t="shared" si="61"/>
        <v>-8.5170223201571763E-2</v>
      </c>
      <c r="T80" s="168">
        <f t="shared" si="61"/>
        <v>0.69290497859868039</v>
      </c>
      <c r="U80" s="168">
        <f t="shared" si="61"/>
        <v>0.66282866269823437</v>
      </c>
      <c r="V80" s="168">
        <f t="shared" si="61"/>
        <v>11.648084160764979</v>
      </c>
      <c r="W80" s="168">
        <f t="shared" si="61"/>
        <v>0.24969612637491917</v>
      </c>
      <c r="X80" s="168">
        <f t="shared" si="61"/>
        <v>0.78468498789453478</v>
      </c>
      <c r="Y80" s="168">
        <f t="shared" si="61"/>
        <v>0.60914192350375462</v>
      </c>
      <c r="Z80" s="168">
        <f t="shared" si="61"/>
        <v>8.8531892794299303</v>
      </c>
      <c r="AA80" s="168">
        <f t="shared" si="62"/>
        <v>0.1858206445911032</v>
      </c>
      <c r="AB80" s="168">
        <f t="shared" si="63"/>
        <v>0.44172296896141877</v>
      </c>
      <c r="AC80" s="168">
        <f t="shared" si="64"/>
        <v>0.75220576043703069</v>
      </c>
      <c r="AD80" s="168">
        <f t="shared" si="65"/>
        <v>11.926210445193645</v>
      </c>
      <c r="AE80" s="168">
        <f t="shared" si="66"/>
        <v>0.53552302749018432</v>
      </c>
      <c r="AF80" s="168">
        <f t="shared" si="67"/>
        <v>1.5470894082332727</v>
      </c>
      <c r="AG80" s="168">
        <f t="shared" si="68"/>
        <v>-0.10227175254194582</v>
      </c>
      <c r="AH80" s="168">
        <f t="shared" si="69"/>
        <v>10.344339808822417</v>
      </c>
      <c r="AI80" s="168">
        <f t="shared" si="70"/>
        <v>0.38359243793579828</v>
      </c>
      <c r="AJ80" s="168">
        <f t="shared" si="71"/>
        <v>0.45764057963466304</v>
      </c>
      <c r="AK80" s="168">
        <f t="shared" si="72"/>
        <v>0.97008106689478457</v>
      </c>
      <c r="AL80" s="168">
        <f t="shared" si="73"/>
        <v>19.195825790263946</v>
      </c>
      <c r="AM80" s="168">
        <f t="shared" si="74"/>
        <v>1.9430963935674295</v>
      </c>
      <c r="AN80" s="168">
        <f t="shared" si="75"/>
        <v>1.879301547001196</v>
      </c>
      <c r="AO80" s="168">
        <f t="shared" si="76"/>
        <v>1.2161155157038446</v>
      </c>
      <c r="AP80" s="168">
        <f t="shared" si="77"/>
        <v>10.646589646240381</v>
      </c>
      <c r="AQ80" s="168">
        <f t="shared" si="78"/>
        <v>2.0614793687654016</v>
      </c>
      <c r="AR80" s="168">
        <f t="shared" si="79"/>
        <v>1.3789866625377649</v>
      </c>
      <c r="AS80" s="168">
        <f t="shared" si="80"/>
        <v>0.53547750944986705</v>
      </c>
      <c r="AT80" s="168">
        <f t="shared" si="81"/>
        <v>9.1348427076253973</v>
      </c>
      <c r="AU80" s="168">
        <f t="shared" si="82"/>
        <v>2.5878267623893936</v>
      </c>
      <c r="AV80" s="168">
        <f t="shared" si="83"/>
        <v>0.85847901124599424</v>
      </c>
      <c r="AW80" s="168">
        <f t="shared" si="49"/>
        <v>3.0287808701604009</v>
      </c>
      <c r="AX80" s="168">
        <f t="shared" si="50"/>
        <v>10.006904631048657</v>
      </c>
      <c r="AY80" s="168">
        <f t="shared" si="51"/>
        <v>4.196658609792648E-2</v>
      </c>
      <c r="AZ80" s="168">
        <f t="shared" si="52"/>
        <v>1.2276714598245535</v>
      </c>
      <c r="BA80" s="168">
        <f t="shared" si="53"/>
        <v>1.0989529784510803</v>
      </c>
      <c r="BB80" s="168">
        <f t="shared" si="54"/>
        <v>0.86635587995056573</v>
      </c>
      <c r="BC80" s="168">
        <f t="shared" si="55"/>
        <v>0.75104755433383819</v>
      </c>
      <c r="BD80" s="168">
        <f t="shared" si="56"/>
        <v>-0.49151598448811162</v>
      </c>
      <c r="BE80" s="168">
        <f t="shared" si="57"/>
        <v>-1.0130468938534412</v>
      </c>
      <c r="BF80" s="168">
        <f t="shared" si="58"/>
        <v>-1.6526096293299</v>
      </c>
      <c r="BG80" s="168">
        <f t="shared" si="59"/>
        <v>-1.7663502109704809</v>
      </c>
      <c r="BH80" s="168">
        <f t="shared" si="60"/>
        <v>-0.86335106925601623</v>
      </c>
      <c r="BI80" s="168">
        <f t="shared" si="47"/>
        <v>0.18143119425053275</v>
      </c>
      <c r="BJ80" s="168">
        <f t="shared" si="47"/>
        <v>1.597487268756288</v>
      </c>
      <c r="BK80" s="168">
        <f t="shared" si="47"/>
        <v>1.6038558921567363</v>
      </c>
    </row>
    <row r="81" spans="1:63" ht="13.5" thickBot="1">
      <c r="A81" s="184" t="s">
        <v>284</v>
      </c>
      <c r="B81" s="275"/>
      <c r="C81" s="170">
        <f t="shared" si="61"/>
        <v>9.144649862467534E-2</v>
      </c>
      <c r="D81" s="170">
        <f t="shared" si="61"/>
        <v>0.46686924811014063</v>
      </c>
      <c r="E81" s="170">
        <f t="shared" si="61"/>
        <v>0.33882564724458342</v>
      </c>
      <c r="F81" s="170">
        <f t="shared" si="61"/>
        <v>2.6727158757068636</v>
      </c>
      <c r="G81" s="170">
        <f t="shared" si="61"/>
        <v>1.5051279318523478</v>
      </c>
      <c r="H81" s="170">
        <f t="shared" si="61"/>
        <v>1.3639456783233594</v>
      </c>
      <c r="I81" s="170">
        <f t="shared" si="61"/>
        <v>1.0720895700135189</v>
      </c>
      <c r="J81" s="170">
        <f t="shared" si="61"/>
        <v>-0.19177834341923647</v>
      </c>
      <c r="K81" s="170">
        <f t="shared" si="61"/>
        <v>0.75741127892600335</v>
      </c>
      <c r="L81" s="170">
        <f t="shared" si="61"/>
        <v>0.15408106823129555</v>
      </c>
      <c r="M81" s="170">
        <f t="shared" si="61"/>
        <v>-6.9609753483999115E-2</v>
      </c>
      <c r="N81" s="170">
        <f t="shared" si="61"/>
        <v>1.5192199450263644</v>
      </c>
      <c r="O81" s="170">
        <f t="shared" si="61"/>
        <v>0.16908128857161256</v>
      </c>
      <c r="P81" s="170">
        <f t="shared" si="61"/>
        <v>-0.25687664321943604</v>
      </c>
      <c r="Q81" s="170">
        <f t="shared" si="61"/>
        <v>0.15776147251488551</v>
      </c>
      <c r="R81" s="170">
        <f t="shared" si="61"/>
        <v>-0.11242239838406953</v>
      </c>
      <c r="S81" s="170">
        <f t="shared" si="61"/>
        <v>0.94765978653202998</v>
      </c>
      <c r="T81" s="170">
        <f t="shared" si="61"/>
        <v>1.2459251025656028</v>
      </c>
      <c r="U81" s="170">
        <f t="shared" si="61"/>
        <v>1.2900870336056935</v>
      </c>
      <c r="V81" s="170">
        <f t="shared" si="61"/>
        <v>1.7900103543139891</v>
      </c>
      <c r="W81" s="170">
        <f t="shared" si="61"/>
        <v>1.0885090046394224</v>
      </c>
      <c r="X81" s="170">
        <f t="shared" si="61"/>
        <v>1.1611539850908985</v>
      </c>
      <c r="Y81" s="170">
        <f t="shared" si="61"/>
        <v>0.90689164173199766</v>
      </c>
      <c r="Z81" s="170">
        <f t="shared" si="61"/>
        <v>2.3369536502104657</v>
      </c>
      <c r="AA81" s="170">
        <f t="shared" si="62"/>
        <v>0.43746325523043611</v>
      </c>
      <c r="AB81" s="170">
        <f t="shared" si="63"/>
        <v>0.2228353052113955</v>
      </c>
      <c r="AC81" s="170">
        <f t="shared" si="64"/>
        <v>0.84696183562674698</v>
      </c>
      <c r="AD81" s="170">
        <f t="shared" si="65"/>
        <v>1.054682584376031</v>
      </c>
      <c r="AE81" s="170">
        <f t="shared" si="66"/>
        <v>1.3767614194273157</v>
      </c>
      <c r="AF81" s="170">
        <f t="shared" si="67"/>
        <v>0.90428555653560649</v>
      </c>
      <c r="AG81" s="170">
        <f t="shared" si="68"/>
        <v>0.72216860256068471</v>
      </c>
      <c r="AH81" s="170">
        <f t="shared" si="69"/>
        <v>1.6960140848779468</v>
      </c>
      <c r="AI81" s="170">
        <f t="shared" si="70"/>
        <v>0.31851198617967186</v>
      </c>
      <c r="AJ81" s="170">
        <f t="shared" si="71"/>
        <v>0.33053263424856716</v>
      </c>
      <c r="AK81" s="170">
        <f t="shared" si="72"/>
        <v>0.51057965786921145</v>
      </c>
      <c r="AL81" s="170">
        <f t="shared" si="73"/>
        <v>3.0215885659206152</v>
      </c>
      <c r="AM81" s="170">
        <f t="shared" si="74"/>
        <v>1.567776630721041</v>
      </c>
      <c r="AN81" s="170">
        <f t="shared" si="75"/>
        <v>1.6663077871472733</v>
      </c>
      <c r="AO81" s="170">
        <f t="shared" si="76"/>
        <v>1.2586377411794381</v>
      </c>
      <c r="AP81" s="170">
        <f t="shared" si="77"/>
        <v>2.1289161163272463</v>
      </c>
      <c r="AQ81" s="170">
        <f t="shared" si="78"/>
        <v>2.00524838302649</v>
      </c>
      <c r="AR81" s="170">
        <f t="shared" si="79"/>
        <v>1.5060415427100182</v>
      </c>
      <c r="AS81" s="170">
        <f t="shared" si="80"/>
        <v>0.72597832023634246</v>
      </c>
      <c r="AT81" s="170">
        <f t="shared" si="81"/>
        <v>2.217087089905132</v>
      </c>
      <c r="AU81" s="170">
        <f t="shared" si="82"/>
        <v>1.5565986656444675</v>
      </c>
      <c r="AV81" s="170">
        <f t="shared" si="83"/>
        <v>1.3643100583183585</v>
      </c>
      <c r="AW81" s="170">
        <f t="shared" si="49"/>
        <v>1.5282309185523788</v>
      </c>
      <c r="AX81" s="170">
        <f t="shared" si="50"/>
        <v>2.805788851373145</v>
      </c>
      <c r="AY81" s="170">
        <f t="shared" si="51"/>
        <v>1.0036022118218872</v>
      </c>
      <c r="AZ81" s="170">
        <f t="shared" si="52"/>
        <v>1.2133269745866082</v>
      </c>
      <c r="BA81" s="170">
        <f t="shared" si="53"/>
        <v>1.5638948322752861</v>
      </c>
      <c r="BB81" s="170">
        <f t="shared" si="54"/>
        <v>0.75137875987795888</v>
      </c>
      <c r="BC81" s="170">
        <f t="shared" si="55"/>
        <v>1.4021246711762816</v>
      </c>
      <c r="BD81" s="170">
        <f t="shared" si="56"/>
        <v>0.34407227565476262</v>
      </c>
      <c r="BE81" s="170">
        <f t="shared" si="57"/>
        <v>-0.4808048468516975</v>
      </c>
      <c r="BF81" s="170">
        <f t="shared" si="58"/>
        <v>-1.9138323274056617</v>
      </c>
      <c r="BG81" s="170">
        <f t="shared" si="59"/>
        <v>-1.0907573253668688</v>
      </c>
      <c r="BH81" s="170">
        <f t="shared" si="60"/>
        <v>0.28305702820235074</v>
      </c>
      <c r="BI81" s="170">
        <f t="shared" si="47"/>
        <v>0.77278601090374899</v>
      </c>
      <c r="BJ81" s="170">
        <f t="shared" si="47"/>
        <v>1.0909871583230419</v>
      </c>
      <c r="BK81" s="170">
        <f t="shared" si="47"/>
        <v>1.1101259740618585</v>
      </c>
    </row>
    <row r="83" spans="1:63" ht="18">
      <c r="A83" s="330" t="s">
        <v>212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</row>
    <row r="84" spans="1:63" ht="13.5" thickBot="1">
      <c r="A84" s="1" t="s">
        <v>201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3" ht="13.5" thickBot="1">
      <c r="A85" s="115" t="s">
        <v>167</v>
      </c>
      <c r="B85" s="269" t="s">
        <v>287</v>
      </c>
      <c r="C85" s="268" t="s">
        <v>288</v>
      </c>
      <c r="D85" s="268" t="s">
        <v>289</v>
      </c>
      <c r="E85" s="268" t="s">
        <v>290</v>
      </c>
      <c r="F85" s="268" t="s">
        <v>286</v>
      </c>
      <c r="G85" s="268" t="s">
        <v>291</v>
      </c>
      <c r="H85" s="268" t="s">
        <v>292</v>
      </c>
      <c r="I85" s="268" t="s">
        <v>293</v>
      </c>
      <c r="J85" s="268" t="s">
        <v>294</v>
      </c>
      <c r="K85" s="268" t="s">
        <v>295</v>
      </c>
      <c r="L85" s="268" t="s">
        <v>296</v>
      </c>
      <c r="M85" s="268" t="s">
        <v>297</v>
      </c>
      <c r="N85" s="268" t="s">
        <v>298</v>
      </c>
      <c r="O85" s="268" t="s">
        <v>299</v>
      </c>
      <c r="P85" s="268" t="s">
        <v>300</v>
      </c>
      <c r="Q85" s="268" t="s">
        <v>301</v>
      </c>
      <c r="R85" s="268" t="s">
        <v>302</v>
      </c>
      <c r="S85" s="268" t="s">
        <v>303</v>
      </c>
      <c r="T85" s="268" t="s">
        <v>304</v>
      </c>
      <c r="U85" s="268" t="s">
        <v>305</v>
      </c>
      <c r="V85" s="268" t="s">
        <v>334</v>
      </c>
      <c r="W85" s="268" t="s">
        <v>335</v>
      </c>
      <c r="X85" s="268" t="s">
        <v>336</v>
      </c>
      <c r="Y85" s="268" t="s">
        <v>337</v>
      </c>
      <c r="Z85" s="268" t="s">
        <v>306</v>
      </c>
      <c r="AA85" s="268" t="s">
        <v>307</v>
      </c>
      <c r="AB85" s="268" t="s">
        <v>308</v>
      </c>
      <c r="AC85" s="268" t="s">
        <v>309</v>
      </c>
      <c r="AD85" s="268" t="s">
        <v>310</v>
      </c>
      <c r="AE85" s="268" t="s">
        <v>311</v>
      </c>
      <c r="AF85" s="268" t="s">
        <v>312</v>
      </c>
      <c r="AG85" s="268" t="s">
        <v>313</v>
      </c>
      <c r="AH85" s="268" t="s">
        <v>314</v>
      </c>
      <c r="AI85" s="268" t="s">
        <v>315</v>
      </c>
      <c r="AJ85" s="268" t="s">
        <v>316</v>
      </c>
      <c r="AK85" s="268" t="s">
        <v>317</v>
      </c>
      <c r="AL85" s="268" t="s">
        <v>318</v>
      </c>
      <c r="AM85" s="268" t="s">
        <v>319</v>
      </c>
      <c r="AN85" s="268" t="s">
        <v>320</v>
      </c>
      <c r="AO85" s="268" t="s">
        <v>321</v>
      </c>
      <c r="AP85" s="268" t="s">
        <v>322</v>
      </c>
      <c r="AQ85" s="268" t="s">
        <v>323</v>
      </c>
      <c r="AR85" s="268" t="s">
        <v>324</v>
      </c>
      <c r="AS85" s="268" t="s">
        <v>325</v>
      </c>
      <c r="AT85" s="268" t="s">
        <v>326</v>
      </c>
      <c r="AU85" s="268" t="s">
        <v>327</v>
      </c>
      <c r="AV85" s="268" t="s">
        <v>328</v>
      </c>
      <c r="AW85" s="268" t="s">
        <v>329</v>
      </c>
      <c r="AX85" s="268" t="s">
        <v>330</v>
      </c>
      <c r="AY85" s="268" t="s">
        <v>331</v>
      </c>
      <c r="AZ85" s="268" t="s">
        <v>332</v>
      </c>
      <c r="BA85" s="268" t="s">
        <v>333</v>
      </c>
      <c r="BB85" s="268" t="s">
        <v>228</v>
      </c>
      <c r="BC85" s="268" t="s">
        <v>229</v>
      </c>
      <c r="BD85" s="268" t="s">
        <v>230</v>
      </c>
      <c r="BE85" s="268" t="s">
        <v>231</v>
      </c>
      <c r="BF85" s="268" t="s">
        <v>225</v>
      </c>
      <c r="BG85" s="268" t="s">
        <v>226</v>
      </c>
      <c r="BH85" s="268" t="s">
        <v>227</v>
      </c>
      <c r="BI85" s="268" t="s">
        <v>350</v>
      </c>
      <c r="BJ85" s="268" t="str">
        <f>BJ65</f>
        <v>2010q1</v>
      </c>
      <c r="BK85" s="268" t="str">
        <f>BK65</f>
        <v>2010q2</v>
      </c>
    </row>
    <row r="86" spans="1:63" ht="13.5" thickTop="1">
      <c r="A86" s="2" t="s">
        <v>0</v>
      </c>
      <c r="B86" s="271"/>
      <c r="C86" s="166"/>
      <c r="D86" s="166"/>
      <c r="E86" s="166"/>
      <c r="F86" s="166">
        <f t="shared" ref="F86:BH90" si="84">(F6-B6)/B6*100</f>
        <v>-3.1741057035531886</v>
      </c>
      <c r="G86" s="166">
        <f t="shared" si="84"/>
        <v>4.0437222057981659</v>
      </c>
      <c r="H86" s="166">
        <f t="shared" si="84"/>
        <v>8.0124764148669083</v>
      </c>
      <c r="I86" s="166">
        <f t="shared" si="84"/>
        <v>9.0794267121390249</v>
      </c>
      <c r="J86" s="166">
        <f t="shared" si="84"/>
        <v>3.3011098067517697</v>
      </c>
      <c r="K86" s="166">
        <f t="shared" si="84"/>
        <v>1.8378904508349785</v>
      </c>
      <c r="L86" s="166">
        <f t="shared" si="84"/>
        <v>0.7760441175102889</v>
      </c>
      <c r="M86" s="166">
        <f t="shared" si="84"/>
        <v>0.17785750669289316</v>
      </c>
      <c r="N86" s="166">
        <f t="shared" si="84"/>
        <v>0.87505764503609273</v>
      </c>
      <c r="O86" s="166">
        <f t="shared" si="84"/>
        <v>-1.4224118995688899</v>
      </c>
      <c r="P86" s="166">
        <f t="shared" si="84"/>
        <v>-2.6642430660211631</v>
      </c>
      <c r="Q86" s="166">
        <f t="shared" si="84"/>
        <v>-2.2557696260183149</v>
      </c>
      <c r="R86" s="166">
        <f t="shared" si="84"/>
        <v>-1.1571896527598622</v>
      </c>
      <c r="S86" s="166">
        <f t="shared" si="84"/>
        <v>-9.59553758948542E-2</v>
      </c>
      <c r="T86" s="166">
        <f t="shared" si="84"/>
        <v>1.1271467529721542</v>
      </c>
      <c r="U86" s="166">
        <f t="shared" si="84"/>
        <v>1.7150804454093556</v>
      </c>
      <c r="V86" s="166">
        <f t="shared" si="84"/>
        <v>0.99128083651521071</v>
      </c>
      <c r="W86" s="166">
        <f t="shared" si="84"/>
        <v>1.1646037204538053</v>
      </c>
      <c r="X86" s="166">
        <f t="shared" si="84"/>
        <v>0.10514941116328438</v>
      </c>
      <c r="Y86" s="166">
        <f t="shared" si="84"/>
        <v>-0.86629942907301294</v>
      </c>
      <c r="Z86" s="166">
        <f t="shared" si="84"/>
        <v>-1.0061021523726752</v>
      </c>
      <c r="AA86" s="166">
        <f t="shared" si="84"/>
        <v>-0.75372516574787907</v>
      </c>
      <c r="AB86" s="166">
        <f t="shared" si="84"/>
        <v>-0.73653141264368471</v>
      </c>
      <c r="AC86" s="166">
        <f t="shared" si="84"/>
        <v>-1.2310391543351606</v>
      </c>
      <c r="AD86" s="166">
        <f t="shared" si="84"/>
        <v>0.19687955567380069</v>
      </c>
      <c r="AE86" s="166">
        <f t="shared" si="84"/>
        <v>1.4026727969357993</v>
      </c>
      <c r="AF86" s="166">
        <f t="shared" si="84"/>
        <v>3.2440192254277864</v>
      </c>
      <c r="AG86" s="166">
        <f t="shared" si="84"/>
        <v>4.7648620180783166</v>
      </c>
      <c r="AH86" s="166">
        <f t="shared" si="84"/>
        <v>4.0379133872539521</v>
      </c>
      <c r="AI86" s="166">
        <f t="shared" si="84"/>
        <v>3.1949278790878126</v>
      </c>
      <c r="AJ86" s="166">
        <f t="shared" si="84"/>
        <v>2.1229155158695328</v>
      </c>
      <c r="AK86" s="166">
        <f t="shared" si="84"/>
        <v>1.4167411142616393</v>
      </c>
      <c r="AL86" s="166">
        <f t="shared" si="84"/>
        <v>1.479623294378644</v>
      </c>
      <c r="AM86" s="166">
        <f t="shared" si="84"/>
        <v>0.20286848740303046</v>
      </c>
      <c r="AN86" s="166">
        <f t="shared" si="84"/>
        <v>2.5670118708747101</v>
      </c>
      <c r="AO86" s="166">
        <f t="shared" si="84"/>
        <v>1.1160408371095951</v>
      </c>
      <c r="AP86" s="166">
        <f t="shared" si="84"/>
        <v>2.7533386861785929</v>
      </c>
      <c r="AQ86" s="166">
        <f t="shared" si="84"/>
        <v>2.7993738531813044</v>
      </c>
      <c r="AR86" s="166">
        <f t="shared" si="84"/>
        <v>-0.24420868081945946</v>
      </c>
      <c r="AS86" s="166">
        <f t="shared" si="84"/>
        <v>0.67640644650627146</v>
      </c>
      <c r="AT86" s="166">
        <f t="shared" si="84"/>
        <v>-3.4978887351124421</v>
      </c>
      <c r="AU86" s="166">
        <f t="shared" si="84"/>
        <v>-2.5546744444690508</v>
      </c>
      <c r="AV86" s="166">
        <f t="shared" si="84"/>
        <v>-1.4449461691522794</v>
      </c>
      <c r="AW86" s="166">
        <f t="shared" si="84"/>
        <v>7.77927659115E-2</v>
      </c>
      <c r="AX86" s="166">
        <f t="shared" si="84"/>
        <v>2.7286259035505012</v>
      </c>
      <c r="AY86" s="166">
        <f t="shared" si="84"/>
        <v>1.0373249499857078</v>
      </c>
      <c r="AZ86" s="166">
        <f t="shared" si="84"/>
        <v>0.58895125402915027</v>
      </c>
      <c r="BA86" s="166">
        <f t="shared" si="84"/>
        <v>-0.84131551127167958</v>
      </c>
      <c r="BB86" s="166">
        <f t="shared" si="84"/>
        <v>-3.5684140850957924</v>
      </c>
      <c r="BC86" s="166">
        <f t="shared" si="84"/>
        <v>-9.3966672097594905E-2</v>
      </c>
      <c r="BD86" s="166">
        <f t="shared" si="84"/>
        <v>-0.87836731052794104</v>
      </c>
      <c r="BE86" s="166">
        <f t="shared" si="84"/>
        <v>-0.23947593552250449</v>
      </c>
      <c r="BF86" s="166">
        <f t="shared" si="84"/>
        <v>-4.6437443451382938</v>
      </c>
      <c r="BG86" s="166">
        <f t="shared" si="84"/>
        <v>-5.5688647083271379</v>
      </c>
      <c r="BH86" s="166">
        <f t="shared" si="84"/>
        <v>-6.8704310324497779</v>
      </c>
      <c r="BI86" s="166">
        <f t="shared" ref="BI86:BK101" si="85">(BI6-BE6)/BE6*100</f>
        <v>-7.0546653696761927</v>
      </c>
      <c r="BJ86" s="166">
        <f t="shared" si="85"/>
        <v>2.2942989973680583</v>
      </c>
      <c r="BK86" s="166">
        <f t="shared" si="85"/>
        <v>-2.2969008340189783</v>
      </c>
    </row>
    <row r="87" spans="1:63">
      <c r="A87" s="3" t="s">
        <v>1</v>
      </c>
      <c r="B87" s="272"/>
      <c r="C87" s="168"/>
      <c r="D87" s="168"/>
      <c r="E87" s="168"/>
      <c r="F87" s="168">
        <f t="shared" si="84"/>
        <v>-9.6542445247659909</v>
      </c>
      <c r="G87" s="168">
        <f t="shared" si="84"/>
        <v>23.989144978040517</v>
      </c>
      <c r="H87" s="168">
        <f t="shared" si="84"/>
        <v>45.209120390491805</v>
      </c>
      <c r="I87" s="168">
        <f t="shared" si="84"/>
        <v>46.79781146890533</v>
      </c>
      <c r="J87" s="168">
        <f t="shared" si="84"/>
        <v>16.982667138309164</v>
      </c>
      <c r="K87" s="168">
        <f t="shared" si="84"/>
        <v>1.1348644100863092</v>
      </c>
      <c r="L87" s="168">
        <f t="shared" si="84"/>
        <v>-4.7710868338955033</v>
      </c>
      <c r="M87" s="168">
        <f t="shared" si="84"/>
        <v>-6.6484104268261568</v>
      </c>
      <c r="N87" s="168">
        <f t="shared" si="84"/>
        <v>-4.0909255843488248</v>
      </c>
      <c r="O87" s="168">
        <f t="shared" si="84"/>
        <v>-6.6400941131364997</v>
      </c>
      <c r="P87" s="168">
        <f t="shared" si="84"/>
        <v>-6.6606425095953297</v>
      </c>
      <c r="Q87" s="168">
        <f t="shared" si="84"/>
        <v>-3.7914384278701356</v>
      </c>
      <c r="R87" s="168">
        <f t="shared" si="84"/>
        <v>2.1562143243808181</v>
      </c>
      <c r="S87" s="168">
        <f t="shared" si="84"/>
        <v>5.9919739395172069</v>
      </c>
      <c r="T87" s="168">
        <f t="shared" si="84"/>
        <v>8.1561117252160109</v>
      </c>
      <c r="U87" s="168">
        <f t="shared" si="84"/>
        <v>8.5534206269708104</v>
      </c>
      <c r="V87" s="168">
        <f t="shared" si="84"/>
        <v>7.1044997222393684</v>
      </c>
      <c r="W87" s="168">
        <f t="shared" si="84"/>
        <v>6.4629488950065914</v>
      </c>
      <c r="X87" s="168">
        <f t="shared" si="84"/>
        <v>4.7716326867855612</v>
      </c>
      <c r="Y87" s="168">
        <f t="shared" si="84"/>
        <v>0.66760867865017037</v>
      </c>
      <c r="Z87" s="168">
        <f t="shared" si="84"/>
        <v>-2.4804633471645912</v>
      </c>
      <c r="AA87" s="168">
        <f t="shared" si="84"/>
        <v>-3.7613745767391378</v>
      </c>
      <c r="AB87" s="168">
        <f t="shared" si="84"/>
        <v>-4.145379735984922</v>
      </c>
      <c r="AC87" s="168">
        <f t="shared" si="84"/>
        <v>-2.7993802153012561</v>
      </c>
      <c r="AD87" s="168">
        <f t="shared" si="84"/>
        <v>1.864659290291272</v>
      </c>
      <c r="AE87" s="168">
        <f t="shared" si="84"/>
        <v>5.8865219973850298</v>
      </c>
      <c r="AF87" s="168">
        <f t="shared" si="84"/>
        <v>8.4091965946487441</v>
      </c>
      <c r="AG87" s="168">
        <f t="shared" si="84"/>
        <v>9.8838717835693153</v>
      </c>
      <c r="AH87" s="168">
        <f t="shared" si="84"/>
        <v>6.992931533806118</v>
      </c>
      <c r="AI87" s="168">
        <f t="shared" si="84"/>
        <v>2.6637661986161816</v>
      </c>
      <c r="AJ87" s="168">
        <f t="shared" si="84"/>
        <v>-2.3131440198524809</v>
      </c>
      <c r="AK87" s="168">
        <f t="shared" si="84"/>
        <v>-4.18588947097866</v>
      </c>
      <c r="AL87" s="168">
        <f t="shared" si="84"/>
        <v>-3.7684695675748947</v>
      </c>
      <c r="AM87" s="168">
        <f t="shared" si="84"/>
        <v>-2.0127987748181373</v>
      </c>
      <c r="AN87" s="168">
        <f t="shared" si="84"/>
        <v>3.0596447772116981</v>
      </c>
      <c r="AO87" s="168">
        <f t="shared" si="84"/>
        <v>6.455724888108322</v>
      </c>
      <c r="AP87" s="168">
        <f t="shared" si="84"/>
        <v>5.2916185378222336</v>
      </c>
      <c r="AQ87" s="168">
        <f t="shared" si="84"/>
        <v>4.1257605358638063</v>
      </c>
      <c r="AR87" s="168">
        <f t="shared" si="84"/>
        <v>2.1390724859343337</v>
      </c>
      <c r="AS87" s="168">
        <f t="shared" si="84"/>
        <v>-0.13767595327425552</v>
      </c>
      <c r="AT87" s="168">
        <f t="shared" si="84"/>
        <v>-2.0656747631863048</v>
      </c>
      <c r="AU87" s="168">
        <f t="shared" si="84"/>
        <v>-5.1651028485381039</v>
      </c>
      <c r="AV87" s="168">
        <f t="shared" si="84"/>
        <v>-7.0378263613318577</v>
      </c>
      <c r="AW87" s="168">
        <f t="shared" si="84"/>
        <v>-7.5701199544035829</v>
      </c>
      <c r="AX87" s="168">
        <f t="shared" si="84"/>
        <v>-3.2703801099689218</v>
      </c>
      <c r="AY87" s="168">
        <f t="shared" si="84"/>
        <v>2.5465465465465464</v>
      </c>
      <c r="AZ87" s="168">
        <f t="shared" si="84"/>
        <v>5.6809601541769439</v>
      </c>
      <c r="BA87" s="168">
        <f t="shared" si="84"/>
        <v>9.5853783341621437</v>
      </c>
      <c r="BB87" s="168">
        <f t="shared" si="84"/>
        <v>10.65055748956693</v>
      </c>
      <c r="BC87" s="168">
        <f t="shared" si="84"/>
        <v>9.604558702947033</v>
      </c>
      <c r="BD87" s="168">
        <f t="shared" si="84"/>
        <v>12.753723777056496</v>
      </c>
      <c r="BE87" s="168">
        <f t="shared" si="84"/>
        <v>10.46674514807337</v>
      </c>
      <c r="BF87" s="168">
        <f t="shared" si="84"/>
        <v>5.6668793873643901</v>
      </c>
      <c r="BG87" s="168">
        <f t="shared" si="84"/>
        <v>-0.28164055624009859</v>
      </c>
      <c r="BH87" s="168">
        <f t="shared" si="84"/>
        <v>-7.2272968667020789</v>
      </c>
      <c r="BI87" s="168">
        <f t="shared" si="85"/>
        <v>-10.273290150504856</v>
      </c>
      <c r="BJ87" s="168">
        <f t="shared" si="85"/>
        <v>-8.2981036357047948</v>
      </c>
      <c r="BK87" s="168">
        <f t="shared" si="85"/>
        <v>-1.6139200605220023</v>
      </c>
    </row>
    <row r="88" spans="1:63">
      <c r="A88" s="182" t="s">
        <v>2</v>
      </c>
      <c r="B88" s="273"/>
      <c r="C88" s="169"/>
      <c r="D88" s="169"/>
      <c r="E88" s="169"/>
      <c r="F88" s="169">
        <f t="shared" si="84"/>
        <v>-1.1877694522350146</v>
      </c>
      <c r="G88" s="169">
        <f t="shared" si="84"/>
        <v>-1.195310095604952</v>
      </c>
      <c r="H88" s="169">
        <f t="shared" si="84"/>
        <v>-0.84271842728376434</v>
      </c>
      <c r="I88" s="169">
        <f t="shared" si="84"/>
        <v>3.7944356953272557E-2</v>
      </c>
      <c r="J88" s="169">
        <f t="shared" si="84"/>
        <v>-0.53332222988889255</v>
      </c>
      <c r="K88" s="169">
        <f t="shared" si="84"/>
        <v>2.0696220974046198</v>
      </c>
      <c r="L88" s="169">
        <f t="shared" si="84"/>
        <v>2.7099354399828668</v>
      </c>
      <c r="M88" s="169">
        <f t="shared" si="84"/>
        <v>2.5790374395772657</v>
      </c>
      <c r="N88" s="169">
        <f t="shared" si="84"/>
        <v>2.511929437214417</v>
      </c>
      <c r="O88" s="169">
        <f t="shared" si="84"/>
        <v>0.28169152735084863</v>
      </c>
      <c r="P88" s="169">
        <f t="shared" si="84"/>
        <v>-1.3724620207944236</v>
      </c>
      <c r="Q88" s="169">
        <f t="shared" si="84"/>
        <v>-1.7641807645027221</v>
      </c>
      <c r="R88" s="169">
        <f t="shared" si="84"/>
        <v>-2.1789971794395626</v>
      </c>
      <c r="S88" s="169">
        <f t="shared" si="84"/>
        <v>-1.9470417369776185</v>
      </c>
      <c r="T88" s="169">
        <f t="shared" si="84"/>
        <v>-1.02304906059552</v>
      </c>
      <c r="U88" s="169">
        <f t="shared" si="84"/>
        <v>-0.42879240439071509</v>
      </c>
      <c r="V88" s="169">
        <f t="shared" si="84"/>
        <v>-0.97749982208662489</v>
      </c>
      <c r="W88" s="169">
        <f t="shared" si="84"/>
        <v>-0.57684065560286957</v>
      </c>
      <c r="X88" s="169">
        <f t="shared" si="84"/>
        <v>-1.4547383168217765</v>
      </c>
      <c r="Y88" s="169">
        <f t="shared" si="84"/>
        <v>-1.3905723234056171</v>
      </c>
      <c r="Z88" s="169">
        <f t="shared" si="84"/>
        <v>-0.49252569250853634</v>
      </c>
      <c r="AA88" s="169">
        <f t="shared" si="84"/>
        <v>0.30481539038292027</v>
      </c>
      <c r="AB88" s="169">
        <f t="shared" si="84"/>
        <v>0.47495701502940724</v>
      </c>
      <c r="AC88" s="169">
        <f t="shared" si="84"/>
        <v>-0.68380916622295229</v>
      </c>
      <c r="AD88" s="169">
        <f t="shared" si="84"/>
        <v>-0.37246587032438072</v>
      </c>
      <c r="AE88" s="169">
        <f t="shared" si="84"/>
        <v>-0.11144239649840859</v>
      </c>
      <c r="AF88" s="169">
        <f t="shared" si="84"/>
        <v>1.4927534767141062</v>
      </c>
      <c r="AG88" s="169">
        <f t="shared" si="84"/>
        <v>3.0167699042039757</v>
      </c>
      <c r="AH88" s="169">
        <f t="shared" si="84"/>
        <v>3.006479367928772</v>
      </c>
      <c r="AI88" s="169">
        <f t="shared" si="84"/>
        <v>3.3850617968725718</v>
      </c>
      <c r="AJ88" s="169">
        <f t="shared" si="84"/>
        <v>3.7294693071637695</v>
      </c>
      <c r="AK88" s="169">
        <f t="shared" si="84"/>
        <v>3.4575219550390059</v>
      </c>
      <c r="AL88" s="169">
        <f t="shared" si="84"/>
        <v>3.3823365927579592</v>
      </c>
      <c r="AM88" s="169">
        <f t="shared" si="84"/>
        <v>0.99045233770742891</v>
      </c>
      <c r="AN88" s="169">
        <f t="shared" si="84"/>
        <v>2.398994068707152</v>
      </c>
      <c r="AO88" s="169">
        <f t="shared" si="84"/>
        <v>-0.68526452408940786</v>
      </c>
      <c r="AP88" s="169">
        <f t="shared" si="84"/>
        <v>1.8967301575379107</v>
      </c>
      <c r="AQ88" s="169">
        <f t="shared" si="84"/>
        <v>2.3419156181900851</v>
      </c>
      <c r="AR88" s="169">
        <f t="shared" si="84"/>
        <v>-1.0622968524850263</v>
      </c>
      <c r="AS88" s="169">
        <f t="shared" si="84"/>
        <v>0.97077775469601135</v>
      </c>
      <c r="AT88" s="169">
        <f t="shared" si="84"/>
        <v>-3.9973299192826732</v>
      </c>
      <c r="AU88" s="169">
        <f t="shared" si="84"/>
        <v>-1.6386696889607886</v>
      </c>
      <c r="AV88" s="169">
        <f t="shared" si="84"/>
        <v>0.53699351855361133</v>
      </c>
      <c r="AW88" s="169">
        <f t="shared" si="84"/>
        <v>2.8129103574457508</v>
      </c>
      <c r="AX88" s="169">
        <f t="shared" si="84"/>
        <v>4.8626895421209246</v>
      </c>
      <c r="AY88" s="169">
        <f t="shared" si="84"/>
        <v>0.52672268505790754</v>
      </c>
      <c r="AZ88" s="169">
        <f t="shared" si="84"/>
        <v>-1.0795419736528251</v>
      </c>
      <c r="BA88" s="169">
        <f t="shared" si="84"/>
        <v>-4.1936275591143737</v>
      </c>
      <c r="BB88" s="169">
        <f t="shared" si="84"/>
        <v>-8.2343067459188255</v>
      </c>
      <c r="BC88" s="169">
        <f t="shared" si="84"/>
        <v>-3.4411149135081671</v>
      </c>
      <c r="BD88" s="169">
        <f t="shared" si="84"/>
        <v>-5.6504548879444787</v>
      </c>
      <c r="BE88" s="169">
        <f t="shared" si="84"/>
        <v>-4.1767191047759349</v>
      </c>
      <c r="BF88" s="169">
        <f t="shared" si="84"/>
        <v>-8.7234116915914157</v>
      </c>
      <c r="BG88" s="169">
        <f t="shared" si="84"/>
        <v>-7.6401186064495255</v>
      </c>
      <c r="BH88" s="169">
        <f t="shared" si="84"/>
        <v>-6.7211371609693007</v>
      </c>
      <c r="BI88" s="169">
        <f t="shared" si="85"/>
        <v>-5.6901233845234414</v>
      </c>
      <c r="BJ88" s="169">
        <f t="shared" si="85"/>
        <v>7.1462206298027366</v>
      </c>
      <c r="BK88" s="169">
        <f t="shared" si="85"/>
        <v>-2.5857731029103883</v>
      </c>
    </row>
    <row r="89" spans="1:63">
      <c r="A89" s="2" t="s">
        <v>3</v>
      </c>
      <c r="B89" s="276"/>
      <c r="C89" s="167"/>
      <c r="D89" s="167"/>
      <c r="E89" s="167"/>
      <c r="F89" s="167">
        <f>(F9-B9)/B9*100</f>
        <v>2.196464060035106</v>
      </c>
      <c r="G89" s="167">
        <f t="shared" si="84"/>
        <v>1.534250603785192</v>
      </c>
      <c r="H89" s="167">
        <f t="shared" si="84"/>
        <v>2.0781999918713971</v>
      </c>
      <c r="I89" s="167">
        <f t="shared" si="84"/>
        <v>3.9578717792293441</v>
      </c>
      <c r="J89" s="167">
        <f t="shared" si="84"/>
        <v>3.1123196557648898</v>
      </c>
      <c r="K89" s="167">
        <f t="shared" si="84"/>
        <v>4.3972431354926274</v>
      </c>
      <c r="L89" s="167">
        <f t="shared" si="84"/>
        <v>2.8849889964923419</v>
      </c>
      <c r="M89" s="167">
        <f t="shared" si="84"/>
        <v>1.2894803526512688</v>
      </c>
      <c r="N89" s="167">
        <f t="shared" si="84"/>
        <v>0.5315166562106296</v>
      </c>
      <c r="O89" s="167">
        <f t="shared" si="84"/>
        <v>-1.5012275222187215</v>
      </c>
      <c r="P89" s="167">
        <f t="shared" si="84"/>
        <v>-2.4867368045297913</v>
      </c>
      <c r="Q89" s="167">
        <f t="shared" si="84"/>
        <v>-2.4371323274165118</v>
      </c>
      <c r="R89" s="167">
        <f t="shared" si="84"/>
        <v>-2.3870087514115421</v>
      </c>
      <c r="S89" s="167">
        <f t="shared" si="84"/>
        <v>-1.2897473295046906</v>
      </c>
      <c r="T89" s="167">
        <f t="shared" si="84"/>
        <v>1.3290642055169868</v>
      </c>
      <c r="U89" s="167">
        <f t="shared" si="84"/>
        <v>3.5807142869180275</v>
      </c>
      <c r="V89" s="167">
        <f t="shared" si="84"/>
        <v>6.3004720884900074</v>
      </c>
      <c r="W89" s="167">
        <f t="shared" si="84"/>
        <v>7.2709331474115499</v>
      </c>
      <c r="X89" s="167">
        <f t="shared" si="84"/>
        <v>7.9530206593143014</v>
      </c>
      <c r="Y89" s="167">
        <f t="shared" si="84"/>
        <v>7.7539054600519171</v>
      </c>
      <c r="Z89" s="167">
        <f t="shared" si="84"/>
        <v>5.6800314443604787</v>
      </c>
      <c r="AA89" s="167">
        <f t="shared" si="84"/>
        <v>3.9585931624726847</v>
      </c>
      <c r="AB89" s="167">
        <f t="shared" si="84"/>
        <v>1.0529956573536692</v>
      </c>
      <c r="AC89" s="167">
        <f t="shared" si="84"/>
        <v>9.6198765953377924E-2</v>
      </c>
      <c r="AD89" s="167">
        <f t="shared" si="84"/>
        <v>0.74516985904707234</v>
      </c>
      <c r="AE89" s="167">
        <f t="shared" si="84"/>
        <v>2.5956641390196737</v>
      </c>
      <c r="AF89" s="167">
        <f t="shared" si="84"/>
        <v>4.7831484179837434</v>
      </c>
      <c r="AG89" s="167">
        <f t="shared" si="84"/>
        <v>4.5343666672872702</v>
      </c>
      <c r="AH89" s="167">
        <f t="shared" si="84"/>
        <v>2.9479938576644753</v>
      </c>
      <c r="AI89" s="167">
        <f t="shared" si="84"/>
        <v>0.27257570992962177</v>
      </c>
      <c r="AJ89" s="167">
        <f t="shared" si="84"/>
        <v>-1.577153204917572</v>
      </c>
      <c r="AK89" s="167">
        <f t="shared" si="84"/>
        <v>-2.158143751452974</v>
      </c>
      <c r="AL89" s="167">
        <f t="shared" si="84"/>
        <v>1.1442062958674508</v>
      </c>
      <c r="AM89" s="167">
        <f t="shared" si="84"/>
        <v>4.4948110616580861</v>
      </c>
      <c r="AN89" s="167">
        <f t="shared" si="84"/>
        <v>7.7877771492980319</v>
      </c>
      <c r="AO89" s="167">
        <f t="shared" si="84"/>
        <v>8.7966184783838361</v>
      </c>
      <c r="AP89" s="167">
        <f t="shared" si="84"/>
        <v>6.1774114460503924</v>
      </c>
      <c r="AQ89" s="167">
        <f t="shared" si="84"/>
        <v>7.2627701567202179</v>
      </c>
      <c r="AR89" s="167">
        <f t="shared" si="84"/>
        <v>6.9620530609133295</v>
      </c>
      <c r="AS89" s="167">
        <f t="shared" si="84"/>
        <v>6.5971773647211558</v>
      </c>
      <c r="AT89" s="167">
        <f t="shared" si="84"/>
        <v>7.7135304714110369</v>
      </c>
      <c r="AU89" s="167">
        <f t="shared" si="84"/>
        <v>6.0256467479737665</v>
      </c>
      <c r="AV89" s="167">
        <f t="shared" si="84"/>
        <v>5.64671300119889</v>
      </c>
      <c r="AW89" s="167">
        <f t="shared" si="84"/>
        <v>7.071534141294709</v>
      </c>
      <c r="AX89" s="167">
        <f t="shared" si="84"/>
        <v>7.5625399214258842</v>
      </c>
      <c r="AY89" s="167">
        <f t="shared" si="84"/>
        <v>6.4543843019109994</v>
      </c>
      <c r="AZ89" s="167">
        <f t="shared" si="84"/>
        <v>4.7197524027447093</v>
      </c>
      <c r="BA89" s="167">
        <f t="shared" si="84"/>
        <v>5.2197127184082728</v>
      </c>
      <c r="BB89" s="167">
        <f t="shared" si="84"/>
        <v>3.3996583421459303</v>
      </c>
      <c r="BC89" s="167">
        <f t="shared" si="84"/>
        <v>6.0077960438708988</v>
      </c>
      <c r="BD89" s="167">
        <f t="shared" si="84"/>
        <v>5.1254533204126362</v>
      </c>
      <c r="BE89" s="167">
        <f t="shared" si="84"/>
        <v>-0.73045942329388924</v>
      </c>
      <c r="BF89" s="167">
        <f t="shared" si="84"/>
        <v>-5.9791697824199472</v>
      </c>
      <c r="BG89" s="167">
        <f t="shared" si="84"/>
        <v>-10.639832399756482</v>
      </c>
      <c r="BH89" s="167">
        <f t="shared" si="84"/>
        <v>-8.5528976056049739</v>
      </c>
      <c r="BI89" s="167">
        <f t="shared" si="85"/>
        <v>-3.4787730257044651</v>
      </c>
      <c r="BJ89" s="167">
        <f t="shared" si="85"/>
        <v>3.6004571806963752</v>
      </c>
      <c r="BK89" s="167">
        <f t="shared" si="85"/>
        <v>6.8626705618628643</v>
      </c>
    </row>
    <row r="90" spans="1:63">
      <c r="A90" s="3" t="s">
        <v>4</v>
      </c>
      <c r="B90" s="272"/>
      <c r="C90" s="168"/>
      <c r="D90" s="168"/>
      <c r="E90" s="168"/>
      <c r="F90" s="168">
        <f t="shared" ref="F90:U101" si="86">(F10-B10)/B10*100</f>
        <v>2.2828354239822986</v>
      </c>
      <c r="G90" s="168">
        <f t="shared" si="84"/>
        <v>0.76334112918261832</v>
      </c>
      <c r="H90" s="168">
        <f t="shared" si="84"/>
        <v>0.5497393938486852</v>
      </c>
      <c r="I90" s="168">
        <f t="shared" si="84"/>
        <v>2.0215750051158237</v>
      </c>
      <c r="J90" s="168">
        <f t="shared" si="84"/>
        <v>1.7396684881834312</v>
      </c>
      <c r="K90" s="168">
        <f t="shared" si="84"/>
        <v>3.8806694175470176</v>
      </c>
      <c r="L90" s="168">
        <f t="shared" si="84"/>
        <v>3.0912483132358672</v>
      </c>
      <c r="M90" s="168">
        <f t="shared" si="84"/>
        <v>2.0963846096274241</v>
      </c>
      <c r="N90" s="168">
        <f t="shared" si="84"/>
        <v>1.900213440502698</v>
      </c>
      <c r="O90" s="168">
        <f t="shared" si="84"/>
        <v>-4.4611506067677761E-2</v>
      </c>
      <c r="P90" s="168">
        <f t="shared" si="84"/>
        <v>-1.1680992434878863</v>
      </c>
      <c r="Q90" s="168">
        <f t="shared" si="84"/>
        <v>-1.4555415217174119</v>
      </c>
      <c r="R90" s="168">
        <f t="shared" si="84"/>
        <v>-2.0752368074244649</v>
      </c>
      <c r="S90" s="168">
        <f t="shared" si="84"/>
        <v>-1.2823209821334642</v>
      </c>
      <c r="T90" s="168">
        <f t="shared" si="84"/>
        <v>1.598302651968686</v>
      </c>
      <c r="U90" s="168">
        <f t="shared" si="84"/>
        <v>4.2397733318910324</v>
      </c>
      <c r="V90" s="168">
        <f t="shared" si="84"/>
        <v>7.126759061510354</v>
      </c>
      <c r="W90" s="168">
        <f t="shared" si="84"/>
        <v>8.0891515082571619</v>
      </c>
      <c r="X90" s="168">
        <f t="shared" si="84"/>
        <v>8.6095891709303789</v>
      </c>
      <c r="Y90" s="168">
        <f t="shared" si="84"/>
        <v>8.5429362693657307</v>
      </c>
      <c r="Z90" s="168">
        <f t="shared" si="84"/>
        <v>6.4441738402340158</v>
      </c>
      <c r="AA90" s="168">
        <f t="shared" si="84"/>
        <v>4.7313872500856693</v>
      </c>
      <c r="AB90" s="168">
        <f t="shared" si="84"/>
        <v>1.4900928748468716</v>
      </c>
      <c r="AC90" s="168">
        <f t="shared" si="84"/>
        <v>0.34025778586280658</v>
      </c>
      <c r="AD90" s="168">
        <f t="shared" si="84"/>
        <v>0.56488251502462017</v>
      </c>
      <c r="AE90" s="168">
        <f t="shared" si="84"/>
        <v>2.3214783173925153</v>
      </c>
      <c r="AF90" s="168">
        <f t="shared" si="84"/>
        <v>4.5881765928412843</v>
      </c>
      <c r="AG90" s="168">
        <f t="shared" si="84"/>
        <v>3.7468464549804263</v>
      </c>
      <c r="AH90" s="168">
        <f t="shared" si="84"/>
        <v>1.9562748536396852</v>
      </c>
      <c r="AI90" s="168">
        <f t="shared" si="84"/>
        <v>-1.0593426986352374</v>
      </c>
      <c r="AJ90" s="168">
        <f t="shared" si="84"/>
        <v>-3.121684379332593</v>
      </c>
      <c r="AK90" s="168">
        <f t="shared" si="84"/>
        <v>-3.6895108882497465</v>
      </c>
      <c r="AL90" s="168">
        <f t="shared" si="84"/>
        <v>0.10004629892174897</v>
      </c>
      <c r="AM90" s="168">
        <f t="shared" si="84"/>
        <v>3.8422929973434301</v>
      </c>
      <c r="AN90" s="168">
        <f t="shared" si="84"/>
        <v>7.3802610094419876</v>
      </c>
      <c r="AO90" s="168">
        <f t="shared" si="84"/>
        <v>8.3956572085288652</v>
      </c>
      <c r="AP90" s="168">
        <f t="shared" si="84"/>
        <v>5.2551294355401232</v>
      </c>
      <c r="AQ90" s="168">
        <f t="shared" ref="AQ90:BH101" si="87">(AQ10-AM10)/AM10*100</f>
        <v>6.7409492597194074</v>
      </c>
      <c r="AR90" s="168">
        <f t="shared" si="87"/>
        <v>6.6398855115697906</v>
      </c>
      <c r="AS90" s="168">
        <f t="shared" si="87"/>
        <v>6.149799196787149</v>
      </c>
      <c r="AT90" s="168">
        <f t="shared" si="87"/>
        <v>7.6355415879381532</v>
      </c>
      <c r="AU90" s="168">
        <f t="shared" si="87"/>
        <v>5.6002505756860383</v>
      </c>
      <c r="AV90" s="168">
        <f t="shared" si="87"/>
        <v>5.2538663725107257</v>
      </c>
      <c r="AW90" s="168">
        <f t="shared" si="87"/>
        <v>7.3144340232981362</v>
      </c>
      <c r="AX90" s="168">
        <f t="shared" si="87"/>
        <v>7.3397371308300308</v>
      </c>
      <c r="AY90" s="168">
        <f t="shared" si="87"/>
        <v>5.6802410953285944</v>
      </c>
      <c r="AZ90" s="168">
        <f t="shared" si="87"/>
        <v>3.450789967999023</v>
      </c>
      <c r="BA90" s="168">
        <f t="shared" si="87"/>
        <v>3.6862850172397987</v>
      </c>
      <c r="BB90" s="168">
        <f t="shared" si="87"/>
        <v>2.2134379106781452</v>
      </c>
      <c r="BC90" s="168">
        <f t="shared" si="87"/>
        <v>6.0473529014306973</v>
      </c>
      <c r="BD90" s="168">
        <f t="shared" si="87"/>
        <v>4.8472244885205678</v>
      </c>
      <c r="BE90" s="168">
        <f t="shared" si="87"/>
        <v>-2.1043719525878779</v>
      </c>
      <c r="BF90" s="168">
        <f t="shared" si="87"/>
        <v>-9.0323053146351278</v>
      </c>
      <c r="BG90" s="168">
        <f t="shared" si="87"/>
        <v>-15.141865084956391</v>
      </c>
      <c r="BH90" s="168">
        <f t="shared" si="87"/>
        <v>-12.419400610274208</v>
      </c>
      <c r="BI90" s="168">
        <f t="shared" si="85"/>
        <v>-5.8910902512538064</v>
      </c>
      <c r="BJ90" s="168">
        <f t="shared" si="85"/>
        <v>3.3743059869090599</v>
      </c>
      <c r="BK90" s="168">
        <f t="shared" si="85"/>
        <v>8.2497196070024419</v>
      </c>
    </row>
    <row r="91" spans="1:63">
      <c r="A91" s="3" t="s">
        <v>5</v>
      </c>
      <c r="B91" s="272"/>
      <c r="C91" s="168"/>
      <c r="D91" s="168"/>
      <c r="E91" s="168"/>
      <c r="F91" s="168">
        <f t="shared" si="86"/>
        <v>2.3190328092597792</v>
      </c>
      <c r="G91" s="168">
        <f t="shared" si="86"/>
        <v>6.5676086141111698</v>
      </c>
      <c r="H91" s="168">
        <f t="shared" si="86"/>
        <v>13.68295215370255</v>
      </c>
      <c r="I91" s="168">
        <f t="shared" si="86"/>
        <v>20.834319431562633</v>
      </c>
      <c r="J91" s="168">
        <f t="shared" si="86"/>
        <v>13.452581760746154</v>
      </c>
      <c r="K91" s="168">
        <f t="shared" si="86"/>
        <v>9.172230066504282</v>
      </c>
      <c r="L91" s="168">
        <f t="shared" si="86"/>
        <v>0.88537542344376652</v>
      </c>
      <c r="M91" s="168">
        <f t="shared" si="86"/>
        <v>-6.2074948702829182</v>
      </c>
      <c r="N91" s="168">
        <f t="shared" si="86"/>
        <v>-5.9897053020574011</v>
      </c>
      <c r="O91" s="168">
        <f t="shared" si="86"/>
        <v>-7.4936793389096419</v>
      </c>
      <c r="P91" s="168">
        <f t="shared" si="86"/>
        <v>-6.9624548498822687</v>
      </c>
      <c r="Q91" s="168">
        <f t="shared" si="86"/>
        <v>-4.6957185138408599</v>
      </c>
      <c r="R91" s="168">
        <f t="shared" si="86"/>
        <v>-3.6032588719551755</v>
      </c>
      <c r="S91" s="168">
        <f t="shared" si="86"/>
        <v>-1.3062256709750424</v>
      </c>
      <c r="T91" s="168">
        <f t="shared" si="86"/>
        <v>0.6475864668142477</v>
      </c>
      <c r="U91" s="168">
        <f t="shared" si="86"/>
        <v>2.3648330637135806</v>
      </c>
      <c r="V91" s="168">
        <f t="shared" ref="V91:AP101" si="88">(V11-R11)/R11*100</f>
        <v>4.2073260954208269</v>
      </c>
      <c r="W91" s="168">
        <f t="shared" si="88"/>
        <v>3.9157828138506554</v>
      </c>
      <c r="X91" s="168">
        <f t="shared" si="88"/>
        <v>3.8071643121288843</v>
      </c>
      <c r="Y91" s="168">
        <f t="shared" si="88"/>
        <v>0.53193686054154632</v>
      </c>
      <c r="Z91" s="168">
        <f t="shared" si="88"/>
        <v>-2.1165794100608997</v>
      </c>
      <c r="AA91" s="168">
        <f t="shared" si="88"/>
        <v>-4.1841751879738602</v>
      </c>
      <c r="AB91" s="168">
        <f t="shared" si="88"/>
        <v>-4.7222602000556622</v>
      </c>
      <c r="AC91" s="168">
        <f t="shared" si="88"/>
        <v>-3.7623685579050394</v>
      </c>
      <c r="AD91" s="168">
        <f t="shared" si="88"/>
        <v>-0.63006774922034792</v>
      </c>
      <c r="AE91" s="168">
        <f t="shared" si="88"/>
        <v>3.1264496689483319</v>
      </c>
      <c r="AF91" s="168">
        <f t="shared" si="88"/>
        <v>4.6005189182259532</v>
      </c>
      <c r="AG91" s="168">
        <f t="shared" si="88"/>
        <v>6.9904074278688721</v>
      </c>
      <c r="AH91" s="168">
        <f t="shared" si="88"/>
        <v>5.2983579732933945</v>
      </c>
      <c r="AI91" s="168">
        <f t="shared" si="88"/>
        <v>2.9357070462257084</v>
      </c>
      <c r="AJ91" s="168">
        <f t="shared" si="88"/>
        <v>2.1194423872460866</v>
      </c>
      <c r="AK91" s="168">
        <f t="shared" si="88"/>
        <v>1.5537817638061351</v>
      </c>
      <c r="AL91" s="168">
        <f t="shared" si="88"/>
        <v>3.5217540253511475</v>
      </c>
      <c r="AM91" s="168">
        <f t="shared" si="88"/>
        <v>5.4967635877941028</v>
      </c>
      <c r="AN91" s="168">
        <f t="shared" si="88"/>
        <v>8.5921783899894297</v>
      </c>
      <c r="AO91" s="168">
        <f t="shared" si="88"/>
        <v>9.4780497673477644</v>
      </c>
      <c r="AP91" s="168">
        <f t="shared" si="88"/>
        <v>7.4869283208683619</v>
      </c>
      <c r="AQ91" s="168">
        <f t="shared" si="87"/>
        <v>6.4290351902350382</v>
      </c>
      <c r="AR91" s="168">
        <f t="shared" si="87"/>
        <v>3.7370090112719301</v>
      </c>
      <c r="AS91" s="168">
        <f t="shared" si="87"/>
        <v>3.9021836213003174</v>
      </c>
      <c r="AT91" s="168">
        <f t="shared" si="87"/>
        <v>4.6138594352286253</v>
      </c>
      <c r="AU91" s="168">
        <f t="shared" si="87"/>
        <v>3.9366283964324449</v>
      </c>
      <c r="AV91" s="168">
        <f t="shared" si="87"/>
        <v>3.3317998014479864</v>
      </c>
      <c r="AW91" s="168">
        <f t="shared" si="87"/>
        <v>1.8555845387716385</v>
      </c>
      <c r="AX91" s="168">
        <f t="shared" si="87"/>
        <v>2.6339798110597723</v>
      </c>
      <c r="AY91" s="168">
        <f t="shared" si="87"/>
        <v>3.2516507703595008</v>
      </c>
      <c r="AZ91" s="168">
        <f t="shared" si="87"/>
        <v>4.0685413005272411</v>
      </c>
      <c r="BA91" s="168">
        <f t="shared" si="87"/>
        <v>3.4805890227576977</v>
      </c>
      <c r="BB91" s="168">
        <f t="shared" si="87"/>
        <v>1.4824797843665769</v>
      </c>
      <c r="BC91" s="168">
        <f t="shared" si="87"/>
        <v>0.57414092033084163</v>
      </c>
      <c r="BD91" s="168">
        <f t="shared" si="87"/>
        <v>1.0723634214303808</v>
      </c>
      <c r="BE91" s="168">
        <f t="shared" si="87"/>
        <v>0.95618426233196474</v>
      </c>
      <c r="BF91" s="168">
        <f t="shared" si="87"/>
        <v>-0.69281120162764798</v>
      </c>
      <c r="BG91" s="168">
        <f t="shared" si="87"/>
        <v>-0.21014733022580906</v>
      </c>
      <c r="BH91" s="168">
        <f t="shared" si="87"/>
        <v>-0.65345662484644018</v>
      </c>
      <c r="BI91" s="168">
        <f t="shared" si="85"/>
        <v>-0.39440614167769461</v>
      </c>
      <c r="BJ91" s="168">
        <f t="shared" si="85"/>
        <v>2.9596498006569947</v>
      </c>
      <c r="BK91" s="168">
        <f t="shared" si="85"/>
        <v>2.4195558282471277</v>
      </c>
    </row>
    <row r="92" spans="1:63">
      <c r="A92" s="182" t="s">
        <v>6</v>
      </c>
      <c r="B92" s="273"/>
      <c r="C92" s="169"/>
      <c r="D92" s="169"/>
      <c r="E92" s="169"/>
      <c r="F92" s="169">
        <f t="shared" si="86"/>
        <v>1.4086027521179096</v>
      </c>
      <c r="G92" s="169">
        <f t="shared" si="86"/>
        <v>2.3622952194015236</v>
      </c>
      <c r="H92" s="169">
        <f t="shared" si="86"/>
        <v>2.225192827772041</v>
      </c>
      <c r="I92" s="169">
        <f t="shared" si="86"/>
        <v>2.0651075324683452</v>
      </c>
      <c r="J92" s="169">
        <f t="shared" si="86"/>
        <v>3.0421505359633483</v>
      </c>
      <c r="K92" s="169">
        <f t="shared" si="86"/>
        <v>3.2532838907289743</v>
      </c>
      <c r="L92" s="169">
        <f t="shared" si="86"/>
        <v>3.5557577228655592</v>
      </c>
      <c r="M92" s="169">
        <f t="shared" si="86"/>
        <v>3.9109025282871808</v>
      </c>
      <c r="N92" s="169">
        <f t="shared" si="86"/>
        <v>-2.4999896311361556</v>
      </c>
      <c r="O92" s="169">
        <f t="shared" si="86"/>
        <v>-5.9400037611694643</v>
      </c>
      <c r="P92" s="169">
        <f t="shared" si="86"/>
        <v>-7.6152488061608183</v>
      </c>
      <c r="Q92" s="169">
        <f t="shared" si="86"/>
        <v>-7.4421349130977807</v>
      </c>
      <c r="R92" s="169">
        <f t="shared" si="86"/>
        <v>-3.5408626971147354</v>
      </c>
      <c r="S92" s="169">
        <f t="shared" si="86"/>
        <v>-1.33211868117597</v>
      </c>
      <c r="T92" s="169">
        <f t="shared" si="86"/>
        <v>-0.10995636506312477</v>
      </c>
      <c r="U92" s="169">
        <f t="shared" si="86"/>
        <v>-0.38187005317319794</v>
      </c>
      <c r="V92" s="169">
        <f t="shared" si="88"/>
        <v>1.9006095886429275</v>
      </c>
      <c r="W92" s="169">
        <f t="shared" si="88"/>
        <v>4.3063519915704189</v>
      </c>
      <c r="X92" s="169">
        <f t="shared" si="88"/>
        <v>7.1246318586881383</v>
      </c>
      <c r="Y92" s="169">
        <f t="shared" si="88"/>
        <v>9.2343988041510983</v>
      </c>
      <c r="Z92" s="169">
        <f t="shared" si="88"/>
        <v>7.9134063969482016</v>
      </c>
      <c r="AA92" s="169">
        <f t="shared" si="88"/>
        <v>6.4093839548436522</v>
      </c>
      <c r="AB92" s="169">
        <f t="shared" si="88"/>
        <v>3.6009542304677837</v>
      </c>
      <c r="AC92" s="169">
        <f t="shared" si="88"/>
        <v>2.046216668779802</v>
      </c>
      <c r="AD92" s="169">
        <f t="shared" si="88"/>
        <v>3.6586788622628754</v>
      </c>
      <c r="AE92" s="169">
        <f t="shared" si="88"/>
        <v>4.3522083154231188</v>
      </c>
      <c r="AF92" s="169">
        <f t="shared" si="88"/>
        <v>6.565982572742425</v>
      </c>
      <c r="AG92" s="169">
        <f t="shared" si="88"/>
        <v>8.6048812394073781</v>
      </c>
      <c r="AH92" s="169">
        <f t="shared" si="88"/>
        <v>8.7401519414743944</v>
      </c>
      <c r="AI92" s="169">
        <f t="shared" si="88"/>
        <v>8.5362896241122463</v>
      </c>
      <c r="AJ92" s="169">
        <f t="shared" si="88"/>
        <v>7.2882846320346317</v>
      </c>
      <c r="AK92" s="169">
        <f t="shared" si="88"/>
        <v>6.2855452184489957</v>
      </c>
      <c r="AL92" s="169">
        <f t="shared" si="88"/>
        <v>6.8797101918038619</v>
      </c>
      <c r="AM92" s="169">
        <f t="shared" si="88"/>
        <v>8.4203134476044568</v>
      </c>
      <c r="AN92" s="169">
        <f t="shared" si="88"/>
        <v>10.011663461841566</v>
      </c>
      <c r="AO92" s="169">
        <f t="shared" si="88"/>
        <v>11.020382914230924</v>
      </c>
      <c r="AP92" s="169">
        <f t="shared" si="88"/>
        <v>11.581527660089577</v>
      </c>
      <c r="AQ92" s="169">
        <f t="shared" si="87"/>
        <v>11.740807254099566</v>
      </c>
      <c r="AR92" s="169">
        <f t="shared" si="87"/>
        <v>12.195191839307716</v>
      </c>
      <c r="AS92" s="169">
        <f t="shared" si="87"/>
        <v>12.138518972530228</v>
      </c>
      <c r="AT92" s="169">
        <f t="shared" si="87"/>
        <v>10.970681565457948</v>
      </c>
      <c r="AU92" s="169">
        <f t="shared" si="87"/>
        <v>10.728494269529707</v>
      </c>
      <c r="AV92" s="169">
        <f t="shared" si="87"/>
        <v>10.254118247988762</v>
      </c>
      <c r="AW92" s="169">
        <f t="shared" si="87"/>
        <v>9.8482025291297113</v>
      </c>
      <c r="AX92" s="169">
        <f t="shared" si="87"/>
        <v>13.1146739661746</v>
      </c>
      <c r="AY92" s="169">
        <f t="shared" si="87"/>
        <v>14.08142384657482</v>
      </c>
      <c r="AZ92" s="169">
        <f t="shared" si="87"/>
        <v>13.419041000694925</v>
      </c>
      <c r="BA92" s="169">
        <f t="shared" si="87"/>
        <v>16.408458667872893</v>
      </c>
      <c r="BB92" s="169">
        <f t="shared" si="87"/>
        <v>12.216412428157815</v>
      </c>
      <c r="BC92" s="169">
        <f t="shared" si="87"/>
        <v>9.7570132443424757</v>
      </c>
      <c r="BD92" s="169">
        <f t="shared" si="87"/>
        <v>9.7032453076813105</v>
      </c>
      <c r="BE92" s="169">
        <f t="shared" si="87"/>
        <v>5.9549251991451326</v>
      </c>
      <c r="BF92" s="169">
        <f t="shared" si="87"/>
        <v>7.7017868145409727</v>
      </c>
      <c r="BG92" s="169">
        <f t="shared" si="87"/>
        <v>8.5304904699466011</v>
      </c>
      <c r="BH92" s="169">
        <f t="shared" si="87"/>
        <v>7.9048292810068146</v>
      </c>
      <c r="BI92" s="169">
        <f t="shared" si="85"/>
        <v>7.2265517557531851</v>
      </c>
      <c r="BJ92" s="169">
        <f t="shared" si="85"/>
        <v>5.0843821510297484</v>
      </c>
      <c r="BK92" s="169">
        <f t="shared" si="85"/>
        <v>3.3022832329457907</v>
      </c>
    </row>
    <row r="93" spans="1:63">
      <c r="A93" s="2" t="s">
        <v>7</v>
      </c>
      <c r="B93" s="276"/>
      <c r="C93" s="167"/>
      <c r="D93" s="167"/>
      <c r="E93" s="167"/>
      <c r="F93" s="167">
        <f>(F13-B13)/B13*100</f>
        <v>4.0906416798824186</v>
      </c>
      <c r="G93" s="167">
        <f t="shared" si="86"/>
        <v>4.0380766303436104</v>
      </c>
      <c r="H93" s="167">
        <f t="shared" si="86"/>
        <v>4.1470249459886075</v>
      </c>
      <c r="I93" s="167">
        <f t="shared" si="86"/>
        <v>4.4966500506134954</v>
      </c>
      <c r="J93" s="167">
        <f t="shared" si="86"/>
        <v>3.9004177939851732</v>
      </c>
      <c r="K93" s="167">
        <f t="shared" si="86"/>
        <v>3.1212232883641144</v>
      </c>
      <c r="L93" s="167">
        <f t="shared" si="86"/>
        <v>2.1753224599408774</v>
      </c>
      <c r="M93" s="167">
        <f t="shared" si="86"/>
        <v>1.0460230818517513</v>
      </c>
      <c r="N93" s="167">
        <f t="shared" si="86"/>
        <v>1.4807167267437864</v>
      </c>
      <c r="O93" s="167">
        <f t="shared" si="86"/>
        <v>2.0443375391608858</v>
      </c>
      <c r="P93" s="167">
        <f t="shared" si="86"/>
        <v>2.130323408212802</v>
      </c>
      <c r="Q93" s="167">
        <f t="shared" si="86"/>
        <v>2.3355281701407633</v>
      </c>
      <c r="R93" s="167">
        <f t="shared" si="86"/>
        <v>3.0088163197011646</v>
      </c>
      <c r="S93" s="167">
        <f t="shared" si="86"/>
        <v>3.3000884803073136</v>
      </c>
      <c r="T93" s="167">
        <f t="shared" si="86"/>
        <v>4.1312757153418609</v>
      </c>
      <c r="U93" s="167">
        <f t="shared" si="86"/>
        <v>4.8297585847787232</v>
      </c>
      <c r="V93" s="167">
        <f t="shared" si="88"/>
        <v>4.2542957438701663</v>
      </c>
      <c r="W93" s="167">
        <f t="shared" si="88"/>
        <v>4.0415030890558432</v>
      </c>
      <c r="X93" s="167">
        <f t="shared" si="88"/>
        <v>3.8037642384843613</v>
      </c>
      <c r="Y93" s="167">
        <f t="shared" si="88"/>
        <v>3.669244147394636</v>
      </c>
      <c r="Z93" s="167">
        <f t="shared" si="88"/>
        <v>3.6633144033061331</v>
      </c>
      <c r="AA93" s="167">
        <f t="shared" si="88"/>
        <v>3.5592371878185798</v>
      </c>
      <c r="AB93" s="167">
        <f t="shared" si="88"/>
        <v>3.4212056568124831</v>
      </c>
      <c r="AC93" s="167">
        <f t="shared" si="88"/>
        <v>3.6609052331614302</v>
      </c>
      <c r="AD93" s="167">
        <f t="shared" si="88"/>
        <v>4.0338418439650185</v>
      </c>
      <c r="AE93" s="167">
        <f t="shared" si="88"/>
        <v>4.3463610331433564</v>
      </c>
      <c r="AF93" s="167">
        <f t="shared" si="88"/>
        <v>4.0304055072571394</v>
      </c>
      <c r="AG93" s="167">
        <f t="shared" si="88"/>
        <v>3.8882416149846937</v>
      </c>
      <c r="AH93" s="167">
        <f t="shared" si="88"/>
        <v>3.9849044141954129</v>
      </c>
      <c r="AI93" s="167">
        <f t="shared" si="88"/>
        <v>3.8589960231395493</v>
      </c>
      <c r="AJ93" s="167">
        <f t="shared" si="88"/>
        <v>4.4449689368868865</v>
      </c>
      <c r="AK93" s="167">
        <f t="shared" si="88"/>
        <v>4.4070415900846065</v>
      </c>
      <c r="AL93" s="167">
        <f t="shared" si="88"/>
        <v>4.181423222240066</v>
      </c>
      <c r="AM93" s="167">
        <f t="shared" si="88"/>
        <v>4.4967951784176794</v>
      </c>
      <c r="AN93" s="167">
        <f t="shared" si="88"/>
        <v>4.6099794501737739</v>
      </c>
      <c r="AO93" s="167">
        <f t="shared" si="88"/>
        <v>5.3288146674560419</v>
      </c>
      <c r="AP93" s="167">
        <f t="shared" si="88"/>
        <v>5.2590948919322447</v>
      </c>
      <c r="AQ93" s="167">
        <f t="shared" si="87"/>
        <v>5.5347636420230559</v>
      </c>
      <c r="AR93" s="167">
        <f t="shared" si="87"/>
        <v>5.7492305255058138</v>
      </c>
      <c r="AS93" s="167">
        <f t="shared" si="87"/>
        <v>5.138107288577733</v>
      </c>
      <c r="AT93" s="167">
        <f t="shared" si="87"/>
        <v>6.0863472199305129</v>
      </c>
      <c r="AU93" s="167">
        <f t="shared" si="87"/>
        <v>6.1341884249257159</v>
      </c>
      <c r="AV93" s="167">
        <f t="shared" si="87"/>
        <v>6.2851200355773544</v>
      </c>
      <c r="AW93" s="167">
        <f t="shared" si="87"/>
        <v>6.6234490075572872</v>
      </c>
      <c r="AX93" s="167">
        <f t="shared" si="87"/>
        <v>6.0772517265583135</v>
      </c>
      <c r="AY93" s="167">
        <f t="shared" si="87"/>
        <v>5.7556297806681158</v>
      </c>
      <c r="AZ93" s="167">
        <f t="shared" si="87"/>
        <v>6.0797729101524602</v>
      </c>
      <c r="BA93" s="167">
        <f t="shared" si="87"/>
        <v>6.198454866053166</v>
      </c>
      <c r="BB93" s="167">
        <f t="shared" si="87"/>
        <v>5.7207156516971693</v>
      </c>
      <c r="BC93" s="167">
        <f t="shared" si="87"/>
        <v>5.0480885516558418</v>
      </c>
      <c r="BD93" s="167">
        <f t="shared" si="87"/>
        <v>4.1657781003832239</v>
      </c>
      <c r="BE93" s="167">
        <f t="shared" si="87"/>
        <v>3.8367114795818758</v>
      </c>
      <c r="BF93" s="167">
        <f t="shared" si="87"/>
        <v>2.3942151172197392</v>
      </c>
      <c r="BG93" s="167">
        <f t="shared" si="87"/>
        <v>1.3060724084505959</v>
      </c>
      <c r="BH93" s="167">
        <f t="shared" si="87"/>
        <v>0.56591402090201859</v>
      </c>
      <c r="BI93" s="167">
        <f t="shared" si="85"/>
        <v>0.10813444341551191</v>
      </c>
      <c r="BJ93" s="167">
        <f t="shared" si="85"/>
        <v>1.0216044382611353</v>
      </c>
      <c r="BK93" s="167">
        <f t="shared" si="85"/>
        <v>2.4624459149569229</v>
      </c>
    </row>
    <row r="94" spans="1:63">
      <c r="A94" s="3" t="s">
        <v>8</v>
      </c>
      <c r="B94" s="272"/>
      <c r="C94" s="168"/>
      <c r="D94" s="168"/>
      <c r="E94" s="168"/>
      <c r="F94" s="168">
        <f t="shared" si="86"/>
        <v>5.4917130112258841</v>
      </c>
      <c r="G94" s="168">
        <f t="shared" si="86"/>
        <v>4.1447083246031751</v>
      </c>
      <c r="H94" s="168">
        <f t="shared" si="86"/>
        <v>2.860842236906517</v>
      </c>
      <c r="I94" s="168">
        <f t="shared" si="86"/>
        <v>2.4017310882690532</v>
      </c>
      <c r="J94" s="168">
        <f t="shared" si="86"/>
        <v>2.8573892955051199</v>
      </c>
      <c r="K94" s="168">
        <f t="shared" si="86"/>
        <v>1.5509242008330688</v>
      </c>
      <c r="L94" s="168">
        <f t="shared" si="86"/>
        <v>0.10814508969585522</v>
      </c>
      <c r="M94" s="168">
        <f t="shared" si="86"/>
        <v>-2.8363981892920482</v>
      </c>
      <c r="N94" s="168">
        <f t="shared" si="86"/>
        <v>-0.80237889608638591</v>
      </c>
      <c r="O94" s="168">
        <f t="shared" si="86"/>
        <v>0.70322790425960591</v>
      </c>
      <c r="P94" s="168">
        <f t="shared" si="86"/>
        <v>1.6937851066319558</v>
      </c>
      <c r="Q94" s="168">
        <f t="shared" si="86"/>
        <v>3.6804954915833838</v>
      </c>
      <c r="R94" s="168">
        <f t="shared" si="86"/>
        <v>4.6474241191376535</v>
      </c>
      <c r="S94" s="168">
        <f t="shared" si="86"/>
        <v>6.169034571652829</v>
      </c>
      <c r="T94" s="168">
        <f t="shared" si="86"/>
        <v>8.5066393107455696</v>
      </c>
      <c r="U94" s="168">
        <f t="shared" si="86"/>
        <v>11.034453082417741</v>
      </c>
      <c r="V94" s="168">
        <f t="shared" si="88"/>
        <v>9.6256159187628256</v>
      </c>
      <c r="W94" s="168">
        <f t="shared" si="88"/>
        <v>9.1709661010051686</v>
      </c>
      <c r="X94" s="168">
        <f t="shared" si="88"/>
        <v>7.794445803444515</v>
      </c>
      <c r="Y94" s="168">
        <f t="shared" si="88"/>
        <v>5.9587397139941363</v>
      </c>
      <c r="Z94" s="168">
        <f t="shared" si="88"/>
        <v>4.0465158874916387</v>
      </c>
      <c r="AA94" s="168">
        <f t="shared" si="88"/>
        <v>2.2160875642081614</v>
      </c>
      <c r="AB94" s="168">
        <f t="shared" si="88"/>
        <v>0.89627671421202615</v>
      </c>
      <c r="AC94" s="168">
        <f t="shared" si="88"/>
        <v>0.52055048364150458</v>
      </c>
      <c r="AD94" s="168">
        <f t="shared" si="88"/>
        <v>1.0876045500446401</v>
      </c>
      <c r="AE94" s="168">
        <f t="shared" si="88"/>
        <v>1.817337956183968</v>
      </c>
      <c r="AF94" s="168">
        <f t="shared" si="88"/>
        <v>2.438075143808458</v>
      </c>
      <c r="AG94" s="168">
        <f t="shared" si="88"/>
        <v>3.8521871238462846</v>
      </c>
      <c r="AH94" s="168">
        <f t="shared" si="88"/>
        <v>3.2141231653762357</v>
      </c>
      <c r="AI94" s="168">
        <f t="shared" si="88"/>
        <v>2.7958472989057941</v>
      </c>
      <c r="AJ94" s="168">
        <f t="shared" si="88"/>
        <v>2.8652405149125366</v>
      </c>
      <c r="AK94" s="168">
        <f t="shared" si="88"/>
        <v>1.8102383526818522</v>
      </c>
      <c r="AL94" s="168">
        <f t="shared" si="88"/>
        <v>3.0469670286094166</v>
      </c>
      <c r="AM94" s="168">
        <f t="shared" si="88"/>
        <v>4.5470383275261321</v>
      </c>
      <c r="AN94" s="168">
        <f t="shared" si="88"/>
        <v>6.0192102454642473</v>
      </c>
      <c r="AO94" s="168">
        <f t="shared" si="88"/>
        <v>7.9322618721243883</v>
      </c>
      <c r="AP94" s="168">
        <f t="shared" si="88"/>
        <v>7.8071044157843268</v>
      </c>
      <c r="AQ94" s="168">
        <f t="shared" si="87"/>
        <v>7.4209020718769132</v>
      </c>
      <c r="AR94" s="168">
        <f t="shared" si="87"/>
        <v>6.7334951218583186</v>
      </c>
      <c r="AS94" s="168">
        <f t="shared" si="87"/>
        <v>6.2819899672660853</v>
      </c>
      <c r="AT94" s="168">
        <f t="shared" si="87"/>
        <v>6.1356348230234987</v>
      </c>
      <c r="AU94" s="168">
        <f t="shared" si="87"/>
        <v>6.092046712896253</v>
      </c>
      <c r="AV94" s="168">
        <f t="shared" si="87"/>
        <v>6.102610834613154</v>
      </c>
      <c r="AW94" s="168">
        <f t="shared" si="87"/>
        <v>5.5256175199006767</v>
      </c>
      <c r="AX94" s="168">
        <f t="shared" si="87"/>
        <v>5.7879606560620207</v>
      </c>
      <c r="AY94" s="168">
        <f t="shared" si="87"/>
        <v>5.5152707798972811</v>
      </c>
      <c r="AZ94" s="168">
        <f t="shared" si="87"/>
        <v>5.2111899502340551</v>
      </c>
      <c r="BA94" s="168">
        <f t="shared" si="87"/>
        <v>4.7474085822685552</v>
      </c>
      <c r="BB94" s="168">
        <f t="shared" si="87"/>
        <v>4.2403509696826447</v>
      </c>
      <c r="BC94" s="168">
        <f t="shared" si="87"/>
        <v>2.0559384201030091</v>
      </c>
      <c r="BD94" s="168">
        <f t="shared" si="87"/>
        <v>-0.48062324721149191</v>
      </c>
      <c r="BE94" s="168">
        <f t="shared" si="87"/>
        <v>-1.4964338331558626</v>
      </c>
      <c r="BF94" s="168">
        <f t="shared" si="87"/>
        <v>-2.9332316044068487</v>
      </c>
      <c r="BG94" s="168">
        <f t="shared" si="87"/>
        <v>-3.5248352142539456</v>
      </c>
      <c r="BH94" s="168">
        <f t="shared" si="87"/>
        <v>-2.468008620345417</v>
      </c>
      <c r="BI94" s="168">
        <f t="shared" si="85"/>
        <v>-2.5815092775120481</v>
      </c>
      <c r="BJ94" s="168">
        <f t="shared" si="85"/>
        <v>-1.1749215594920108</v>
      </c>
      <c r="BK94" s="168">
        <f t="shared" si="85"/>
        <v>1.7559712961011307</v>
      </c>
    </row>
    <row r="95" spans="1:63">
      <c r="A95" s="3" t="s">
        <v>9</v>
      </c>
      <c r="B95" s="272"/>
      <c r="C95" s="168"/>
      <c r="D95" s="168"/>
      <c r="E95" s="168"/>
      <c r="F95" s="168">
        <f t="shared" si="86"/>
        <v>8.0860609194993032</v>
      </c>
      <c r="G95" s="168">
        <f t="shared" si="86"/>
        <v>6.6443921255356129</v>
      </c>
      <c r="H95" s="168">
        <f t="shared" si="86"/>
        <v>5.6915601118594266</v>
      </c>
      <c r="I95" s="168">
        <f t="shared" si="86"/>
        <v>4.1325830377964072</v>
      </c>
      <c r="J95" s="168">
        <f t="shared" si="86"/>
        <v>6.1829837368491329</v>
      </c>
      <c r="K95" s="168">
        <f t="shared" si="86"/>
        <v>6.9714204733583847</v>
      </c>
      <c r="L95" s="168">
        <f t="shared" si="86"/>
        <v>7.6766699705998311</v>
      </c>
      <c r="M95" s="168">
        <f t="shared" si="86"/>
        <v>9.5068155245282906</v>
      </c>
      <c r="N95" s="168">
        <f t="shared" si="86"/>
        <v>8.3426212594304996</v>
      </c>
      <c r="O95" s="168">
        <f t="shared" si="86"/>
        <v>7.0123533396273867</v>
      </c>
      <c r="P95" s="168">
        <f t="shared" si="86"/>
        <v>4.1583066675204785</v>
      </c>
      <c r="Q95" s="168">
        <f t="shared" si="86"/>
        <v>2.7047445939783543</v>
      </c>
      <c r="R95" s="168">
        <f t="shared" si="86"/>
        <v>2.465202368481151</v>
      </c>
      <c r="S95" s="168">
        <f t="shared" si="86"/>
        <v>3.9131455924049665</v>
      </c>
      <c r="T95" s="168">
        <f t="shared" si="86"/>
        <v>6.6562724263382531</v>
      </c>
      <c r="U95" s="168">
        <f t="shared" si="86"/>
        <v>7.738821801582092</v>
      </c>
      <c r="V95" s="168">
        <f t="shared" si="88"/>
        <v>8.9910692382746884</v>
      </c>
      <c r="W95" s="168">
        <f t="shared" si="88"/>
        <v>8.9588397909068576</v>
      </c>
      <c r="X95" s="168">
        <f t="shared" si="88"/>
        <v>8.2298457918790291</v>
      </c>
      <c r="Y95" s="168">
        <f t="shared" si="88"/>
        <v>7.0870391883353134</v>
      </c>
      <c r="Z95" s="168">
        <f t="shared" si="88"/>
        <v>5.6772445288555575</v>
      </c>
      <c r="AA95" s="168">
        <f t="shared" si="88"/>
        <v>4.9306543070481776</v>
      </c>
      <c r="AB95" s="168">
        <f t="shared" si="88"/>
        <v>5.59942321951804</v>
      </c>
      <c r="AC95" s="168">
        <f t="shared" si="88"/>
        <v>7.3581800976499174</v>
      </c>
      <c r="AD95" s="168">
        <f t="shared" si="88"/>
        <v>8.8615136229845159</v>
      </c>
      <c r="AE95" s="168">
        <f t="shared" si="88"/>
        <v>9.6953539340233874</v>
      </c>
      <c r="AF95" s="168">
        <f t="shared" si="88"/>
        <v>9.2568397673466194</v>
      </c>
      <c r="AG95" s="168">
        <f t="shared" si="88"/>
        <v>8.215697596943988</v>
      </c>
      <c r="AH95" s="168">
        <f t="shared" si="88"/>
        <v>7.548629493045997</v>
      </c>
      <c r="AI95" s="168">
        <f t="shared" si="88"/>
        <v>6.3634760252483682</v>
      </c>
      <c r="AJ95" s="168">
        <f t="shared" si="88"/>
        <v>5.6813577634718433</v>
      </c>
      <c r="AK95" s="168">
        <f t="shared" si="88"/>
        <v>5.8524131250359162</v>
      </c>
      <c r="AL95" s="168">
        <f t="shared" si="88"/>
        <v>4.9587110093222799</v>
      </c>
      <c r="AM95" s="168">
        <f t="shared" si="88"/>
        <v>4.7665361894815721</v>
      </c>
      <c r="AN95" s="168">
        <f t="shared" si="88"/>
        <v>5.1244428667218873</v>
      </c>
      <c r="AO95" s="168">
        <f t="shared" si="88"/>
        <v>4.7028896713250914</v>
      </c>
      <c r="AP95" s="168">
        <f t="shared" si="88"/>
        <v>4.9340007529599781</v>
      </c>
      <c r="AQ95" s="168">
        <f t="shared" si="87"/>
        <v>5.4565273634869422</v>
      </c>
      <c r="AR95" s="168">
        <f t="shared" si="87"/>
        <v>5.4034938954382747</v>
      </c>
      <c r="AS95" s="168">
        <f t="shared" si="87"/>
        <v>5.3751314756381197</v>
      </c>
      <c r="AT95" s="168">
        <f t="shared" si="87"/>
        <v>5.6286026516614527</v>
      </c>
      <c r="AU95" s="168">
        <f t="shared" si="87"/>
        <v>5.3960786294505061</v>
      </c>
      <c r="AV95" s="168">
        <f t="shared" si="87"/>
        <v>5.0136425040980903</v>
      </c>
      <c r="AW95" s="168">
        <f t="shared" si="87"/>
        <v>4.452500742464208</v>
      </c>
      <c r="AX95" s="168">
        <f t="shared" si="87"/>
        <v>5.2397720813519841</v>
      </c>
      <c r="AY95" s="168">
        <f t="shared" si="87"/>
        <v>6.217779755588265</v>
      </c>
      <c r="AZ95" s="168">
        <f t="shared" si="87"/>
        <v>6.6323625122030592</v>
      </c>
      <c r="BA95" s="168">
        <f t="shared" si="87"/>
        <v>6.888429779874425</v>
      </c>
      <c r="BB95" s="168">
        <f t="shared" si="87"/>
        <v>5.355253884508727</v>
      </c>
      <c r="BC95" s="168">
        <f t="shared" si="87"/>
        <v>3.9835768658111301</v>
      </c>
      <c r="BD95" s="168">
        <f t="shared" si="87"/>
        <v>3.5318875685848239</v>
      </c>
      <c r="BE95" s="168">
        <f t="shared" si="87"/>
        <v>2.9351583109303485</v>
      </c>
      <c r="BF95" s="168">
        <f t="shared" si="87"/>
        <v>1.6833177100296766</v>
      </c>
      <c r="BG95" s="168">
        <f t="shared" si="87"/>
        <v>0.56867924754283095</v>
      </c>
      <c r="BH95" s="168">
        <f t="shared" si="87"/>
        <v>-8.109906995164641E-2</v>
      </c>
      <c r="BI95" s="168">
        <f t="shared" si="85"/>
        <v>-2.0795742989082235E-2</v>
      </c>
      <c r="BJ95" s="168">
        <f t="shared" si="85"/>
        <v>1.1055501400427836</v>
      </c>
      <c r="BK95" s="168">
        <f t="shared" si="85"/>
        <v>2.4741401133690966</v>
      </c>
    </row>
    <row r="96" spans="1:63">
      <c r="A96" s="3" t="s">
        <v>10</v>
      </c>
      <c r="B96" s="272"/>
      <c r="C96" s="168"/>
      <c r="D96" s="168"/>
      <c r="E96" s="168"/>
      <c r="F96" s="168">
        <f t="shared" si="86"/>
        <v>4.1186802462454928</v>
      </c>
      <c r="G96" s="168">
        <f t="shared" si="86"/>
        <v>5.9324629414999528</v>
      </c>
      <c r="H96" s="168">
        <f t="shared" si="86"/>
        <v>7.5773732616200284</v>
      </c>
      <c r="I96" s="168">
        <f t="shared" si="86"/>
        <v>9.4533961806429332</v>
      </c>
      <c r="J96" s="168">
        <f t="shared" si="86"/>
        <v>7.7625847148223555</v>
      </c>
      <c r="K96" s="168">
        <f t="shared" si="86"/>
        <v>5.8391206874199595</v>
      </c>
      <c r="L96" s="168">
        <f t="shared" si="86"/>
        <v>3.6919148304927636</v>
      </c>
      <c r="M96" s="168">
        <f t="shared" si="86"/>
        <v>1.765248102078645</v>
      </c>
      <c r="N96" s="168">
        <f t="shared" si="86"/>
        <v>1.5200255991293794</v>
      </c>
      <c r="O96" s="168">
        <f t="shared" si="86"/>
        <v>2.39701472495832</v>
      </c>
      <c r="P96" s="168">
        <f t="shared" si="86"/>
        <v>2.8295292905841767</v>
      </c>
      <c r="Q96" s="168">
        <f t="shared" si="86"/>
        <v>2.4547260562563347</v>
      </c>
      <c r="R96" s="168">
        <f t="shared" si="86"/>
        <v>4.9926149254640384</v>
      </c>
      <c r="S96" s="168">
        <f t="shared" si="86"/>
        <v>4.6767506845777156</v>
      </c>
      <c r="T96" s="168">
        <f t="shared" si="86"/>
        <v>5.0665906123235853</v>
      </c>
      <c r="U96" s="168">
        <f t="shared" si="86"/>
        <v>5.7003944100165427</v>
      </c>
      <c r="V96" s="168">
        <f t="shared" si="88"/>
        <v>3.4133264106230703</v>
      </c>
      <c r="W96" s="168">
        <f t="shared" si="88"/>
        <v>2.6677093563789716</v>
      </c>
      <c r="X96" s="168">
        <f t="shared" si="88"/>
        <v>2.7702705898042357</v>
      </c>
      <c r="Y96" s="168">
        <f t="shared" si="88"/>
        <v>3.8646613644287764</v>
      </c>
      <c r="Z96" s="168">
        <f t="shared" si="88"/>
        <v>6.190255476388991</v>
      </c>
      <c r="AA96" s="168">
        <f t="shared" si="88"/>
        <v>8.1740727515803187</v>
      </c>
      <c r="AB96" s="168">
        <f t="shared" si="88"/>
        <v>8.9857686453716976</v>
      </c>
      <c r="AC96" s="168">
        <f t="shared" si="88"/>
        <v>9.2702913462746448</v>
      </c>
      <c r="AD96" s="168">
        <f t="shared" si="88"/>
        <v>8.74325359441446</v>
      </c>
      <c r="AE96" s="168">
        <f t="shared" si="88"/>
        <v>7.7418854862250237</v>
      </c>
      <c r="AF96" s="168">
        <f t="shared" si="88"/>
        <v>5.2786690192909305</v>
      </c>
      <c r="AG96" s="168">
        <f t="shared" si="88"/>
        <v>3.5252130674466891</v>
      </c>
      <c r="AH96" s="168">
        <f t="shared" si="88"/>
        <v>3.6312996166286804</v>
      </c>
      <c r="AI96" s="168">
        <f t="shared" si="88"/>
        <v>3.6803049738062983</v>
      </c>
      <c r="AJ96" s="168">
        <f t="shared" si="88"/>
        <v>5.6275667351129366</v>
      </c>
      <c r="AK96" s="168">
        <f t="shared" si="88"/>
        <v>6.2468505794933726</v>
      </c>
      <c r="AL96" s="168">
        <f t="shared" si="88"/>
        <v>6.7127884401282865</v>
      </c>
      <c r="AM96" s="168">
        <f t="shared" si="88"/>
        <v>7.3170919714330855</v>
      </c>
      <c r="AN96" s="168">
        <f t="shared" si="88"/>
        <v>6.7842172407508654</v>
      </c>
      <c r="AO96" s="168">
        <f t="shared" si="88"/>
        <v>7.3953761489991194</v>
      </c>
      <c r="AP96" s="168">
        <f t="shared" si="88"/>
        <v>5.496004363535187</v>
      </c>
      <c r="AQ96" s="168">
        <f t="shared" si="87"/>
        <v>5.4752447512264411</v>
      </c>
      <c r="AR96" s="168">
        <f t="shared" si="87"/>
        <v>6.3406152664590101</v>
      </c>
      <c r="AS96" s="168">
        <f t="shared" si="87"/>
        <v>5.5190615219075108</v>
      </c>
      <c r="AT96" s="168">
        <f t="shared" si="87"/>
        <v>8.5019220185810251</v>
      </c>
      <c r="AU96" s="168">
        <f t="shared" si="87"/>
        <v>9.2292050572777775</v>
      </c>
      <c r="AV96" s="168">
        <f t="shared" si="87"/>
        <v>9.9571146656074152</v>
      </c>
      <c r="AW96" s="168">
        <f t="shared" si="87"/>
        <v>10.830878669871357</v>
      </c>
      <c r="AX96" s="168">
        <f t="shared" si="87"/>
        <v>8.4182955533950778</v>
      </c>
      <c r="AY96" s="168">
        <f t="shared" si="87"/>
        <v>7.355742104820183</v>
      </c>
      <c r="AZ96" s="168">
        <f t="shared" si="87"/>
        <v>7.6942491546451937</v>
      </c>
      <c r="BA96" s="168">
        <f t="shared" si="87"/>
        <v>8.0082837080082836</v>
      </c>
      <c r="BB96" s="168">
        <f t="shared" si="87"/>
        <v>8.291766343864948</v>
      </c>
      <c r="BC96" s="168">
        <f t="shared" si="87"/>
        <v>8.3119914981097232</v>
      </c>
      <c r="BD96" s="168">
        <f t="shared" si="87"/>
        <v>7.405148534980051</v>
      </c>
      <c r="BE96" s="168">
        <f t="shared" si="87"/>
        <v>7.470282029368347</v>
      </c>
      <c r="BF96" s="168">
        <f t="shared" si="87"/>
        <v>4.8749594820236375</v>
      </c>
      <c r="BG96" s="168">
        <f t="shared" si="87"/>
        <v>2.2108734116133184</v>
      </c>
      <c r="BH96" s="168">
        <f t="shared" si="87"/>
        <v>-0.14958528858919254</v>
      </c>
      <c r="BI96" s="168">
        <f t="shared" si="85"/>
        <v>-1.6748857504324703</v>
      </c>
      <c r="BJ96" s="168">
        <f t="shared" si="85"/>
        <v>-0.20986031821888848</v>
      </c>
      <c r="BK96" s="168">
        <f t="shared" si="85"/>
        <v>1.5091786071178466</v>
      </c>
    </row>
    <row r="97" spans="1:63">
      <c r="A97" s="3" t="s">
        <v>11</v>
      </c>
      <c r="B97" s="272"/>
      <c r="C97" s="168"/>
      <c r="D97" s="168"/>
      <c r="E97" s="168"/>
      <c r="F97" s="168">
        <f t="shared" si="86"/>
        <v>5.8786810631403874</v>
      </c>
      <c r="G97" s="168">
        <f t="shared" si="86"/>
        <v>2.5263472876166855</v>
      </c>
      <c r="H97" s="168">
        <f t="shared" si="86"/>
        <v>1.1359154033727301</v>
      </c>
      <c r="I97" s="168">
        <f t="shared" si="86"/>
        <v>1.1767725168602847</v>
      </c>
      <c r="J97" s="168">
        <f t="shared" si="86"/>
        <v>-1.7550085916205049</v>
      </c>
      <c r="K97" s="168">
        <f t="shared" si="86"/>
        <v>5.9424012785335378E-2</v>
      </c>
      <c r="L97" s="168">
        <f t="shared" si="86"/>
        <v>0.99935660355056755</v>
      </c>
      <c r="M97" s="168">
        <f t="shared" si="86"/>
        <v>0.60632442320006996</v>
      </c>
      <c r="N97" s="168">
        <f t="shared" si="86"/>
        <v>3.7228995277932069</v>
      </c>
      <c r="O97" s="168">
        <f t="shared" si="86"/>
        <v>5.6037505877356635</v>
      </c>
      <c r="P97" s="168">
        <f t="shared" si="86"/>
        <v>7.1120226543339342</v>
      </c>
      <c r="Q97" s="168">
        <f t="shared" si="86"/>
        <v>8.3763217754507657</v>
      </c>
      <c r="R97" s="168">
        <f t="shared" si="86"/>
        <v>5.6992020301778137</v>
      </c>
      <c r="S97" s="168">
        <f t="shared" si="86"/>
        <v>4.1873479088698495</v>
      </c>
      <c r="T97" s="168">
        <f t="shared" si="86"/>
        <v>3.1085105164025717</v>
      </c>
      <c r="U97" s="168">
        <f t="shared" si="86"/>
        <v>2.5736140990441734</v>
      </c>
      <c r="V97" s="168">
        <f t="shared" si="88"/>
        <v>3.8799772450698136</v>
      </c>
      <c r="W97" s="168">
        <f t="shared" si="88"/>
        <v>4.5294715370244267</v>
      </c>
      <c r="X97" s="168">
        <f t="shared" si="88"/>
        <v>5.2303324746351185</v>
      </c>
      <c r="Y97" s="168">
        <f t="shared" si="88"/>
        <v>5.612639848003</v>
      </c>
      <c r="Z97" s="168">
        <f t="shared" si="88"/>
        <v>3.9916631908486542</v>
      </c>
      <c r="AA97" s="168">
        <f t="shared" si="88"/>
        <v>2.7412142758779994</v>
      </c>
      <c r="AB97" s="168">
        <f t="shared" si="88"/>
        <v>1.523759367474729</v>
      </c>
      <c r="AC97" s="168">
        <f t="shared" si="88"/>
        <v>0.80453986857069104</v>
      </c>
      <c r="AD97" s="168">
        <f t="shared" si="88"/>
        <v>1.1855830289275768</v>
      </c>
      <c r="AE97" s="168">
        <f t="shared" si="88"/>
        <v>2.0066138207139437</v>
      </c>
      <c r="AF97" s="168">
        <f t="shared" si="88"/>
        <v>2.8079507519011511</v>
      </c>
      <c r="AG97" s="168">
        <f t="shared" si="88"/>
        <v>3.8443095673377989</v>
      </c>
      <c r="AH97" s="168">
        <f t="shared" si="88"/>
        <v>5.2694393577528</v>
      </c>
      <c r="AI97" s="168">
        <f t="shared" si="88"/>
        <v>5.9824877056207653</v>
      </c>
      <c r="AJ97" s="168">
        <f t="shared" si="88"/>
        <v>6.0418088886935415</v>
      </c>
      <c r="AK97" s="168">
        <f t="shared" si="88"/>
        <v>4.9456890886432809</v>
      </c>
      <c r="AL97" s="168">
        <f t="shared" si="88"/>
        <v>3.2587424487364931</v>
      </c>
      <c r="AM97" s="168">
        <f t="shared" si="88"/>
        <v>1.4652716259247733</v>
      </c>
      <c r="AN97" s="168">
        <f t="shared" si="88"/>
        <v>0.96029744354848257</v>
      </c>
      <c r="AO97" s="168">
        <f t="shared" si="88"/>
        <v>1.3401599697992119</v>
      </c>
      <c r="AP97" s="168">
        <f t="shared" si="88"/>
        <v>2.1169601657406467</v>
      </c>
      <c r="AQ97" s="168">
        <f t="shared" si="87"/>
        <v>3.8066023266240285</v>
      </c>
      <c r="AR97" s="168">
        <f t="shared" si="87"/>
        <v>4.4712891724526109</v>
      </c>
      <c r="AS97" s="168">
        <f t="shared" si="87"/>
        <v>4.7789341342459979</v>
      </c>
      <c r="AT97" s="168">
        <f t="shared" si="87"/>
        <v>5.6191095372470974</v>
      </c>
      <c r="AU97" s="168">
        <f t="shared" si="87"/>
        <v>5.3436745604902756</v>
      </c>
      <c r="AV97" s="168">
        <f t="shared" si="87"/>
        <v>5.1322235743698732</v>
      </c>
      <c r="AW97" s="168">
        <f t="shared" si="87"/>
        <v>4.8060599596476763</v>
      </c>
      <c r="AX97" s="168">
        <f t="shared" si="87"/>
        <v>4.6362892223738061</v>
      </c>
      <c r="AY97" s="168">
        <f t="shared" si="87"/>
        <v>5.0300584770083976</v>
      </c>
      <c r="AZ97" s="168">
        <f t="shared" si="87"/>
        <v>5.6951563300871282</v>
      </c>
      <c r="BA97" s="168">
        <f t="shared" si="87"/>
        <v>6.8400665726734049</v>
      </c>
      <c r="BB97" s="168">
        <f t="shared" si="87"/>
        <v>5.4812095167565422</v>
      </c>
      <c r="BC97" s="168">
        <f t="shared" si="87"/>
        <v>4.1318089627990817</v>
      </c>
      <c r="BD97" s="168">
        <f t="shared" si="87"/>
        <v>3.2177762690768166</v>
      </c>
      <c r="BE97" s="168">
        <f t="shared" si="87"/>
        <v>1.7400926165525445</v>
      </c>
      <c r="BF97" s="168">
        <f t="shared" si="87"/>
        <v>2.0766029401870951</v>
      </c>
      <c r="BG97" s="168">
        <f t="shared" si="87"/>
        <v>2.671458371842677</v>
      </c>
      <c r="BH97" s="168">
        <f t="shared" si="87"/>
        <v>2.761616879495425</v>
      </c>
      <c r="BI97" s="168">
        <f t="shared" si="85"/>
        <v>3.1702997487790063</v>
      </c>
      <c r="BJ97" s="168">
        <f t="shared" si="85"/>
        <v>3.0010967641634649</v>
      </c>
      <c r="BK97" s="168">
        <f t="shared" si="85"/>
        <v>3.3066704646285543</v>
      </c>
    </row>
    <row r="98" spans="1:63">
      <c r="A98" s="182" t="s">
        <v>12</v>
      </c>
      <c r="B98" s="273"/>
      <c r="C98" s="169"/>
      <c r="D98" s="169"/>
      <c r="E98" s="169"/>
      <c r="F98" s="169">
        <f t="shared" si="86"/>
        <v>1.0270030175141545</v>
      </c>
      <c r="G98" s="169">
        <f t="shared" si="86"/>
        <v>1.7319305300831593</v>
      </c>
      <c r="H98" s="169">
        <f t="shared" si="86"/>
        <v>2.2921929185411125</v>
      </c>
      <c r="I98" s="169">
        <f t="shared" si="86"/>
        <v>2.6731173209479375</v>
      </c>
      <c r="J98" s="169">
        <f t="shared" si="86"/>
        <v>2.046146471587039</v>
      </c>
      <c r="K98" s="169">
        <f t="shared" si="86"/>
        <v>1.1031365183550033</v>
      </c>
      <c r="L98" s="169">
        <f t="shared" si="86"/>
        <v>0.2900874407393903</v>
      </c>
      <c r="M98" s="169">
        <f t="shared" si="86"/>
        <v>-0.25998349961040201</v>
      </c>
      <c r="N98" s="169">
        <f t="shared" si="86"/>
        <v>-0.57992440808984691</v>
      </c>
      <c r="O98" s="169">
        <f t="shared" si="86"/>
        <v>-0.68817389131337303</v>
      </c>
      <c r="P98" s="169">
        <f t="shared" si="86"/>
        <v>-0.82513161008594504</v>
      </c>
      <c r="Q98" s="169">
        <f t="shared" si="86"/>
        <v>-0.90158924322417744</v>
      </c>
      <c r="R98" s="169">
        <f t="shared" si="86"/>
        <v>-0.82453088027939458</v>
      </c>
      <c r="S98" s="169">
        <f t="shared" si="86"/>
        <v>-0.75074170666222384</v>
      </c>
      <c r="T98" s="169">
        <f t="shared" si="86"/>
        <v>-0.77323928631582461</v>
      </c>
      <c r="U98" s="169">
        <f t="shared" si="86"/>
        <v>-1.0652672635770051</v>
      </c>
      <c r="V98" s="169">
        <f t="shared" si="88"/>
        <v>-0.94708389779495539</v>
      </c>
      <c r="W98" s="169">
        <f t="shared" si="88"/>
        <v>-0.95032649524752189</v>
      </c>
      <c r="X98" s="169">
        <f t="shared" si="88"/>
        <v>-0.93186291468903282</v>
      </c>
      <c r="Y98" s="169">
        <f t="shared" si="88"/>
        <v>-0.87558149678215669</v>
      </c>
      <c r="Z98" s="169">
        <f t="shared" si="88"/>
        <v>-0.64302179382442248</v>
      </c>
      <c r="AA98" s="169">
        <f t="shared" si="88"/>
        <v>-0.89238983105379122</v>
      </c>
      <c r="AB98" s="169">
        <f t="shared" si="88"/>
        <v>-1.1788877836508849</v>
      </c>
      <c r="AC98" s="169">
        <f t="shared" si="88"/>
        <v>-1.0255655847089853</v>
      </c>
      <c r="AD98" s="169">
        <f t="shared" si="88"/>
        <v>-0.56003478607090273</v>
      </c>
      <c r="AE98" s="169">
        <f t="shared" si="88"/>
        <v>0.31148386282082313</v>
      </c>
      <c r="AF98" s="169">
        <f t="shared" si="88"/>
        <v>1.3156013913080307</v>
      </c>
      <c r="AG98" s="169">
        <f t="shared" si="88"/>
        <v>1.8175834209213193</v>
      </c>
      <c r="AH98" s="169">
        <f t="shared" si="88"/>
        <v>2.4260847575495754</v>
      </c>
      <c r="AI98" s="169">
        <f t="shared" si="88"/>
        <v>2.6005769735116706</v>
      </c>
      <c r="AJ98" s="169">
        <f t="shared" si="88"/>
        <v>2.8556946679765063</v>
      </c>
      <c r="AK98" s="169">
        <f t="shared" si="88"/>
        <v>3.1823821986799157</v>
      </c>
      <c r="AL98" s="169">
        <f t="shared" si="88"/>
        <v>1.7436746786546446</v>
      </c>
      <c r="AM98" s="169">
        <f t="shared" si="88"/>
        <v>1.8332583534415772</v>
      </c>
      <c r="AN98" s="169">
        <f t="shared" si="88"/>
        <v>1.6942952798508411</v>
      </c>
      <c r="AO98" s="169">
        <f t="shared" si="88"/>
        <v>2.3773432368248191</v>
      </c>
      <c r="AP98" s="169">
        <f t="shared" si="88"/>
        <v>4.2190620149944165</v>
      </c>
      <c r="AQ98" s="169">
        <f t="shared" si="87"/>
        <v>4.7002419751598978</v>
      </c>
      <c r="AR98" s="169">
        <f t="shared" si="87"/>
        <v>4.7891813040784958</v>
      </c>
      <c r="AS98" s="169">
        <f t="shared" si="87"/>
        <v>3.5335982034893791</v>
      </c>
      <c r="AT98" s="169">
        <f t="shared" si="87"/>
        <v>3.1638698711536959</v>
      </c>
      <c r="AU98" s="169">
        <f t="shared" si="87"/>
        <v>2.638804046479466</v>
      </c>
      <c r="AV98" s="169">
        <f t="shared" si="87"/>
        <v>2.5612299090478263</v>
      </c>
      <c r="AW98" s="169">
        <f t="shared" si="87"/>
        <v>3.8838829867867672</v>
      </c>
      <c r="AX98" s="169">
        <f t="shared" si="87"/>
        <v>4.099212413306689</v>
      </c>
      <c r="AY98" s="169">
        <f t="shared" si="87"/>
        <v>3.5868448098663928</v>
      </c>
      <c r="AZ98" s="169">
        <f t="shared" si="87"/>
        <v>4.2406719626646092</v>
      </c>
      <c r="BA98" s="169">
        <f t="shared" si="87"/>
        <v>4.0844889455860356</v>
      </c>
      <c r="BB98" s="169">
        <f t="shared" si="87"/>
        <v>3.5683151680495766</v>
      </c>
      <c r="BC98" s="169">
        <f t="shared" si="87"/>
        <v>4.0471186715853849</v>
      </c>
      <c r="BD98" s="169">
        <f t="shared" si="87"/>
        <v>4.4498648853532154</v>
      </c>
      <c r="BE98" s="169">
        <f t="shared" si="87"/>
        <v>4.8244666546161543</v>
      </c>
      <c r="BF98" s="169">
        <f t="shared" si="87"/>
        <v>4.2386815123008548</v>
      </c>
      <c r="BG98" s="169">
        <f t="shared" si="87"/>
        <v>4.385120843302472</v>
      </c>
      <c r="BH98" s="169">
        <f t="shared" si="87"/>
        <v>4.0425559165446368</v>
      </c>
      <c r="BI98" s="169">
        <f t="shared" si="85"/>
        <v>4.244088725890161</v>
      </c>
      <c r="BJ98" s="169">
        <f t="shared" si="85"/>
        <v>4.0822218131307215</v>
      </c>
      <c r="BK98" s="169">
        <f t="shared" si="85"/>
        <v>4.2241590506126752</v>
      </c>
    </row>
    <row r="99" spans="1:63">
      <c r="A99" s="2" t="s">
        <v>13</v>
      </c>
      <c r="B99" s="276"/>
      <c r="C99" s="167"/>
      <c r="D99" s="167"/>
      <c r="E99" s="167"/>
      <c r="F99" s="167">
        <f>(F19-B19)/B19*100</f>
        <v>2.664217030692078</v>
      </c>
      <c r="G99" s="167">
        <f t="shared" si="86"/>
        <v>3.4220720541408367</v>
      </c>
      <c r="H99" s="167">
        <f t="shared" si="86"/>
        <v>4.1110338608481483</v>
      </c>
      <c r="I99" s="167">
        <f t="shared" si="86"/>
        <v>4.9228485078946802</v>
      </c>
      <c r="J99" s="167">
        <f t="shared" si="86"/>
        <v>3.6336229561092503</v>
      </c>
      <c r="K99" s="167">
        <f t="shared" si="86"/>
        <v>3.2670396899304994</v>
      </c>
      <c r="L99" s="167">
        <f t="shared" si="86"/>
        <v>2.1688270299511117</v>
      </c>
      <c r="M99" s="167">
        <f t="shared" si="86"/>
        <v>0.99508729488199366</v>
      </c>
      <c r="N99" s="167">
        <f t="shared" si="86"/>
        <v>1.1753144757785339</v>
      </c>
      <c r="O99" s="167">
        <f t="shared" si="86"/>
        <v>0.74404614747309672</v>
      </c>
      <c r="P99" s="167">
        <f t="shared" si="86"/>
        <v>0.4044636881021143</v>
      </c>
      <c r="Q99" s="167">
        <f t="shared" si="86"/>
        <v>0.60081061344506914</v>
      </c>
      <c r="R99" s="167">
        <f t="shared" si="86"/>
        <v>1.1924564630496375</v>
      </c>
      <c r="S99" s="167">
        <f t="shared" si="86"/>
        <v>1.787496493723147</v>
      </c>
      <c r="T99" s="167">
        <f t="shared" si="86"/>
        <v>3.1031549284872244</v>
      </c>
      <c r="U99" s="167">
        <f t="shared" si="86"/>
        <v>4.1559018332614643</v>
      </c>
      <c r="V99" s="167">
        <f t="shared" si="88"/>
        <v>4.3332448882666013</v>
      </c>
      <c r="W99" s="167">
        <f t="shared" si="88"/>
        <v>4.4445131940879605</v>
      </c>
      <c r="X99" s="167">
        <f t="shared" si="88"/>
        <v>4.3265171287175148</v>
      </c>
      <c r="Y99" s="167">
        <f t="shared" si="88"/>
        <v>4.0852870045171512</v>
      </c>
      <c r="Z99" s="167">
        <f t="shared" si="88"/>
        <v>3.5916874256183831</v>
      </c>
      <c r="AA99" s="167">
        <f t="shared" si="88"/>
        <v>3.1525712794413527</v>
      </c>
      <c r="AB99" s="167">
        <f t="shared" si="88"/>
        <v>2.3756078503824032</v>
      </c>
      <c r="AC99" s="167">
        <f t="shared" si="88"/>
        <v>2.2421326752809327</v>
      </c>
      <c r="AD99" s="167">
        <f t="shared" si="88"/>
        <v>2.8094309162090814</v>
      </c>
      <c r="AE99" s="167">
        <f t="shared" si="88"/>
        <v>3.5968589915666365</v>
      </c>
      <c r="AF99" s="167">
        <f t="shared" si="88"/>
        <v>4.1217460502584649</v>
      </c>
      <c r="AG99" s="167">
        <f t="shared" si="88"/>
        <v>4.1375958650518667</v>
      </c>
      <c r="AH99" s="167">
        <f t="shared" si="88"/>
        <v>3.7455160563881567</v>
      </c>
      <c r="AI99" s="167">
        <f t="shared" si="88"/>
        <v>2.9341101029118604</v>
      </c>
      <c r="AJ99" s="167">
        <f t="shared" si="88"/>
        <v>2.7508864105331212</v>
      </c>
      <c r="AK99" s="167">
        <f t="shared" si="88"/>
        <v>2.5138240840138333</v>
      </c>
      <c r="AL99" s="167">
        <f t="shared" si="88"/>
        <v>3.1722640334190206</v>
      </c>
      <c r="AM99" s="167">
        <f t="shared" si="88"/>
        <v>4.0247181325835077</v>
      </c>
      <c r="AN99" s="167">
        <f t="shared" si="88"/>
        <v>5.1134747930635545</v>
      </c>
      <c r="AO99" s="167">
        <f t="shared" si="88"/>
        <v>5.6576526842358792</v>
      </c>
      <c r="AP99" s="167">
        <f t="shared" si="88"/>
        <v>5.1998657053650712</v>
      </c>
      <c r="AQ99" s="167">
        <f t="shared" si="87"/>
        <v>5.6471292956310428</v>
      </c>
      <c r="AR99" s="167">
        <f t="shared" si="87"/>
        <v>5.393793191286572</v>
      </c>
      <c r="AS99" s="167">
        <f t="shared" si="87"/>
        <v>5.0139639595886738</v>
      </c>
      <c r="AT99" s="167">
        <f t="shared" si="87"/>
        <v>5.4536672770875221</v>
      </c>
      <c r="AU99" s="167">
        <f t="shared" si="87"/>
        <v>5.2140775346385473</v>
      </c>
      <c r="AV99" s="167">
        <f t="shared" si="87"/>
        <v>5.3518452441815496</v>
      </c>
      <c r="AW99" s="167">
        <f t="shared" si="87"/>
        <v>6.0749743529662084</v>
      </c>
      <c r="AX99" s="167">
        <f t="shared" si="87"/>
        <v>6.1064036420613181</v>
      </c>
      <c r="AY99" s="167">
        <f t="shared" si="87"/>
        <v>5.4719806639050805</v>
      </c>
      <c r="AZ99" s="167">
        <f t="shared" si="87"/>
        <v>5.2358909813512131</v>
      </c>
      <c r="BA99" s="167">
        <f t="shared" si="87"/>
        <v>5.2991788799089843</v>
      </c>
      <c r="BB99" s="167">
        <f t="shared" si="87"/>
        <v>4.2950521329759583</v>
      </c>
      <c r="BC99" s="167">
        <f t="shared" si="87"/>
        <v>4.80885226171229</v>
      </c>
      <c r="BD99" s="167">
        <f t="shared" si="87"/>
        <v>3.9379433842875269</v>
      </c>
      <c r="BE99" s="167">
        <f t="shared" si="87"/>
        <v>2.3798754044640908</v>
      </c>
      <c r="BF99" s="167">
        <f t="shared" si="87"/>
        <v>-0.20929219389259809</v>
      </c>
      <c r="BG99" s="167">
        <f t="shared" si="87"/>
        <v>-2.1934412055094015</v>
      </c>
      <c r="BH99" s="167">
        <f t="shared" si="87"/>
        <v>-2.2663861865458177</v>
      </c>
      <c r="BI99" s="167">
        <f t="shared" si="85"/>
        <v>-1.3457683776443807</v>
      </c>
      <c r="BJ99" s="167">
        <f t="shared" si="85"/>
        <v>1.7057294832891292</v>
      </c>
      <c r="BK99" s="167">
        <f t="shared" si="85"/>
        <v>3.0386559866327225</v>
      </c>
    </row>
    <row r="100" spans="1:63">
      <c r="A100" s="3" t="s">
        <v>14</v>
      </c>
      <c r="B100" s="272"/>
      <c r="C100" s="168"/>
      <c r="D100" s="168"/>
      <c r="E100" s="168"/>
      <c r="F100" s="168">
        <f t="shared" si="86"/>
        <v>2.2796827120756791</v>
      </c>
      <c r="G100" s="168">
        <f t="shared" si="86"/>
        <v>5.314750676652924</v>
      </c>
      <c r="H100" s="168">
        <f t="shared" si="86"/>
        <v>5.5340661585592485</v>
      </c>
      <c r="I100" s="168">
        <f t="shared" si="86"/>
        <v>6.3922349578023354</v>
      </c>
      <c r="J100" s="168">
        <f t="shared" si="86"/>
        <v>5.7311583702082176</v>
      </c>
      <c r="K100" s="168">
        <f t="shared" si="86"/>
        <v>2.9948281480072896</v>
      </c>
      <c r="L100" s="168">
        <f t="shared" si="86"/>
        <v>2.0838678204715424</v>
      </c>
      <c r="M100" s="168">
        <f t="shared" si="86"/>
        <v>1.0102512872449936</v>
      </c>
      <c r="N100" s="168">
        <f t="shared" si="86"/>
        <v>0.12997009402727666</v>
      </c>
      <c r="O100" s="168">
        <f t="shared" si="86"/>
        <v>-1.084254283833586</v>
      </c>
      <c r="P100" s="168">
        <f t="shared" si="86"/>
        <v>-1.7301459816893794</v>
      </c>
      <c r="Q100" s="168">
        <f t="shared" si="86"/>
        <v>-1.8640696031397614</v>
      </c>
      <c r="R100" s="168">
        <f t="shared" si="86"/>
        <v>-1.8762550036686236</v>
      </c>
      <c r="S100" s="168">
        <f t="shared" si="86"/>
        <v>-1.0682715134070155</v>
      </c>
      <c r="T100" s="168">
        <f t="shared" si="86"/>
        <v>7.9760099897794368E-2</v>
      </c>
      <c r="U100" s="168">
        <f t="shared" si="86"/>
        <v>0.72303376929851404</v>
      </c>
      <c r="V100" s="168">
        <f t="shared" si="88"/>
        <v>1.29028770086661</v>
      </c>
      <c r="W100" s="168">
        <f t="shared" si="88"/>
        <v>1.6297639224216631</v>
      </c>
      <c r="X100" s="168">
        <f t="shared" si="88"/>
        <v>1.7223978640039339</v>
      </c>
      <c r="Y100" s="168">
        <f t="shared" si="88"/>
        <v>1.6681460223170388</v>
      </c>
      <c r="Z100" s="168">
        <f t="shared" si="88"/>
        <v>1.6238296953504039</v>
      </c>
      <c r="AA100" s="168">
        <f t="shared" si="88"/>
        <v>1.5590786653390658</v>
      </c>
      <c r="AB100" s="168">
        <f t="shared" si="88"/>
        <v>1.2134814482198351</v>
      </c>
      <c r="AC100" s="168">
        <f t="shared" si="88"/>
        <v>1.3574046417638903</v>
      </c>
      <c r="AD100" s="168">
        <f t="shared" si="88"/>
        <v>2.0985599620978292</v>
      </c>
      <c r="AE100" s="168">
        <f t="shared" si="88"/>
        <v>2.4549388336745492</v>
      </c>
      <c r="AF100" s="168">
        <f t="shared" si="88"/>
        <v>3.5824608193277987</v>
      </c>
      <c r="AG100" s="168">
        <f t="shared" si="88"/>
        <v>2.7039799678058576</v>
      </c>
      <c r="AH100" s="168">
        <f t="shared" si="88"/>
        <v>3.0811098462139532</v>
      </c>
      <c r="AI100" s="168">
        <f t="shared" si="88"/>
        <v>2.9253323327615779</v>
      </c>
      <c r="AJ100" s="168">
        <f t="shared" si="88"/>
        <v>1.8210970130050081</v>
      </c>
      <c r="AK100" s="168">
        <f t="shared" si="88"/>
        <v>2.9140962470773175</v>
      </c>
      <c r="AL100" s="168">
        <f t="shared" si="88"/>
        <v>3.0112333117685113</v>
      </c>
      <c r="AM100" s="168">
        <f t="shared" si="88"/>
        <v>4.6115588422930207</v>
      </c>
      <c r="AN100" s="168">
        <f t="shared" si="88"/>
        <v>6.092005417419986</v>
      </c>
      <c r="AO100" s="168">
        <f t="shared" si="88"/>
        <v>6.3505204923819418</v>
      </c>
      <c r="AP100" s="168">
        <f t="shared" si="88"/>
        <v>5.3377739715164854</v>
      </c>
      <c r="AQ100" s="168">
        <f t="shared" si="87"/>
        <v>5.4600990678166434</v>
      </c>
      <c r="AR100" s="168">
        <f t="shared" si="87"/>
        <v>4.9421993916368328</v>
      </c>
      <c r="AS100" s="168">
        <f t="shared" si="87"/>
        <v>4.2365049574857068</v>
      </c>
      <c r="AT100" s="168">
        <f t="shared" si="87"/>
        <v>5.4440491131544064</v>
      </c>
      <c r="AU100" s="168">
        <f t="shared" si="87"/>
        <v>5.9878409606480227</v>
      </c>
      <c r="AV100" s="168">
        <f t="shared" si="87"/>
        <v>5.4436701814750803</v>
      </c>
      <c r="AW100" s="168">
        <f t="shared" si="87"/>
        <v>8.0586978686357043</v>
      </c>
      <c r="AX100" s="168">
        <f t="shared" si="87"/>
        <v>7.513892934450479</v>
      </c>
      <c r="AY100" s="168">
        <f t="shared" si="87"/>
        <v>4.8457855472664511</v>
      </c>
      <c r="AZ100" s="168">
        <f t="shared" si="87"/>
        <v>5.2295735308729201</v>
      </c>
      <c r="BA100" s="168">
        <f t="shared" si="87"/>
        <v>3.2585226816109385</v>
      </c>
      <c r="BB100" s="168">
        <f t="shared" si="87"/>
        <v>3.1963664373555738</v>
      </c>
      <c r="BC100" s="168">
        <f t="shared" si="87"/>
        <v>3.9278052717656804</v>
      </c>
      <c r="BD100" s="168">
        <f t="shared" si="87"/>
        <v>2.1627604439874943</v>
      </c>
      <c r="BE100" s="168">
        <f t="shared" si="87"/>
        <v>2.8537183950687744E-2</v>
      </c>
      <c r="BF100" s="168">
        <f t="shared" si="87"/>
        <v>-2.3998517466102478</v>
      </c>
      <c r="BG100" s="168">
        <f t="shared" si="87"/>
        <v>-4.8385201383602165</v>
      </c>
      <c r="BH100" s="168">
        <f t="shared" si="87"/>
        <v>-5.1941116970204204</v>
      </c>
      <c r="BI100" s="168">
        <f t="shared" si="85"/>
        <v>-4.0500866245474256</v>
      </c>
      <c r="BJ100" s="168">
        <f t="shared" si="85"/>
        <v>-0.87921940928270048</v>
      </c>
      <c r="BK100" s="168">
        <f t="shared" si="85"/>
        <v>2.4483090023677727</v>
      </c>
    </row>
    <row r="101" spans="1:63" ht="13.5" thickBot="1">
      <c r="A101" s="111" t="s">
        <v>285</v>
      </c>
      <c r="B101" s="275"/>
      <c r="C101" s="170"/>
      <c r="D101" s="170"/>
      <c r="E101" s="170"/>
      <c r="F101" s="170">
        <f t="shared" si="86"/>
        <v>2.6193291739602507</v>
      </c>
      <c r="G101" s="170">
        <f t="shared" si="86"/>
        <v>3.6424500834332281</v>
      </c>
      <c r="H101" s="170">
        <f t="shared" si="86"/>
        <v>4.2771971760531509</v>
      </c>
      <c r="I101" s="170">
        <f t="shared" si="86"/>
        <v>5.0946223015654386</v>
      </c>
      <c r="J101" s="170">
        <f t="shared" si="86"/>
        <v>3.8776642207911647</v>
      </c>
      <c r="K101" s="170">
        <f t="shared" si="86"/>
        <v>3.2348327482615882</v>
      </c>
      <c r="L101" s="170">
        <f t="shared" si="86"/>
        <v>2.1587870192383716</v>
      </c>
      <c r="M101" s="170">
        <f t="shared" si="86"/>
        <v>0.99688187921534466</v>
      </c>
      <c r="N101" s="170">
        <f t="shared" si="86"/>
        <v>1.0515220226946822</v>
      </c>
      <c r="O101" s="170">
        <f t="shared" si="86"/>
        <v>0.52823211895616684</v>
      </c>
      <c r="P101" s="170">
        <f t="shared" si="86"/>
        <v>0.15239228737640925</v>
      </c>
      <c r="Q101" s="170">
        <f t="shared" si="86"/>
        <v>0.30906548035360731</v>
      </c>
      <c r="R101" s="170">
        <f t="shared" si="86"/>
        <v>0.8323656320893843</v>
      </c>
      <c r="S101" s="170">
        <f t="shared" si="86"/>
        <v>1.4558064633256622</v>
      </c>
      <c r="T101" s="170">
        <f t="shared" si="86"/>
        <v>2.7528397526956598</v>
      </c>
      <c r="U101" s="170">
        <f t="shared" si="86"/>
        <v>3.7583875180367219</v>
      </c>
      <c r="V101" s="170">
        <f t="shared" si="88"/>
        <v>3.9857679326269801</v>
      </c>
      <c r="W101" s="170">
        <f t="shared" si="88"/>
        <v>4.1257208382147494</v>
      </c>
      <c r="X101" s="170">
        <f t="shared" si="88"/>
        <v>4.032632156879477</v>
      </c>
      <c r="Y101" s="170">
        <f t="shared" si="88"/>
        <v>3.8135785033596434</v>
      </c>
      <c r="Z101" s="170">
        <f t="shared" si="88"/>
        <v>3.3728015368723274</v>
      </c>
      <c r="AA101" s="170">
        <f t="shared" si="88"/>
        <v>2.9764218931666595</v>
      </c>
      <c r="AB101" s="170">
        <f t="shared" si="88"/>
        <v>2.2473698084019298</v>
      </c>
      <c r="AC101" s="170">
        <f t="shared" si="88"/>
        <v>2.1447365284209958</v>
      </c>
      <c r="AD101" s="170">
        <f t="shared" si="88"/>
        <v>2.7316981527659419</v>
      </c>
      <c r="AE101" s="170">
        <f t="shared" si="88"/>
        <v>3.4723651770667585</v>
      </c>
      <c r="AF101" s="170">
        <f t="shared" si="88"/>
        <v>4.062838867167673</v>
      </c>
      <c r="AG101" s="170">
        <f t="shared" si="88"/>
        <v>3.9809913480451842</v>
      </c>
      <c r="AH101" s="170">
        <f t="shared" si="88"/>
        <v>3.6733119045798319</v>
      </c>
      <c r="AI101" s="170">
        <f t="shared" si="88"/>
        <v>2.9331625471844345</v>
      </c>
      <c r="AJ101" s="170">
        <f t="shared" si="88"/>
        <v>2.6497925286245616</v>
      </c>
      <c r="AK101" s="170">
        <f t="shared" si="88"/>
        <v>2.5570117947963875</v>
      </c>
      <c r="AL101" s="170">
        <f t="shared" si="88"/>
        <v>3.1548640297444139</v>
      </c>
      <c r="AM101" s="170">
        <f t="shared" si="88"/>
        <v>4.0880624632920721</v>
      </c>
      <c r="AN101" s="170">
        <f t="shared" si="88"/>
        <v>5.219009279637743</v>
      </c>
      <c r="AO101" s="170">
        <f t="shared" si="88"/>
        <v>5.7326705468495813</v>
      </c>
      <c r="AP101" s="170">
        <f t="shared" si="88"/>
        <v>5.2147464880712793</v>
      </c>
      <c r="AQ101" s="170">
        <f t="shared" si="87"/>
        <v>5.6268394814263818</v>
      </c>
      <c r="AR101" s="170">
        <f t="shared" si="87"/>
        <v>5.3446847216296707</v>
      </c>
      <c r="AS101" s="170">
        <f t="shared" si="87"/>
        <v>4.9292953910772574</v>
      </c>
      <c r="AT101" s="170">
        <f t="shared" si="87"/>
        <v>5.4526282301299771</v>
      </c>
      <c r="AU101" s="170">
        <f t="shared" si="87"/>
        <v>5.2978860900440292</v>
      </c>
      <c r="AV101" s="170">
        <f t="shared" si="87"/>
        <v>5.3617925759928982</v>
      </c>
      <c r="AW101" s="170">
        <f t="shared" si="87"/>
        <v>6.2895838549863123</v>
      </c>
      <c r="AX101" s="170">
        <f t="shared" si="87"/>
        <v>6.2584418584547201</v>
      </c>
      <c r="AY101" s="170">
        <f t="shared" si="87"/>
        <v>5.4037112418407318</v>
      </c>
      <c r="AZ101" s="170">
        <f t="shared" si="87"/>
        <v>5.2352060844933694</v>
      </c>
      <c r="BA101" s="170">
        <f t="shared" si="87"/>
        <v>5.0747355667233922</v>
      </c>
      <c r="BB101" s="170">
        <f t="shared" si="87"/>
        <v>4.1749689251458486</v>
      </c>
      <c r="BC101" s="170">
        <f t="shared" si="87"/>
        <v>4.7133066606046476</v>
      </c>
      <c r="BD101" s="170">
        <f t="shared" si="87"/>
        <v>3.7454999061268444</v>
      </c>
      <c r="BE101" s="170">
        <f>(BE21-BA21)/BA21*100</f>
        <v>2.1257315962871952</v>
      </c>
      <c r="BF101" s="170">
        <f>(BF21-BB21)/BB21*100</f>
        <v>-0.44646500518448284</v>
      </c>
      <c r="BG101" s="170">
        <f>(BG21-BC21)/BC21*100</f>
        <v>-2.4781364047371564</v>
      </c>
      <c r="BH101" s="170">
        <f>(BH21-BD21)/BD21*100</f>
        <v>-2.5789320750954707</v>
      </c>
      <c r="BI101" s="170">
        <f t="shared" si="85"/>
        <v>-1.6320615332529949</v>
      </c>
      <c r="BJ101" s="170">
        <f t="shared" si="85"/>
        <v>1.4313475008410252</v>
      </c>
      <c r="BK101" s="170">
        <f t="shared" si="85"/>
        <v>2.9766536507326928</v>
      </c>
    </row>
    <row r="103" spans="1:63" ht="18">
      <c r="A103" s="330" t="s">
        <v>169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</row>
    <row r="104" spans="1:63" ht="13.5" thickBot="1">
      <c r="A104" s="1" t="s">
        <v>201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3" ht="13.5" thickBot="1">
      <c r="A105" s="156" t="s">
        <v>168</v>
      </c>
      <c r="B105" s="269" t="s">
        <v>287</v>
      </c>
      <c r="C105" s="268" t="s">
        <v>288</v>
      </c>
      <c r="D105" s="268" t="s">
        <v>289</v>
      </c>
      <c r="E105" s="268" t="s">
        <v>290</v>
      </c>
      <c r="F105" s="268" t="s">
        <v>286</v>
      </c>
      <c r="G105" s="268" t="s">
        <v>291</v>
      </c>
      <c r="H105" s="268" t="s">
        <v>292</v>
      </c>
      <c r="I105" s="268" t="s">
        <v>293</v>
      </c>
      <c r="J105" s="268" t="s">
        <v>294</v>
      </c>
      <c r="K105" s="268" t="s">
        <v>295</v>
      </c>
      <c r="L105" s="268" t="s">
        <v>296</v>
      </c>
      <c r="M105" s="268" t="s">
        <v>297</v>
      </c>
      <c r="N105" s="268" t="s">
        <v>298</v>
      </c>
      <c r="O105" s="268" t="s">
        <v>299</v>
      </c>
      <c r="P105" s="268" t="s">
        <v>300</v>
      </c>
      <c r="Q105" s="268" t="s">
        <v>301</v>
      </c>
      <c r="R105" s="268" t="s">
        <v>302</v>
      </c>
      <c r="S105" s="268" t="s">
        <v>303</v>
      </c>
      <c r="T105" s="268" t="s">
        <v>304</v>
      </c>
      <c r="U105" s="268" t="s">
        <v>305</v>
      </c>
      <c r="V105" s="268" t="s">
        <v>334</v>
      </c>
      <c r="W105" s="268" t="s">
        <v>335</v>
      </c>
      <c r="X105" s="268" t="s">
        <v>336</v>
      </c>
      <c r="Y105" s="268" t="s">
        <v>337</v>
      </c>
      <c r="Z105" s="268" t="s">
        <v>306</v>
      </c>
      <c r="AA105" s="268" t="s">
        <v>307</v>
      </c>
      <c r="AB105" s="268" t="s">
        <v>308</v>
      </c>
      <c r="AC105" s="268" t="s">
        <v>309</v>
      </c>
      <c r="AD105" s="268" t="s">
        <v>310</v>
      </c>
      <c r="AE105" s="268" t="s">
        <v>311</v>
      </c>
      <c r="AF105" s="268" t="s">
        <v>312</v>
      </c>
      <c r="AG105" s="268" t="s">
        <v>313</v>
      </c>
      <c r="AH105" s="268" t="s">
        <v>314</v>
      </c>
      <c r="AI105" s="268" t="s">
        <v>315</v>
      </c>
      <c r="AJ105" s="268" t="s">
        <v>316</v>
      </c>
      <c r="AK105" s="268" t="s">
        <v>317</v>
      </c>
      <c r="AL105" s="268" t="s">
        <v>318</v>
      </c>
      <c r="AM105" s="268" t="s">
        <v>319</v>
      </c>
      <c r="AN105" s="268" t="s">
        <v>320</v>
      </c>
      <c r="AO105" s="268" t="s">
        <v>321</v>
      </c>
      <c r="AP105" s="268" t="s">
        <v>322</v>
      </c>
      <c r="AQ105" s="268" t="s">
        <v>323</v>
      </c>
      <c r="AR105" s="268" t="s">
        <v>324</v>
      </c>
      <c r="AS105" s="268" t="s">
        <v>325</v>
      </c>
      <c r="AT105" s="268" t="s">
        <v>326</v>
      </c>
      <c r="AU105" s="268" t="s">
        <v>327</v>
      </c>
      <c r="AV105" s="268" t="s">
        <v>328</v>
      </c>
      <c r="AW105" s="268" t="s">
        <v>329</v>
      </c>
      <c r="AX105" s="268" t="s">
        <v>330</v>
      </c>
      <c r="AY105" s="268" t="s">
        <v>331</v>
      </c>
      <c r="AZ105" s="268" t="s">
        <v>332</v>
      </c>
      <c r="BA105" s="268" t="s">
        <v>333</v>
      </c>
      <c r="BB105" s="268" t="s">
        <v>228</v>
      </c>
      <c r="BC105" s="268" t="s">
        <v>229</v>
      </c>
      <c r="BD105" s="268" t="s">
        <v>230</v>
      </c>
      <c r="BE105" s="268" t="s">
        <v>231</v>
      </c>
      <c r="BF105" s="268" t="s">
        <v>225</v>
      </c>
      <c r="BG105" s="268" t="s">
        <v>226</v>
      </c>
      <c r="BH105" s="268" t="s">
        <v>227</v>
      </c>
      <c r="BI105" s="268" t="s">
        <v>350</v>
      </c>
      <c r="BJ105" s="268" t="str">
        <f>BJ85</f>
        <v>2010q1</v>
      </c>
      <c r="BK105" s="268" t="str">
        <f>BK85</f>
        <v>2010q2</v>
      </c>
    </row>
    <row r="106" spans="1:63" ht="13.5" thickTop="1">
      <c r="A106" s="157" t="s">
        <v>0</v>
      </c>
      <c r="B106" s="271"/>
      <c r="C106" s="166"/>
      <c r="D106" s="166"/>
      <c r="E106" s="166"/>
      <c r="F106" s="166">
        <f t="shared" ref="F106:BH110" si="89">(F26-B26)/B26*100</f>
        <v>1.6810536209994911</v>
      </c>
      <c r="G106" s="166">
        <f t="shared" si="89"/>
        <v>24.113371788301436</v>
      </c>
      <c r="H106" s="166">
        <f t="shared" si="89"/>
        <v>37.341781011913483</v>
      </c>
      <c r="I106" s="166">
        <f t="shared" si="89"/>
        <v>38.73385065423858</v>
      </c>
      <c r="J106" s="166">
        <f t="shared" si="89"/>
        <v>8.4077422063460521</v>
      </c>
      <c r="K106" s="166">
        <f t="shared" si="89"/>
        <v>0.49503604777323001</v>
      </c>
      <c r="L106" s="166">
        <f t="shared" si="89"/>
        <v>-2.9307154736889771</v>
      </c>
      <c r="M106" s="166">
        <f t="shared" si="89"/>
        <v>-4.1581844875718739</v>
      </c>
      <c r="N106" s="166">
        <f t="shared" si="89"/>
        <v>1.8178226733009526</v>
      </c>
      <c r="O106" s="166">
        <f t="shared" si="89"/>
        <v>-0.69891838959663555</v>
      </c>
      <c r="P106" s="166">
        <f t="shared" si="89"/>
        <v>-1.3581312879735437</v>
      </c>
      <c r="Q106" s="166">
        <f t="shared" si="89"/>
        <v>0.32670059406483631</v>
      </c>
      <c r="R106" s="166">
        <f t="shared" si="89"/>
        <v>-14.784698906620939</v>
      </c>
      <c r="S106" s="166">
        <f t="shared" si="89"/>
        <v>-12.650211601139095</v>
      </c>
      <c r="T106" s="166">
        <f t="shared" si="89"/>
        <v>-11.138538576063404</v>
      </c>
      <c r="U106" s="166">
        <f t="shared" si="89"/>
        <v>-10.592551512041464</v>
      </c>
      <c r="V106" s="166">
        <f t="shared" si="89"/>
        <v>3.3244780316509481</v>
      </c>
      <c r="W106" s="166">
        <f t="shared" si="89"/>
        <v>3.0596366912019404</v>
      </c>
      <c r="X106" s="166">
        <f t="shared" si="89"/>
        <v>1.6702615219276633</v>
      </c>
      <c r="Y106" s="166">
        <f t="shared" si="89"/>
        <v>-1.0664285566033425</v>
      </c>
      <c r="Z106" s="166">
        <f t="shared" si="89"/>
        <v>-1.3554771282574243</v>
      </c>
      <c r="AA106" s="166">
        <f t="shared" si="89"/>
        <v>-2.0252522872036374</v>
      </c>
      <c r="AB106" s="166">
        <f t="shared" si="89"/>
        <v>-2.2431434926247338</v>
      </c>
      <c r="AC106" s="166">
        <f t="shared" si="89"/>
        <v>-1.6366376912233089</v>
      </c>
      <c r="AD106" s="166">
        <f t="shared" si="89"/>
        <v>-3.4457188965940819</v>
      </c>
      <c r="AE106" s="166">
        <f t="shared" si="89"/>
        <v>-0.63052659913236742</v>
      </c>
      <c r="AF106" s="166">
        <f t="shared" si="89"/>
        <v>1.5465018394911851</v>
      </c>
      <c r="AG106" s="166">
        <f t="shared" si="89"/>
        <v>2.9907489243245831</v>
      </c>
      <c r="AH106" s="166">
        <f t="shared" si="89"/>
        <v>10.075088553082107</v>
      </c>
      <c r="AI106" s="166">
        <f t="shared" si="89"/>
        <v>6.8854526722178093</v>
      </c>
      <c r="AJ106" s="166">
        <f t="shared" si="89"/>
        <v>3.1486678539754487</v>
      </c>
      <c r="AK106" s="166">
        <f t="shared" si="89"/>
        <v>1.6267735562242598</v>
      </c>
      <c r="AL106" s="166">
        <f t="shared" si="89"/>
        <v>-2.1812097582624608</v>
      </c>
      <c r="AM106" s="166">
        <f t="shared" si="89"/>
        <v>-1.4937339011109243</v>
      </c>
      <c r="AN106" s="166">
        <f t="shared" si="89"/>
        <v>2.6010024129667659</v>
      </c>
      <c r="AO106" s="166">
        <f t="shared" si="89"/>
        <v>4.2120338929917223</v>
      </c>
      <c r="AP106" s="166">
        <f t="shared" si="89"/>
        <v>-4.0897003742481397</v>
      </c>
      <c r="AQ106" s="166">
        <f t="shared" si="89"/>
        <v>-4.7487054571678158</v>
      </c>
      <c r="AR106" s="166">
        <f t="shared" si="89"/>
        <v>-6.9320788935838191</v>
      </c>
      <c r="AS106" s="166">
        <f t="shared" si="89"/>
        <v>-7.9617217393133668</v>
      </c>
      <c r="AT106" s="166">
        <f t="shared" si="89"/>
        <v>1.2215916312363149</v>
      </c>
      <c r="AU106" s="166">
        <f t="shared" si="89"/>
        <v>-0.5536211072183711</v>
      </c>
      <c r="AV106" s="166">
        <f t="shared" si="89"/>
        <v>-1.4353008539373941</v>
      </c>
      <c r="AW106" s="166">
        <f t="shared" si="89"/>
        <v>-1.2601878871440351</v>
      </c>
      <c r="AX106" s="166">
        <f t="shared" si="89"/>
        <v>0.23012954984258571</v>
      </c>
      <c r="AY106" s="166">
        <f t="shared" si="89"/>
        <v>3.5255043226277274</v>
      </c>
      <c r="AZ106" s="166">
        <f t="shared" si="89"/>
        <v>5.411856944886698</v>
      </c>
      <c r="BA106" s="166">
        <f t="shared" si="89"/>
        <v>7.4166073275643587</v>
      </c>
      <c r="BB106" s="166">
        <f t="shared" si="89"/>
        <v>4.7355307958313544</v>
      </c>
      <c r="BC106" s="166">
        <f t="shared" si="89"/>
        <v>5.3765741095215933</v>
      </c>
      <c r="BD106" s="166">
        <f t="shared" si="89"/>
        <v>7.1784955406716673</v>
      </c>
      <c r="BE106" s="166">
        <f t="shared" si="89"/>
        <v>5.9979076376126486</v>
      </c>
      <c r="BF106" s="166">
        <f t="shared" si="89"/>
        <v>2.3175992718290783</v>
      </c>
      <c r="BG106" s="166">
        <f t="shared" si="89"/>
        <v>-2.0074444865479495</v>
      </c>
      <c r="BH106" s="166">
        <f t="shared" si="89"/>
        <v>-7.1144512006452425</v>
      </c>
      <c r="BI106" s="166">
        <f t="shared" ref="BI106:BK120" si="90">(BI26-BE26)/BE26*100</f>
        <v>-9.2620243850804442</v>
      </c>
      <c r="BJ106" s="166">
        <f t="shared" si="90"/>
        <v>-5.0913923435530339</v>
      </c>
      <c r="BK106" s="166">
        <f t="shared" si="90"/>
        <v>-2.6279026539990951</v>
      </c>
    </row>
    <row r="107" spans="1:63">
      <c r="A107" s="158" t="s">
        <v>1</v>
      </c>
      <c r="B107" s="272"/>
      <c r="C107" s="168"/>
      <c r="D107" s="168"/>
      <c r="E107" s="168"/>
      <c r="F107" s="168">
        <f t="shared" si="89"/>
        <v>-15.24009696826325</v>
      </c>
      <c r="G107" s="168">
        <f t="shared" si="89"/>
        <v>16.323205778134479</v>
      </c>
      <c r="H107" s="168">
        <f t="shared" si="89"/>
        <v>36.231203102792968</v>
      </c>
      <c r="I107" s="168">
        <f t="shared" si="89"/>
        <v>37.721669379215093</v>
      </c>
      <c r="J107" s="168">
        <f t="shared" si="89"/>
        <v>15.524432056550017</v>
      </c>
      <c r="K107" s="168">
        <f t="shared" si="89"/>
        <v>-0.12582156057442728</v>
      </c>
      <c r="L107" s="168">
        <f t="shared" si="89"/>
        <v>-5.958152793098062</v>
      </c>
      <c r="M107" s="168">
        <f t="shared" si="89"/>
        <v>-7.8120748070598323</v>
      </c>
      <c r="N107" s="168">
        <f t="shared" si="89"/>
        <v>2.1951160715534472</v>
      </c>
      <c r="O107" s="168">
        <f t="shared" si="89"/>
        <v>-0.52112923967120883</v>
      </c>
      <c r="P107" s="168">
        <f t="shared" si="89"/>
        <v>-0.54302441251054945</v>
      </c>
      <c r="Q107" s="168">
        <f t="shared" si="89"/>
        <v>2.514232118754959</v>
      </c>
      <c r="R107" s="168">
        <f t="shared" si="89"/>
        <v>-6.3373898266557482</v>
      </c>
      <c r="S107" s="168">
        <f t="shared" si="89"/>
        <v>-2.8205479005211584</v>
      </c>
      <c r="T107" s="168">
        <f t="shared" si="89"/>
        <v>-0.83634365877357253</v>
      </c>
      <c r="U107" s="168">
        <f t="shared" si="89"/>
        <v>-0.4720683278054979</v>
      </c>
      <c r="V107" s="168">
        <f t="shared" si="89"/>
        <v>6.1368989488115391</v>
      </c>
      <c r="W107" s="168">
        <f t="shared" si="89"/>
        <v>5.5011440039015387</v>
      </c>
      <c r="X107" s="168">
        <f t="shared" si="89"/>
        <v>3.8251074419645223</v>
      </c>
      <c r="Y107" s="168">
        <f t="shared" si="89"/>
        <v>-0.24184009585693661</v>
      </c>
      <c r="Z107" s="168">
        <f t="shared" si="89"/>
        <v>0.48941068601601007</v>
      </c>
      <c r="AA107" s="168">
        <f t="shared" si="89"/>
        <v>-0.83050959887292275</v>
      </c>
      <c r="AB107" s="168">
        <f t="shared" si="89"/>
        <v>-1.2262093066183677</v>
      </c>
      <c r="AC107" s="168">
        <f t="shared" si="89"/>
        <v>0.16078147758392974</v>
      </c>
      <c r="AD107" s="168">
        <f t="shared" si="89"/>
        <v>9.8627836445915121E-2</v>
      </c>
      <c r="AE107" s="168">
        <f t="shared" si="89"/>
        <v>4.0507633575532562</v>
      </c>
      <c r="AF107" s="168">
        <f t="shared" si="89"/>
        <v>6.529702249837217</v>
      </c>
      <c r="AG107" s="168">
        <f t="shared" si="89"/>
        <v>7.9788109391888016</v>
      </c>
      <c r="AH107" s="168">
        <f t="shared" si="89"/>
        <v>11.77811029882403</v>
      </c>
      <c r="AI107" s="168">
        <f t="shared" si="89"/>
        <v>7.2553262849491773</v>
      </c>
      <c r="AJ107" s="168">
        <f t="shared" si="89"/>
        <v>2.0558274828104772</v>
      </c>
      <c r="AK107" s="168">
        <f t="shared" si="89"/>
        <v>9.9324893371056655E-2</v>
      </c>
      <c r="AL107" s="168">
        <f t="shared" si="89"/>
        <v>-4.2991327472792875</v>
      </c>
      <c r="AM107" s="168">
        <f t="shared" si="89"/>
        <v>-2.5531434990351349</v>
      </c>
      <c r="AN107" s="168">
        <f t="shared" si="89"/>
        <v>2.4913283579370011</v>
      </c>
      <c r="AO107" s="168">
        <f t="shared" si="89"/>
        <v>5.868680982508951</v>
      </c>
      <c r="AP107" s="168">
        <f t="shared" si="89"/>
        <v>-3.5743692708962889</v>
      </c>
      <c r="AQ107" s="168">
        <f t="shared" si="89"/>
        <v>-4.6420572287847159</v>
      </c>
      <c r="AR107" s="168">
        <f t="shared" si="89"/>
        <v>-6.461457964918413</v>
      </c>
      <c r="AS107" s="168">
        <f t="shared" si="89"/>
        <v>-8.5464948112589418</v>
      </c>
      <c r="AT107" s="168">
        <f t="shared" si="89"/>
        <v>4.1483373088949413</v>
      </c>
      <c r="AU107" s="168">
        <f t="shared" si="89"/>
        <v>0.85224800703551007</v>
      </c>
      <c r="AV107" s="168">
        <f t="shared" si="89"/>
        <v>-1.1393013258987374</v>
      </c>
      <c r="AW107" s="168">
        <f t="shared" si="89"/>
        <v>-1.7053693775705541</v>
      </c>
      <c r="AX107" s="168">
        <f t="shared" si="89"/>
        <v>-2.1924082356995616</v>
      </c>
      <c r="AY107" s="168">
        <f t="shared" si="89"/>
        <v>3.6893432731986961</v>
      </c>
      <c r="AZ107" s="168">
        <f t="shared" si="89"/>
        <v>6.8586873366211512</v>
      </c>
      <c r="BA107" s="168">
        <f t="shared" si="89"/>
        <v>10.806617038601313</v>
      </c>
      <c r="BB107" s="168">
        <f t="shared" si="89"/>
        <v>9.7795470199006793</v>
      </c>
      <c r="BC107" s="168">
        <f t="shared" si="89"/>
        <v>8.7417820453380468</v>
      </c>
      <c r="BD107" s="168">
        <f t="shared" si="89"/>
        <v>11.866157766257732</v>
      </c>
      <c r="BE107" s="168">
        <f t="shared" si="89"/>
        <v>9.5971815981292057</v>
      </c>
      <c r="BF107" s="168">
        <f t="shared" si="89"/>
        <v>5.6668793873643857</v>
      </c>
      <c r="BG107" s="168">
        <f t="shared" si="89"/>
        <v>-0.2816405562400951</v>
      </c>
      <c r="BH107" s="168">
        <f t="shared" si="89"/>
        <v>-7.2272968667020807</v>
      </c>
      <c r="BI107" s="168">
        <f t="shared" si="90"/>
        <v>-10.273290150504847</v>
      </c>
      <c r="BJ107" s="168">
        <f t="shared" si="90"/>
        <v>-8.2981036357047824</v>
      </c>
      <c r="BK107" s="168">
        <f t="shared" si="90"/>
        <v>-2.3945327340391351</v>
      </c>
    </row>
    <row r="108" spans="1:63">
      <c r="A108" s="161" t="s">
        <v>2</v>
      </c>
      <c r="B108" s="273"/>
      <c r="C108" s="169"/>
      <c r="D108" s="169"/>
      <c r="E108" s="169"/>
      <c r="F108" s="169">
        <f t="shared" si="89"/>
        <v>38.746645020284532</v>
      </c>
      <c r="G108" s="169">
        <f t="shared" si="89"/>
        <v>38.736056867754527</v>
      </c>
      <c r="H108" s="169">
        <f t="shared" si="89"/>
        <v>39.231146501603249</v>
      </c>
      <c r="I108" s="169">
        <f t="shared" si="89"/>
        <v>40.467724261560257</v>
      </c>
      <c r="J108" s="169">
        <f t="shared" si="89"/>
        <v>-1.1155485411398409</v>
      </c>
      <c r="K108" s="169">
        <f t="shared" si="89"/>
        <v>1.4721595009168054</v>
      </c>
      <c r="L108" s="169">
        <f t="shared" si="89"/>
        <v>2.1087247814922558</v>
      </c>
      <c r="M108" s="169">
        <f t="shared" si="89"/>
        <v>1.9785929900486481</v>
      </c>
      <c r="N108" s="169">
        <f t="shared" si="89"/>
        <v>1.2279829139364347</v>
      </c>
      <c r="O108" s="169">
        <f t="shared" si="89"/>
        <v>-0.97432160099281384</v>
      </c>
      <c r="P108" s="169">
        <f t="shared" si="89"/>
        <v>-2.6077571243309294</v>
      </c>
      <c r="Q108" s="169">
        <f t="shared" si="89"/>
        <v>-2.9945696495937333</v>
      </c>
      <c r="R108" s="169">
        <f t="shared" si="89"/>
        <v>-28.116928397793995</v>
      </c>
      <c r="S108" s="169">
        <f t="shared" si="89"/>
        <v>-27.946477582547306</v>
      </c>
      <c r="T108" s="169">
        <f t="shared" si="89"/>
        <v>-27.267488103793681</v>
      </c>
      <c r="U108" s="169">
        <f t="shared" si="89"/>
        <v>-26.830802805786519</v>
      </c>
      <c r="V108" s="169">
        <f t="shared" si="89"/>
        <v>-2.4592031504493983</v>
      </c>
      <c r="W108" s="169">
        <f t="shared" si="89"/>
        <v>-2.0645391670750515</v>
      </c>
      <c r="X108" s="169">
        <f t="shared" si="89"/>
        <v>-2.9293005826502747</v>
      </c>
      <c r="Y108" s="169">
        <f t="shared" si="89"/>
        <v>-2.8660947242119379</v>
      </c>
      <c r="Z108" s="169">
        <f t="shared" si="89"/>
        <v>-5.483804065285895</v>
      </c>
      <c r="AA108" s="169">
        <f t="shared" si="89"/>
        <v>-4.7264574785914526</v>
      </c>
      <c r="AB108" s="169">
        <f t="shared" si="89"/>
        <v>-4.5648501295591091</v>
      </c>
      <c r="AC108" s="169">
        <f t="shared" si="89"/>
        <v>-5.6654927917507703</v>
      </c>
      <c r="AD108" s="169">
        <f t="shared" si="89"/>
        <v>-11.878180793963297</v>
      </c>
      <c r="AE108" s="169">
        <f t="shared" si="89"/>
        <v>-11.647302216369599</v>
      </c>
      <c r="AF108" s="169">
        <f t="shared" si="89"/>
        <v>-10.228370593247194</v>
      </c>
      <c r="AG108" s="169">
        <f t="shared" si="89"/>
        <v>-8.8803587081443833</v>
      </c>
      <c r="AH108" s="169">
        <f t="shared" si="89"/>
        <v>5.4727024483946147</v>
      </c>
      <c r="AI108" s="169">
        <f t="shared" si="89"/>
        <v>5.8603490520374066</v>
      </c>
      <c r="AJ108" s="169">
        <f t="shared" si="89"/>
        <v>6.2130025072068129</v>
      </c>
      <c r="AK108" s="169">
        <f t="shared" si="89"/>
        <v>5.9345440808215235</v>
      </c>
      <c r="AL108" s="169">
        <f t="shared" si="89"/>
        <v>3.8846129172053061</v>
      </c>
      <c r="AM108" s="169">
        <f t="shared" si="89"/>
        <v>1.4811078488541347</v>
      </c>
      <c r="AN108" s="169">
        <f t="shared" si="89"/>
        <v>2.896492887780481</v>
      </c>
      <c r="AO108" s="169">
        <f t="shared" si="89"/>
        <v>-0.20275037377760846</v>
      </c>
      <c r="AP108" s="169">
        <f t="shared" si="89"/>
        <v>-5.4493610872028775</v>
      </c>
      <c r="AQ108" s="169">
        <f t="shared" si="89"/>
        <v>-5.0362706016272201</v>
      </c>
      <c r="AR108" s="169">
        <f t="shared" si="89"/>
        <v>-8.1950615029604936</v>
      </c>
      <c r="AS108" s="169">
        <f t="shared" si="89"/>
        <v>-6.308558346586846</v>
      </c>
      <c r="AT108" s="169">
        <f t="shared" si="89"/>
        <v>-6.6535287168026551</v>
      </c>
      <c r="AU108" s="169">
        <f t="shared" si="89"/>
        <v>-4.3601278221041415</v>
      </c>
      <c r="AV108" s="169">
        <f t="shared" si="89"/>
        <v>-2.2446607944538135</v>
      </c>
      <c r="AW108" s="169">
        <f t="shared" si="89"/>
        <v>-3.171394968408716E-2</v>
      </c>
      <c r="AX108" s="169">
        <f t="shared" si="89"/>
        <v>7.5028552715073609</v>
      </c>
      <c r="AY108" s="169">
        <f t="shared" si="89"/>
        <v>3.0577202141076869</v>
      </c>
      <c r="AZ108" s="169">
        <f t="shared" si="89"/>
        <v>1.4110140511520466</v>
      </c>
      <c r="BA108" s="169">
        <f t="shared" si="89"/>
        <v>-1.7814759894785634</v>
      </c>
      <c r="BB108" s="169">
        <f t="shared" si="89"/>
        <v>-9.0415019561266128</v>
      </c>
      <c r="BC108" s="169">
        <f t="shared" si="89"/>
        <v>-4.2904723016664335</v>
      </c>
      <c r="BD108" s="169">
        <f t="shared" si="89"/>
        <v>-6.4803783397171122</v>
      </c>
      <c r="BE108" s="169">
        <f t="shared" si="89"/>
        <v>-5.0196059246995572</v>
      </c>
      <c r="BF108" s="169">
        <f t="shared" si="89"/>
        <v>-8.7234116915914086</v>
      </c>
      <c r="BG108" s="169">
        <f t="shared" si="89"/>
        <v>-7.6401186064495326</v>
      </c>
      <c r="BH108" s="169">
        <f t="shared" si="89"/>
        <v>-6.721137160969298</v>
      </c>
      <c r="BI108" s="169">
        <f t="shared" si="90"/>
        <v>-5.6901233845234449</v>
      </c>
      <c r="BJ108" s="169">
        <f t="shared" si="90"/>
        <v>7.1462206298027571</v>
      </c>
      <c r="BK108" s="169">
        <f t="shared" si="90"/>
        <v>-3.4502585446059699</v>
      </c>
    </row>
    <row r="109" spans="1:63">
      <c r="A109" s="157" t="s">
        <v>3</v>
      </c>
      <c r="B109" s="276"/>
      <c r="C109" s="167"/>
      <c r="D109" s="167"/>
      <c r="E109" s="167"/>
      <c r="F109" s="167">
        <f>(F29-B29)/B29*100</f>
        <v>2.1738484148827002</v>
      </c>
      <c r="G109" s="167">
        <f t="shared" si="89"/>
        <v>1.395423153673031</v>
      </c>
      <c r="H109" s="167">
        <f t="shared" si="89"/>
        <v>1.8336047966829496</v>
      </c>
      <c r="I109" s="167">
        <f t="shared" si="89"/>
        <v>3.6527069028592161</v>
      </c>
      <c r="J109" s="167">
        <f t="shared" si="89"/>
        <v>3.0350310496318884</v>
      </c>
      <c r="K109" s="167">
        <f t="shared" si="89"/>
        <v>4.441185397560651</v>
      </c>
      <c r="L109" s="167">
        <f t="shared" si="89"/>
        <v>3.0295974039614393</v>
      </c>
      <c r="M109" s="167">
        <f t="shared" si="89"/>
        <v>1.5167137608464041</v>
      </c>
      <c r="N109" s="167">
        <f t="shared" si="89"/>
        <v>3.0960188975579405E-2</v>
      </c>
      <c r="O109" s="167">
        <f t="shared" si="89"/>
        <v>-1.9692826029961961</v>
      </c>
      <c r="P109" s="167">
        <f t="shared" si="89"/>
        <v>-2.9703466721946872</v>
      </c>
      <c r="Q109" s="167">
        <f t="shared" si="89"/>
        <v>-2.9729067979582262</v>
      </c>
      <c r="R109" s="167">
        <f t="shared" si="89"/>
        <v>-1.8346806971687242</v>
      </c>
      <c r="S109" s="167">
        <f t="shared" si="89"/>
        <v>-0.77476007068744412</v>
      </c>
      <c r="T109" s="167">
        <f t="shared" si="89"/>
        <v>1.9040088730246669</v>
      </c>
      <c r="U109" s="167">
        <f t="shared" si="89"/>
        <v>4.236568794988222</v>
      </c>
      <c r="V109" s="167">
        <f t="shared" si="89"/>
        <v>6.9857682446368017</v>
      </c>
      <c r="W109" s="167">
        <f t="shared" si="89"/>
        <v>7.9463867520862443</v>
      </c>
      <c r="X109" s="167">
        <f t="shared" si="89"/>
        <v>8.5881530310165068</v>
      </c>
      <c r="Y109" s="167">
        <f t="shared" si="89"/>
        <v>8.3827593285572828</v>
      </c>
      <c r="Z109" s="167">
        <f t="shared" si="89"/>
        <v>8.0761810441768631</v>
      </c>
      <c r="AA109" s="167">
        <f t="shared" si="89"/>
        <v>6.3305649770433154</v>
      </c>
      <c r="AB109" s="167">
        <f t="shared" si="89"/>
        <v>3.3433682058817151</v>
      </c>
      <c r="AC109" s="167">
        <f t="shared" si="89"/>
        <v>2.3464452272321532</v>
      </c>
      <c r="AD109" s="167">
        <f t="shared" si="89"/>
        <v>-1.2987384828870272</v>
      </c>
      <c r="AE109" s="167">
        <f t="shared" si="89"/>
        <v>0.50641762022812487</v>
      </c>
      <c r="AF109" s="167">
        <f t="shared" si="89"/>
        <v>2.6285298847865648</v>
      </c>
      <c r="AG109" s="167">
        <f t="shared" si="89"/>
        <v>2.288449449140884</v>
      </c>
      <c r="AH109" s="167">
        <f t="shared" si="89"/>
        <v>1.6756294599175239</v>
      </c>
      <c r="AI109" s="167">
        <f t="shared" si="89"/>
        <v>-1.0652940115137417</v>
      </c>
      <c r="AJ109" s="167">
        <f t="shared" si="89"/>
        <v>-2.9432855837444949</v>
      </c>
      <c r="AK109" s="167">
        <f t="shared" si="89"/>
        <v>-3.5359538838076974</v>
      </c>
      <c r="AL109" s="167">
        <f t="shared" si="89"/>
        <v>0.80310607222523045</v>
      </c>
      <c r="AM109" s="167">
        <f t="shared" si="89"/>
        <v>4.2385882272253221</v>
      </c>
      <c r="AN109" s="167">
        <f t="shared" si="89"/>
        <v>7.5917130739020999</v>
      </c>
      <c r="AO109" s="167">
        <f t="shared" si="89"/>
        <v>8.6019621111462605</v>
      </c>
      <c r="AP109" s="167">
        <f t="shared" si="89"/>
        <v>6.157316437686462</v>
      </c>
      <c r="AQ109" s="167">
        <f t="shared" si="89"/>
        <v>7.3193871804501658</v>
      </c>
      <c r="AR109" s="167">
        <f t="shared" si="89"/>
        <v>7.0406414813624991</v>
      </c>
      <c r="AS109" s="167">
        <f t="shared" si="89"/>
        <v>6.6541034601959561</v>
      </c>
      <c r="AT109" s="167">
        <f t="shared" si="89"/>
        <v>7.0659108418393055</v>
      </c>
      <c r="AU109" s="167">
        <f t="shared" si="89"/>
        <v>5.3118042253800031</v>
      </c>
      <c r="AV109" s="167">
        <f t="shared" si="89"/>
        <v>4.9386124205190951</v>
      </c>
      <c r="AW109" s="167">
        <f t="shared" si="89"/>
        <v>6.4768061761754465</v>
      </c>
      <c r="AX109" s="167">
        <f t="shared" si="89"/>
        <v>7.416116636662708</v>
      </c>
      <c r="AY109" s="167">
        <f t="shared" si="89"/>
        <v>6.186468396186827</v>
      </c>
      <c r="AZ109" s="167">
        <f t="shared" si="89"/>
        <v>4.355599314138705</v>
      </c>
      <c r="BA109" s="167">
        <f t="shared" si="89"/>
        <v>4.770710488991015</v>
      </c>
      <c r="BB109" s="167">
        <f t="shared" si="89"/>
        <v>2.9805846357336869</v>
      </c>
      <c r="BC109" s="167">
        <f t="shared" si="89"/>
        <v>5.8640379428055018</v>
      </c>
      <c r="BD109" s="167">
        <f t="shared" si="89"/>
        <v>4.9169623053026053</v>
      </c>
      <c r="BE109" s="167">
        <f t="shared" si="89"/>
        <v>-1.1450650300934637</v>
      </c>
      <c r="BF109" s="167">
        <f t="shared" si="89"/>
        <v>-6.7098965584293762</v>
      </c>
      <c r="BG109" s="167">
        <f t="shared" si="89"/>
        <v>-11.694859056731222</v>
      </c>
      <c r="BH109" s="167">
        <f t="shared" si="89"/>
        <v>-9.4643048452347269</v>
      </c>
      <c r="BI109" s="167">
        <f t="shared" si="90"/>
        <v>-4.0629221127137605</v>
      </c>
      <c r="BJ109" s="167">
        <f t="shared" si="90"/>
        <v>3.5339854274436089</v>
      </c>
      <c r="BK109" s="167">
        <f t="shared" si="90"/>
        <v>7.0700533046222436</v>
      </c>
    </row>
    <row r="110" spans="1:63">
      <c r="A110" s="158" t="s">
        <v>4</v>
      </c>
      <c r="B110" s="272"/>
      <c r="C110" s="168"/>
      <c r="D110" s="168"/>
      <c r="E110" s="168"/>
      <c r="F110" s="168">
        <f t="shared" ref="F110:U121" si="91">(F30-B30)/B30*100</f>
        <v>2.6338516659577529</v>
      </c>
      <c r="G110" s="168">
        <f t="shared" si="89"/>
        <v>1.1091427408161472</v>
      </c>
      <c r="H110" s="168">
        <f t="shared" si="89"/>
        <v>0.89480796285481157</v>
      </c>
      <c r="I110" s="168">
        <f t="shared" si="89"/>
        <v>2.3716946484584538</v>
      </c>
      <c r="J110" s="168">
        <f t="shared" si="89"/>
        <v>1.6911079731994767</v>
      </c>
      <c r="K110" s="168">
        <f t="shared" si="89"/>
        <v>3.831086999216434</v>
      </c>
      <c r="L110" s="168">
        <f t="shared" si="89"/>
        <v>3.0420426869268695</v>
      </c>
      <c r="M110" s="168">
        <f t="shared" si="89"/>
        <v>2.0476538334383623</v>
      </c>
      <c r="N110" s="168">
        <f t="shared" si="89"/>
        <v>1.6447863069678732</v>
      </c>
      <c r="O110" s="168">
        <f t="shared" si="89"/>
        <v>-0.29516366393212634</v>
      </c>
      <c r="P110" s="168">
        <f t="shared" si="89"/>
        <v>-1.4158352222429942</v>
      </c>
      <c r="Q110" s="168">
        <f t="shared" si="89"/>
        <v>-1.7025569862095407</v>
      </c>
      <c r="R110" s="168">
        <f t="shared" si="89"/>
        <v>-1.0986989435826171</v>
      </c>
      <c r="S110" s="168">
        <f t="shared" si="89"/>
        <v>-0.29787590155715127</v>
      </c>
      <c r="T110" s="168">
        <f t="shared" si="89"/>
        <v>2.611474256444247</v>
      </c>
      <c r="U110" s="168">
        <f t="shared" si="89"/>
        <v>5.2792865485500391</v>
      </c>
      <c r="V110" s="168">
        <f t="shared" si="89"/>
        <v>7.6122972424611826</v>
      </c>
      <c r="W110" s="168">
        <f t="shared" si="89"/>
        <v>8.5790516085085482</v>
      </c>
      <c r="X110" s="168">
        <f t="shared" si="89"/>
        <v>9.1018480875806489</v>
      </c>
      <c r="Y110" s="168">
        <f t="shared" si="89"/>
        <v>9.034893090359752</v>
      </c>
      <c r="Z110" s="168">
        <f t="shared" si="89"/>
        <v>6.2132618599846019</v>
      </c>
      <c r="AA110" s="168">
        <f t="shared" si="89"/>
        <v>4.5041908601688201</v>
      </c>
      <c r="AB110" s="168">
        <f t="shared" si="89"/>
        <v>1.2699279050233272</v>
      </c>
      <c r="AC110" s="168">
        <f t="shared" si="89"/>
        <v>0.12258718175018565</v>
      </c>
      <c r="AD110" s="168">
        <f t="shared" si="89"/>
        <v>0.40406167746144206</v>
      </c>
      <c r="AE110" s="168">
        <f t="shared" si="89"/>
        <v>2.1578483758843712</v>
      </c>
      <c r="AF110" s="168">
        <f t="shared" si="89"/>
        <v>4.4209218043085547</v>
      </c>
      <c r="AG110" s="168">
        <f t="shared" si="89"/>
        <v>3.5809371005003836</v>
      </c>
      <c r="AH110" s="168">
        <f t="shared" si="89"/>
        <v>2.5651221223253851</v>
      </c>
      <c r="AI110" s="168">
        <f t="shared" si="89"/>
        <v>-0.4685036448704939</v>
      </c>
      <c r="AJ110" s="168">
        <f t="shared" si="89"/>
        <v>-2.5431609098826646</v>
      </c>
      <c r="AK110" s="168">
        <f t="shared" si="89"/>
        <v>-3.1143782804171098</v>
      </c>
      <c r="AL110" s="168">
        <f t="shared" si="89"/>
        <v>-8.5527900668807111E-2</v>
      </c>
      <c r="AM110" s="168">
        <f t="shared" si="89"/>
        <v>3.6497810943110895</v>
      </c>
      <c r="AN110" s="168">
        <f t="shared" si="89"/>
        <v>7.1811901126199489</v>
      </c>
      <c r="AO110" s="168">
        <f t="shared" si="89"/>
        <v>8.1947038816393132</v>
      </c>
      <c r="AP110" s="168">
        <f t="shared" si="89"/>
        <v>5.2198141244848353</v>
      </c>
      <c r="AQ110" s="168">
        <f t="shared" ref="AQ110:BH121" si="92">(AQ30-AM30)/AM30*100</f>
        <v>6.7051354248435198</v>
      </c>
      <c r="AR110" s="168">
        <f t="shared" si="92"/>
        <v>6.6041055857083375</v>
      </c>
      <c r="AS110" s="168">
        <f t="shared" si="92"/>
        <v>6.1141837051983332</v>
      </c>
      <c r="AT110" s="168">
        <f t="shared" si="92"/>
        <v>7.2290787121804962</v>
      </c>
      <c r="AU110" s="168">
        <f t="shared" si="92"/>
        <v>5.2014735463099804</v>
      </c>
      <c r="AV110" s="168">
        <f t="shared" si="92"/>
        <v>4.8563973898751636</v>
      </c>
      <c r="AW110" s="168">
        <f t="shared" si="92"/>
        <v>6.9091837423974027</v>
      </c>
      <c r="AX110" s="168">
        <f t="shared" si="92"/>
        <v>7.3919069473671621</v>
      </c>
      <c r="AY110" s="168">
        <f t="shared" si="92"/>
        <v>5.7316043549835358</v>
      </c>
      <c r="AZ110" s="168">
        <f t="shared" si="92"/>
        <v>3.5010696582378258</v>
      </c>
      <c r="BA110" s="168">
        <f t="shared" si="92"/>
        <v>3.7366791640055346</v>
      </c>
      <c r="BB110" s="168">
        <f t="shared" si="92"/>
        <v>2.1265923962593383</v>
      </c>
      <c r="BC110" s="168">
        <f t="shared" si="92"/>
        <v>5.9572499061324997</v>
      </c>
      <c r="BD110" s="168">
        <f t="shared" si="92"/>
        <v>4.7581411807656044</v>
      </c>
      <c r="BE110" s="168">
        <f t="shared" si="92"/>
        <v>-2.1875488454790015</v>
      </c>
      <c r="BF110" s="168">
        <f t="shared" si="92"/>
        <v>-9.0323053146351295</v>
      </c>
      <c r="BG110" s="168">
        <f t="shared" si="92"/>
        <v>-15.141865084956398</v>
      </c>
      <c r="BH110" s="168">
        <f t="shared" si="92"/>
        <v>-12.419400610274193</v>
      </c>
      <c r="BI110" s="168">
        <f t="shared" si="90"/>
        <v>-5.8910902512538135</v>
      </c>
      <c r="BJ110" s="168">
        <f t="shared" si="90"/>
        <v>3.3743059869090626</v>
      </c>
      <c r="BK110" s="168">
        <f t="shared" si="90"/>
        <v>8.1576671614603065</v>
      </c>
    </row>
    <row r="111" spans="1:63">
      <c r="A111" s="158" t="s">
        <v>5</v>
      </c>
      <c r="B111" s="272"/>
      <c r="C111" s="168"/>
      <c r="D111" s="168"/>
      <c r="E111" s="168"/>
      <c r="F111" s="168">
        <f t="shared" si="91"/>
        <v>2.5721150832951438</v>
      </c>
      <c r="G111" s="168">
        <f t="shared" si="91"/>
        <v>6.8311995803866834</v>
      </c>
      <c r="H111" s="168">
        <f t="shared" si="91"/>
        <v>13.964142654239703</v>
      </c>
      <c r="I111" s="168">
        <f t="shared" si="91"/>
        <v>21.133198569721223</v>
      </c>
      <c r="J111" s="168">
        <f t="shared" si="91"/>
        <v>12.953736651598152</v>
      </c>
      <c r="K111" s="168">
        <f t="shared" si="91"/>
        <v>8.6922054414295946</v>
      </c>
      <c r="L111" s="168">
        <f t="shared" si="91"/>
        <v>0.44178766780612999</v>
      </c>
      <c r="M111" s="168">
        <f t="shared" si="91"/>
        <v>-6.6198956436506347</v>
      </c>
      <c r="N111" s="168">
        <f t="shared" si="91"/>
        <v>-5.8006401571799246</v>
      </c>
      <c r="O111" s="168">
        <f t="shared" si="91"/>
        <v>-7.3076388528749163</v>
      </c>
      <c r="P111" s="168">
        <f t="shared" si="91"/>
        <v>-6.7753460123941123</v>
      </c>
      <c r="Q111" s="168">
        <f t="shared" si="91"/>
        <v>-4.504051017802067</v>
      </c>
      <c r="R111" s="168">
        <f t="shared" si="91"/>
        <v>-3.0619469059432953</v>
      </c>
      <c r="S111" s="168">
        <f t="shared" si="91"/>
        <v>-0.75201480876123372</v>
      </c>
      <c r="T111" s="168">
        <f t="shared" si="91"/>
        <v>1.2127688813559652</v>
      </c>
      <c r="U111" s="168">
        <f t="shared" si="91"/>
        <v>2.9396586064421757</v>
      </c>
      <c r="V111" s="168">
        <f t="shared" ref="V111:AP121" si="93">(V31-R31)/R31*100</f>
        <v>7.0046780862299274</v>
      </c>
      <c r="W111" s="168">
        <f t="shared" si="93"/>
        <v>6.7053085873517677</v>
      </c>
      <c r="X111" s="168">
        <f t="shared" si="93"/>
        <v>6.5937743195949432</v>
      </c>
      <c r="Y111" s="168">
        <f t="shared" si="93"/>
        <v>3.2306263313683838</v>
      </c>
      <c r="Z111" s="168">
        <f t="shared" si="93"/>
        <v>1.486240450566122</v>
      </c>
      <c r="AA111" s="168">
        <f t="shared" si="93"/>
        <v>-0.65745784897426884</v>
      </c>
      <c r="AB111" s="168">
        <f t="shared" si="93"/>
        <v>-1.2153482924207295</v>
      </c>
      <c r="AC111" s="168">
        <f t="shared" si="93"/>
        <v>-0.22012567540689409</v>
      </c>
      <c r="AD111" s="168">
        <f t="shared" si="93"/>
        <v>5.3261602921868567</v>
      </c>
      <c r="AE111" s="168">
        <f t="shared" si="93"/>
        <v>9.3078431490081464</v>
      </c>
      <c r="AF111" s="168">
        <f t="shared" si="93"/>
        <v>10.870268024566849</v>
      </c>
      <c r="AG111" s="168">
        <f t="shared" si="93"/>
        <v>13.40340631444557</v>
      </c>
      <c r="AH111" s="168">
        <f t="shared" si="93"/>
        <v>-9.4919071702715652</v>
      </c>
      <c r="AI111" s="168">
        <f t="shared" si="93"/>
        <v>-11.522698851614949</v>
      </c>
      <c r="AJ111" s="168">
        <f t="shared" si="93"/>
        <v>-12.224310528667825</v>
      </c>
      <c r="AK111" s="168">
        <f t="shared" si="93"/>
        <v>-12.710518150532286</v>
      </c>
      <c r="AL111" s="168">
        <f t="shared" si="93"/>
        <v>4.0388517281189094</v>
      </c>
      <c r="AM111" s="168">
        <f t="shared" si="93"/>
        <v>6.0237265881246884</v>
      </c>
      <c r="AN111" s="168">
        <f t="shared" si="93"/>
        <v>9.1346031828523682</v>
      </c>
      <c r="AO111" s="168">
        <f t="shared" si="93"/>
        <v>10.024899543717769</v>
      </c>
      <c r="AP111" s="168">
        <f t="shared" si="93"/>
        <v>8.6732951901958213</v>
      </c>
      <c r="AQ111" s="168">
        <f t="shared" si="92"/>
        <v>7.6037257619783709</v>
      </c>
      <c r="AR111" s="168">
        <f t="shared" si="92"/>
        <v>4.8819868475229287</v>
      </c>
      <c r="AS111" s="168">
        <f t="shared" si="92"/>
        <v>5.0489845414188412</v>
      </c>
      <c r="AT111" s="168">
        <f t="shared" si="92"/>
        <v>4.496883326915933</v>
      </c>
      <c r="AU111" s="168">
        <f t="shared" si="92"/>
        <v>3.8204095477388629</v>
      </c>
      <c r="AV111" s="168">
        <f t="shared" si="92"/>
        <v>3.2162572541127652</v>
      </c>
      <c r="AW111" s="168">
        <f t="shared" si="92"/>
        <v>1.7416926514673752</v>
      </c>
      <c r="AX111" s="168">
        <f t="shared" si="92"/>
        <v>2.4633192943238775</v>
      </c>
      <c r="AY111" s="168">
        <f t="shared" si="92"/>
        <v>3.0799631859284813</v>
      </c>
      <c r="AZ111" s="168">
        <f t="shared" si="92"/>
        <v>3.8954953846717362</v>
      </c>
      <c r="BA111" s="168">
        <f t="shared" si="92"/>
        <v>3.3085207581608609</v>
      </c>
      <c r="BB111" s="168">
        <f t="shared" si="92"/>
        <v>1.3138779114248422</v>
      </c>
      <c r="BC111" s="168">
        <f t="shared" si="92"/>
        <v>0.4070481515622128</v>
      </c>
      <c r="BD111" s="168">
        <f t="shared" si="92"/>
        <v>0.90444291129195953</v>
      </c>
      <c r="BE111" s="168">
        <f t="shared" si="92"/>
        <v>0.78845677096744649</v>
      </c>
      <c r="BF111" s="168">
        <f t="shared" si="92"/>
        <v>-0.69281120162764365</v>
      </c>
      <c r="BG111" s="168">
        <f t="shared" si="92"/>
        <v>-0.21014733022581494</v>
      </c>
      <c r="BH111" s="168">
        <f t="shared" si="92"/>
        <v>-0.65345662484642464</v>
      </c>
      <c r="BI111" s="168">
        <f t="shared" si="90"/>
        <v>-0.39440614167768051</v>
      </c>
      <c r="BJ111" s="168">
        <f t="shared" si="90"/>
        <v>2.9596498006569849</v>
      </c>
      <c r="BK111" s="168">
        <f t="shared" si="90"/>
        <v>2.2491139372201334</v>
      </c>
    </row>
    <row r="112" spans="1:63">
      <c r="A112" s="161" t="s">
        <v>6</v>
      </c>
      <c r="B112" s="273"/>
      <c r="C112" s="169"/>
      <c r="D112" s="169"/>
      <c r="E112" s="169"/>
      <c r="F112" s="169">
        <f t="shared" si="91"/>
        <v>-2.3155435350606122</v>
      </c>
      <c r="G112" s="169">
        <f t="shared" si="91"/>
        <v>-1.3968746275614372</v>
      </c>
      <c r="H112" s="169">
        <f t="shared" si="91"/>
        <v>-1.5289420483019143</v>
      </c>
      <c r="I112" s="169">
        <f t="shared" si="91"/>
        <v>-1.683148344763723</v>
      </c>
      <c r="J112" s="169">
        <f t="shared" si="91"/>
        <v>5.3096861715359198</v>
      </c>
      <c r="K112" s="169">
        <f t="shared" si="91"/>
        <v>5.5254657065617598</v>
      </c>
      <c r="L112" s="169">
        <f t="shared" si="91"/>
        <v>5.8345957487020188</v>
      </c>
      <c r="M112" s="169">
        <f t="shared" si="91"/>
        <v>6.1975558364900287</v>
      </c>
      <c r="N112" s="169">
        <f t="shared" si="91"/>
        <v>-8.0534062361277599</v>
      </c>
      <c r="O112" s="169">
        <f t="shared" si="91"/>
        <v>-11.297483652730385</v>
      </c>
      <c r="P112" s="169">
        <f t="shared" si="91"/>
        <v>-12.877309901199677</v>
      </c>
      <c r="Q112" s="169">
        <f t="shared" si="91"/>
        <v>-12.71405624881408</v>
      </c>
      <c r="R112" s="169">
        <f t="shared" si="91"/>
        <v>-7.7840893512446634</v>
      </c>
      <c r="S112" s="169">
        <f t="shared" si="91"/>
        <v>-5.6725077373617525</v>
      </c>
      <c r="T112" s="169">
        <f t="shared" si="91"/>
        <v>-4.5041082047488326</v>
      </c>
      <c r="U112" s="169">
        <f t="shared" si="91"/>
        <v>-4.7640604401518551</v>
      </c>
      <c r="V112" s="169">
        <f t="shared" si="93"/>
        <v>0.25303170643387501</v>
      </c>
      <c r="W112" s="169">
        <f t="shared" si="93"/>
        <v>2.6198769134627842</v>
      </c>
      <c r="X112" s="169">
        <f t="shared" si="93"/>
        <v>5.3925894812907185</v>
      </c>
      <c r="Y112" s="169">
        <f t="shared" si="93"/>
        <v>7.4682447038700346</v>
      </c>
      <c r="Z112" s="169">
        <f t="shared" si="93"/>
        <v>37.927416397155966</v>
      </c>
      <c r="AA112" s="169">
        <f t="shared" si="93"/>
        <v>36.005079436725332</v>
      </c>
      <c r="AB112" s="169">
        <f t="shared" si="93"/>
        <v>32.415539740505579</v>
      </c>
      <c r="AC112" s="169">
        <f t="shared" si="93"/>
        <v>30.428382238772798</v>
      </c>
      <c r="AD112" s="169">
        <f t="shared" si="93"/>
        <v>-22.612519882129266</v>
      </c>
      <c r="AE112" s="169">
        <f t="shared" si="93"/>
        <v>-22.094758153379917</v>
      </c>
      <c r="AF112" s="169">
        <f t="shared" si="93"/>
        <v>-20.442041630228079</v>
      </c>
      <c r="AG112" s="169">
        <f t="shared" si="93"/>
        <v>-18.919880323903264</v>
      </c>
      <c r="AH112" s="169">
        <f t="shared" si="93"/>
        <v>5.773851823378533</v>
      </c>
      <c r="AI112" s="169">
        <f t="shared" si="93"/>
        <v>5.5755506240143342</v>
      </c>
      <c r="AJ112" s="169">
        <f t="shared" si="93"/>
        <v>4.3615897020367704</v>
      </c>
      <c r="AK112" s="169">
        <f t="shared" si="93"/>
        <v>3.3862038095547118</v>
      </c>
      <c r="AL112" s="169">
        <f t="shared" si="93"/>
        <v>7.1510679074424059</v>
      </c>
      <c r="AM112" s="169">
        <f t="shared" si="93"/>
        <v>8.6955826126607771</v>
      </c>
      <c r="AN112" s="169">
        <f t="shared" si="93"/>
        <v>10.290972917649665</v>
      </c>
      <c r="AO112" s="169">
        <f t="shared" si="93"/>
        <v>11.302253415590457</v>
      </c>
      <c r="AP112" s="169">
        <f t="shared" si="93"/>
        <v>13.213979234639044</v>
      </c>
      <c r="AQ112" s="169">
        <f t="shared" si="92"/>
        <v>13.375589108844096</v>
      </c>
      <c r="AR112" s="169">
        <f t="shared" si="92"/>
        <v>13.836621396831786</v>
      </c>
      <c r="AS112" s="169">
        <f t="shared" si="92"/>
        <v>13.779119398991604</v>
      </c>
      <c r="AT112" s="169">
        <f t="shared" si="92"/>
        <v>8.1172226010921271</v>
      </c>
      <c r="AU112" s="169">
        <f t="shared" si="92"/>
        <v>7.8812628195025134</v>
      </c>
      <c r="AV112" s="169">
        <f t="shared" si="92"/>
        <v>7.4190847271087668</v>
      </c>
      <c r="AW112" s="169">
        <f t="shared" si="92"/>
        <v>7.0236065745547265</v>
      </c>
      <c r="AX112" s="169">
        <f t="shared" si="92"/>
        <v>12.541306529486423</v>
      </c>
      <c r="AY112" s="169">
        <f t="shared" si="92"/>
        <v>13.503156047436688</v>
      </c>
      <c r="AZ112" s="169">
        <f t="shared" si="92"/>
        <v>12.844130756692055</v>
      </c>
      <c r="BA112" s="169">
        <f t="shared" si="92"/>
        <v>15.818395352346052</v>
      </c>
      <c r="BB112" s="169">
        <f t="shared" si="92"/>
        <v>12.280673944239151</v>
      </c>
      <c r="BC112" s="169">
        <f t="shared" si="92"/>
        <v>9.8198663682218132</v>
      </c>
      <c r="BD112" s="169">
        <f t="shared" si="92"/>
        <v>9.7660676409743665</v>
      </c>
      <c r="BE112" s="169">
        <f t="shared" si="92"/>
        <v>6.0156010306233476</v>
      </c>
      <c r="BF112" s="169">
        <f t="shared" si="92"/>
        <v>7.7017868145409594</v>
      </c>
      <c r="BG112" s="169">
        <f t="shared" si="92"/>
        <v>8.5304904699465851</v>
      </c>
      <c r="BH112" s="169">
        <f t="shared" si="92"/>
        <v>7.9048292810068297</v>
      </c>
      <c r="BI112" s="169">
        <f t="shared" si="90"/>
        <v>7.2265517557531851</v>
      </c>
      <c r="BJ112" s="169">
        <f t="shared" si="90"/>
        <v>5.0843821510297564</v>
      </c>
      <c r="BK112" s="169">
        <f t="shared" si="90"/>
        <v>3.3614061532313686</v>
      </c>
    </row>
    <row r="113" spans="1:63">
      <c r="A113" s="157" t="s">
        <v>7</v>
      </c>
      <c r="B113" s="276"/>
      <c r="C113" s="167"/>
      <c r="D113" s="167"/>
      <c r="E113" s="167"/>
      <c r="F113" s="167">
        <f>(F33-B33)/B33*100</f>
        <v>4.3505746455630607</v>
      </c>
      <c r="G113" s="167">
        <f t="shared" si="91"/>
        <v>4.1108238190082416</v>
      </c>
      <c r="H113" s="167">
        <f t="shared" si="91"/>
        <v>4.0770110086038711</v>
      </c>
      <c r="I113" s="167">
        <f t="shared" si="91"/>
        <v>4.2603779761080247</v>
      </c>
      <c r="J113" s="167">
        <f t="shared" si="91"/>
        <v>2.647357909575442</v>
      </c>
      <c r="K113" s="167">
        <f t="shared" si="91"/>
        <v>2.0100783021212059</v>
      </c>
      <c r="L113" s="167">
        <f t="shared" si="91"/>
        <v>1.2026967670105837</v>
      </c>
      <c r="M113" s="167">
        <f t="shared" si="91"/>
        <v>0.2421538984794295</v>
      </c>
      <c r="N113" s="167">
        <f t="shared" si="91"/>
        <v>2.3762183005932265</v>
      </c>
      <c r="O113" s="167">
        <f t="shared" si="91"/>
        <v>2.8644344220326503</v>
      </c>
      <c r="P113" s="167">
        <f t="shared" si="91"/>
        <v>2.7959428861484583</v>
      </c>
      <c r="Q113" s="167">
        <f t="shared" si="91"/>
        <v>2.948206862815113</v>
      </c>
      <c r="R113" s="167">
        <f t="shared" si="91"/>
        <v>2.2424337015572413</v>
      </c>
      <c r="S113" s="167">
        <f t="shared" si="91"/>
        <v>2.6210454456167454</v>
      </c>
      <c r="T113" s="167">
        <f t="shared" si="91"/>
        <v>3.5935366859945876</v>
      </c>
      <c r="U113" s="167">
        <f t="shared" si="91"/>
        <v>4.3476051695117857</v>
      </c>
      <c r="V113" s="167">
        <f t="shared" si="93"/>
        <v>4.0471877469770172</v>
      </c>
      <c r="W113" s="167">
        <f t="shared" si="93"/>
        <v>3.8541637226569945</v>
      </c>
      <c r="X113" s="167">
        <f t="shared" si="93"/>
        <v>3.5674150785927088</v>
      </c>
      <c r="Y113" s="167">
        <f t="shared" si="93"/>
        <v>3.3256169219221734</v>
      </c>
      <c r="Z113" s="167">
        <f t="shared" si="93"/>
        <v>4.6719118153144503</v>
      </c>
      <c r="AA113" s="167">
        <f t="shared" si="93"/>
        <v>4.4282125310346272</v>
      </c>
      <c r="AB113" s="167">
        <f t="shared" si="93"/>
        <v>4.2647607372580074</v>
      </c>
      <c r="AC113" s="167">
        <f t="shared" si="93"/>
        <v>4.5519257445017649</v>
      </c>
      <c r="AD113" s="167">
        <f t="shared" si="93"/>
        <v>3.8640161804479134</v>
      </c>
      <c r="AE113" s="167">
        <f t="shared" si="93"/>
        <v>4.247601410131626</v>
      </c>
      <c r="AF113" s="167">
        <f t="shared" si="93"/>
        <v>4.003634362696487</v>
      </c>
      <c r="AG113" s="167">
        <f t="shared" si="93"/>
        <v>3.9019882484085251</v>
      </c>
      <c r="AH113" s="167">
        <f t="shared" si="93"/>
        <v>4.6258366115946883</v>
      </c>
      <c r="AI113" s="167">
        <f t="shared" si="93"/>
        <v>4.4272877069753198</v>
      </c>
      <c r="AJ113" s="167">
        <f t="shared" si="93"/>
        <v>4.8854344478841769</v>
      </c>
      <c r="AK113" s="167">
        <f t="shared" si="93"/>
        <v>4.7983329807771131</v>
      </c>
      <c r="AL113" s="167">
        <f t="shared" si="93"/>
        <v>4.0178348167667837</v>
      </c>
      <c r="AM113" s="167">
        <f t="shared" si="93"/>
        <v>4.3107956504605767</v>
      </c>
      <c r="AN113" s="167">
        <f t="shared" si="93"/>
        <v>4.4940079399605413</v>
      </c>
      <c r="AO113" s="167">
        <f t="shared" si="93"/>
        <v>5.1738583217684857</v>
      </c>
      <c r="AP113" s="167">
        <f t="shared" si="93"/>
        <v>6.6047440547610403</v>
      </c>
      <c r="AQ113" s="167">
        <f t="shared" si="92"/>
        <v>6.9041554788248822</v>
      </c>
      <c r="AR113" s="167">
        <f t="shared" si="92"/>
        <v>7.072566265472167</v>
      </c>
      <c r="AS113" s="167">
        <f t="shared" si="92"/>
        <v>6.5162042110730525</v>
      </c>
      <c r="AT113" s="167">
        <f t="shared" si="92"/>
        <v>5.6339992810588999</v>
      </c>
      <c r="AU113" s="167">
        <f t="shared" si="92"/>
        <v>5.6521670685513374</v>
      </c>
      <c r="AV113" s="167">
        <f t="shared" si="92"/>
        <v>5.7505114789512115</v>
      </c>
      <c r="AW113" s="167">
        <f t="shared" si="92"/>
        <v>5.9731077066936651</v>
      </c>
      <c r="AX113" s="167">
        <f t="shared" si="92"/>
        <v>6.1672062303684418</v>
      </c>
      <c r="AY113" s="167">
        <f t="shared" si="92"/>
        <v>5.9534210574573665</v>
      </c>
      <c r="AZ113" s="167">
        <f t="shared" si="92"/>
        <v>6.2610658595297188</v>
      </c>
      <c r="BA113" s="167">
        <f t="shared" si="92"/>
        <v>6.3801366357038178</v>
      </c>
      <c r="BB113" s="167">
        <f t="shared" si="92"/>
        <v>5.6312459857606711</v>
      </c>
      <c r="BC113" s="167">
        <f t="shared" si="92"/>
        <v>4.8306069060643173</v>
      </c>
      <c r="BD113" s="167">
        <f t="shared" si="92"/>
        <v>3.9087883195589015</v>
      </c>
      <c r="BE113" s="167">
        <f t="shared" si="92"/>
        <v>3.513608157781162</v>
      </c>
      <c r="BF113" s="167">
        <f t="shared" si="92"/>
        <v>2.1111591032386352</v>
      </c>
      <c r="BG113" s="167">
        <f t="shared" si="92"/>
        <v>1.0670225170977865</v>
      </c>
      <c r="BH113" s="167">
        <f t="shared" si="92"/>
        <v>0.42163819112559403</v>
      </c>
      <c r="BI113" s="167">
        <f t="shared" si="90"/>
        <v>2.8413488525250309E-2</v>
      </c>
      <c r="BJ113" s="167">
        <f t="shared" si="90"/>
        <v>0.96401626315215549</v>
      </c>
      <c r="BK113" s="167">
        <f t="shared" si="90"/>
        <v>2.4470852708508661</v>
      </c>
    </row>
    <row r="114" spans="1:63">
      <c r="A114" s="164" t="s">
        <v>8</v>
      </c>
      <c r="B114" s="272"/>
      <c r="C114" s="168"/>
      <c r="D114" s="168"/>
      <c r="E114" s="168"/>
      <c r="F114" s="168">
        <f t="shared" si="91"/>
        <v>4.0136291623092708</v>
      </c>
      <c r="G114" s="168">
        <f t="shared" si="91"/>
        <v>2.685497862181867</v>
      </c>
      <c r="H114" s="168">
        <f t="shared" si="91"/>
        <v>1.4196205024547073</v>
      </c>
      <c r="I114" s="168">
        <f t="shared" si="91"/>
        <v>0.96694213184586664</v>
      </c>
      <c r="J114" s="168">
        <f t="shared" si="91"/>
        <v>3.0153909422570084</v>
      </c>
      <c r="K114" s="168">
        <f t="shared" si="91"/>
        <v>1.7069189559284974</v>
      </c>
      <c r="L114" s="168">
        <f t="shared" si="91"/>
        <v>0.26192355797885158</v>
      </c>
      <c r="M114" s="168">
        <f t="shared" si="91"/>
        <v>-2.6871429029622513</v>
      </c>
      <c r="N114" s="168">
        <f t="shared" si="91"/>
        <v>-1.2127399806832351</v>
      </c>
      <c r="O114" s="168">
        <f t="shared" si="91"/>
        <v>0.28663841990180755</v>
      </c>
      <c r="P114" s="168">
        <f t="shared" si="91"/>
        <v>1.2730978815884761</v>
      </c>
      <c r="Q114" s="168">
        <f t="shared" si="91"/>
        <v>3.2515896356970253</v>
      </c>
      <c r="R114" s="168">
        <f t="shared" si="91"/>
        <v>4.2131160203339251</v>
      </c>
      <c r="S114" s="168">
        <f t="shared" si="91"/>
        <v>5.7284114799258568</v>
      </c>
      <c r="T114" s="168">
        <f t="shared" si="91"/>
        <v>8.0563146838060629</v>
      </c>
      <c r="U114" s="168">
        <f t="shared" si="91"/>
        <v>10.573637514085746</v>
      </c>
      <c r="V114" s="168">
        <f t="shared" si="93"/>
        <v>9.7718946815869447</v>
      </c>
      <c r="W114" s="168">
        <f t="shared" si="93"/>
        <v>9.3166382025822649</v>
      </c>
      <c r="X114" s="168">
        <f t="shared" si="93"/>
        <v>7.9382811473948598</v>
      </c>
      <c r="Y114" s="168">
        <f t="shared" si="93"/>
        <v>6.1001255865009494</v>
      </c>
      <c r="Z114" s="168">
        <f t="shared" si="93"/>
        <v>10.082996016803632</v>
      </c>
      <c r="AA114" s="168">
        <f t="shared" si="93"/>
        <v>8.146371497449767</v>
      </c>
      <c r="AB114" s="168">
        <f t="shared" si="93"/>
        <v>6.7499890111763774</v>
      </c>
      <c r="AC114" s="168">
        <f t="shared" si="93"/>
        <v>6.3524642234359527</v>
      </c>
      <c r="AD114" s="168">
        <f t="shared" si="93"/>
        <v>1.2354164283028648</v>
      </c>
      <c r="AE114" s="168">
        <f t="shared" si="93"/>
        <v>1.9662168620551832</v>
      </c>
      <c r="AF114" s="168">
        <f t="shared" si="93"/>
        <v>2.5878617013152425</v>
      </c>
      <c r="AG114" s="168">
        <f t="shared" si="93"/>
        <v>4.0040414180332666</v>
      </c>
      <c r="AH114" s="168">
        <f t="shared" si="93"/>
        <v>4.021166952429085</v>
      </c>
      <c r="AI114" s="168">
        <f t="shared" si="93"/>
        <v>3.599620536067266</v>
      </c>
      <c r="AJ114" s="168">
        <f t="shared" si="93"/>
        <v>3.6695563460729987</v>
      </c>
      <c r="AK114" s="168">
        <f t="shared" si="93"/>
        <v>2.6063049935741276</v>
      </c>
      <c r="AL114" s="168">
        <f t="shared" si="93"/>
        <v>3.0850254926766874</v>
      </c>
      <c r="AM114" s="168">
        <f t="shared" si="93"/>
        <v>4.5856508147856756</v>
      </c>
      <c r="AN114" s="168">
        <f t="shared" si="93"/>
        <v>6.0583664518031339</v>
      </c>
      <c r="AO114" s="168">
        <f t="shared" si="93"/>
        <v>7.9721246281918967</v>
      </c>
      <c r="AP114" s="168">
        <f t="shared" si="93"/>
        <v>7.2249076545850253</v>
      </c>
      <c r="AQ114" s="168">
        <f t="shared" si="92"/>
        <v>6.8407909408873326</v>
      </c>
      <c r="AR114" s="168">
        <f t="shared" si="92"/>
        <v>6.1570962332306358</v>
      </c>
      <c r="AS114" s="168">
        <f t="shared" si="92"/>
        <v>5.7080293672845279</v>
      </c>
      <c r="AT114" s="168">
        <f t="shared" si="92"/>
        <v>6.5778139362910961</v>
      </c>
      <c r="AU114" s="168">
        <f t="shared" si="92"/>
        <v>6.534044230680677</v>
      </c>
      <c r="AV114" s="168">
        <f t="shared" si="92"/>
        <v>6.5446523643261161</v>
      </c>
      <c r="AW114" s="168">
        <f t="shared" si="92"/>
        <v>5.9652551972912118</v>
      </c>
      <c r="AX114" s="168">
        <f t="shared" si="92"/>
        <v>6.0720695495119719</v>
      </c>
      <c r="AY114" s="168">
        <f t="shared" si="92"/>
        <v>5.7986473251812285</v>
      </c>
      <c r="AZ114" s="168">
        <f t="shared" si="92"/>
        <v>5.4937498423988638</v>
      </c>
      <c r="BA114" s="168">
        <f t="shared" si="92"/>
        <v>5.0287229223834213</v>
      </c>
      <c r="BB114" s="168">
        <f t="shared" si="92"/>
        <v>4.0957951740932375</v>
      </c>
      <c r="BC114" s="168">
        <f t="shared" si="92"/>
        <v>1.9144118688615108</v>
      </c>
      <c r="BD114" s="168">
        <f t="shared" si="92"/>
        <v>-0.61863220966448507</v>
      </c>
      <c r="BE114" s="168">
        <f t="shared" si="92"/>
        <v>-1.6330341155146719</v>
      </c>
      <c r="BF114" s="168">
        <f t="shared" si="92"/>
        <v>-2.9332316044068656</v>
      </c>
      <c r="BG114" s="168">
        <f t="shared" si="92"/>
        <v>-3.524835214253947</v>
      </c>
      <c r="BH114" s="168">
        <f t="shared" si="92"/>
        <v>-2.4680086203454277</v>
      </c>
      <c r="BI114" s="168">
        <f t="shared" si="90"/>
        <v>-2.5815092775120574</v>
      </c>
      <c r="BJ114" s="168">
        <f t="shared" si="90"/>
        <v>-1.1749215594920006</v>
      </c>
      <c r="BK114" s="168">
        <f t="shared" si="90"/>
        <v>1.6146647681853623</v>
      </c>
    </row>
    <row r="115" spans="1:63">
      <c r="A115" s="164" t="s">
        <v>9</v>
      </c>
      <c r="B115" s="272"/>
      <c r="C115" s="168"/>
      <c r="D115" s="168"/>
      <c r="E115" s="168"/>
      <c r="F115" s="168">
        <f t="shared" si="91"/>
        <v>6.4226933786107026</v>
      </c>
      <c r="G115" s="168">
        <f t="shared" si="91"/>
        <v>5.0032108411928871</v>
      </c>
      <c r="H115" s="168">
        <f t="shared" si="91"/>
        <v>4.0650422339725027</v>
      </c>
      <c r="I115" s="168">
        <f t="shared" si="91"/>
        <v>2.5300567073849209</v>
      </c>
      <c r="J115" s="168">
        <f t="shared" si="91"/>
        <v>4.1697344131497829</v>
      </c>
      <c r="K115" s="168">
        <f t="shared" si="91"/>
        <v>4.9432222409855795</v>
      </c>
      <c r="L115" s="168">
        <f t="shared" si="91"/>
        <v>5.63510007524118</v>
      </c>
      <c r="M115" s="168">
        <f t="shared" si="91"/>
        <v>7.4305457255782263</v>
      </c>
      <c r="N115" s="168">
        <f t="shared" si="91"/>
        <v>7.3450960648329673</v>
      </c>
      <c r="O115" s="168">
        <f t="shared" si="91"/>
        <v>6.0270761020216712</v>
      </c>
      <c r="P115" s="168">
        <f t="shared" si="91"/>
        <v>3.1993070243544288</v>
      </c>
      <c r="Q115" s="168">
        <f t="shared" si="91"/>
        <v>1.7591280937842531</v>
      </c>
      <c r="R115" s="168">
        <f t="shared" si="91"/>
        <v>0.85957928668972094</v>
      </c>
      <c r="S115" s="168">
        <f t="shared" si="91"/>
        <v>2.2848333341154095</v>
      </c>
      <c r="T115" s="168">
        <f t="shared" si="91"/>
        <v>4.9849755483042637</v>
      </c>
      <c r="U115" s="168">
        <f t="shared" si="91"/>
        <v>6.0505614449827672</v>
      </c>
      <c r="V115" s="168">
        <f t="shared" si="93"/>
        <v>7.1337443515158983</v>
      </c>
      <c r="W115" s="168">
        <f t="shared" si="93"/>
        <v>7.1020641285487685</v>
      </c>
      <c r="X115" s="168">
        <f t="shared" si="93"/>
        <v>6.3854929702743535</v>
      </c>
      <c r="Y115" s="168">
        <f t="shared" si="93"/>
        <v>5.2621610187397234</v>
      </c>
      <c r="Z115" s="168">
        <f t="shared" si="93"/>
        <v>4.0943794160606304</v>
      </c>
      <c r="AA115" s="168">
        <f t="shared" si="93"/>
        <v>3.3589718440367546</v>
      </c>
      <c r="AB115" s="168">
        <f t="shared" si="93"/>
        <v>4.0177237373764694</v>
      </c>
      <c r="AC115" s="168">
        <f t="shared" si="93"/>
        <v>5.7501374333342241</v>
      </c>
      <c r="AD115" s="168">
        <f t="shared" si="93"/>
        <v>9.2162041894395443</v>
      </c>
      <c r="AE115" s="168">
        <f t="shared" si="93"/>
        <v>10.052761303528564</v>
      </c>
      <c r="AF115" s="168">
        <f t="shared" si="93"/>
        <v>9.6128183781196554</v>
      </c>
      <c r="AG115" s="168">
        <f t="shared" si="93"/>
        <v>8.5682839775900526</v>
      </c>
      <c r="AH115" s="168">
        <f t="shared" si="93"/>
        <v>8.1990943302394381</v>
      </c>
      <c r="AI115" s="168">
        <f t="shared" si="93"/>
        <v>7.0067729360710613</v>
      </c>
      <c r="AJ115" s="168">
        <f t="shared" si="93"/>
        <v>6.3205291550184519</v>
      </c>
      <c r="AK115" s="168">
        <f t="shared" si="93"/>
        <v>6.4926190764689089</v>
      </c>
      <c r="AL115" s="168">
        <f t="shared" si="93"/>
        <v>4.5500570669267795</v>
      </c>
      <c r="AM115" s="168">
        <f t="shared" si="93"/>
        <v>4.3586304746224531</v>
      </c>
      <c r="AN115" s="168">
        <f t="shared" si="93"/>
        <v>4.7151436517591474</v>
      </c>
      <c r="AO115" s="168">
        <f t="shared" si="93"/>
        <v>4.295231762487143</v>
      </c>
      <c r="AP115" s="168">
        <f t="shared" si="93"/>
        <v>5.5523543842340226</v>
      </c>
      <c r="AQ115" s="168">
        <f t="shared" si="92"/>
        <v>6.0779601323592631</v>
      </c>
      <c r="AR115" s="168">
        <f t="shared" si="92"/>
        <v>6.0246141494220966</v>
      </c>
      <c r="AS115" s="168">
        <f t="shared" si="92"/>
        <v>5.9960845959460265</v>
      </c>
      <c r="AT115" s="168">
        <f t="shared" si="92"/>
        <v>5.7141499006791614</v>
      </c>
      <c r="AU115" s="168">
        <f t="shared" si="92"/>
        <v>5.4814375602482324</v>
      </c>
      <c r="AV115" s="168">
        <f t="shared" si="92"/>
        <v>5.0986917047883749</v>
      </c>
      <c r="AW115" s="168">
        <f t="shared" si="92"/>
        <v>4.5370954816467712</v>
      </c>
      <c r="AX115" s="168">
        <f t="shared" si="92"/>
        <v>5.7819278662192852</v>
      </c>
      <c r="AY115" s="168">
        <f t="shared" si="92"/>
        <v>6.7649738687200953</v>
      </c>
      <c r="AZ115" s="168">
        <f t="shared" si="92"/>
        <v>7.1816924000079077</v>
      </c>
      <c r="BA115" s="168">
        <f t="shared" si="92"/>
        <v>7.4390788300808666</v>
      </c>
      <c r="BB115" s="168">
        <f t="shared" si="92"/>
        <v>5.6208844508369822</v>
      </c>
      <c r="BC115" s="168">
        <f t="shared" si="92"/>
        <v>4.2457490441628778</v>
      </c>
      <c r="BD115" s="168">
        <f t="shared" si="92"/>
        <v>3.7929209097224539</v>
      </c>
      <c r="BE115" s="168">
        <f t="shared" si="92"/>
        <v>3.1946871278528994</v>
      </c>
      <c r="BF115" s="168">
        <f t="shared" si="92"/>
        <v>1.6833177100296675</v>
      </c>
      <c r="BG115" s="168">
        <f t="shared" si="92"/>
        <v>0.56867924754282972</v>
      </c>
      <c r="BH115" s="168">
        <f t="shared" si="92"/>
        <v>-8.1099069951639707E-2</v>
      </c>
      <c r="BI115" s="168">
        <f t="shared" si="90"/>
        <v>-2.0795742989060794E-2</v>
      </c>
      <c r="BJ115" s="168">
        <f t="shared" si="90"/>
        <v>1.1055501400427838</v>
      </c>
      <c r="BK115" s="168">
        <f t="shared" si="90"/>
        <v>2.7318567951962347</v>
      </c>
    </row>
    <row r="116" spans="1:63">
      <c r="A116" s="164" t="s">
        <v>10</v>
      </c>
      <c r="B116" s="272"/>
      <c r="C116" s="168"/>
      <c r="D116" s="168"/>
      <c r="E116" s="168"/>
      <c r="F116" s="168">
        <f t="shared" si="91"/>
        <v>4.1772510384525567</v>
      </c>
      <c r="G116" s="168">
        <f t="shared" si="91"/>
        <v>5.9920540567566487</v>
      </c>
      <c r="H116" s="168">
        <f t="shared" si="91"/>
        <v>7.6378897026715906</v>
      </c>
      <c r="I116" s="168">
        <f t="shared" si="91"/>
        <v>9.5149679572817938</v>
      </c>
      <c r="J116" s="168">
        <f t="shared" si="91"/>
        <v>7.2826547489898141</v>
      </c>
      <c r="K116" s="168">
        <f t="shared" si="91"/>
        <v>5.3677570345373127</v>
      </c>
      <c r="L116" s="168">
        <f t="shared" si="91"/>
        <v>3.2301139440960664</v>
      </c>
      <c r="M116" s="168">
        <f t="shared" si="91"/>
        <v>1.3120277921369705</v>
      </c>
      <c r="N116" s="168">
        <f t="shared" si="91"/>
        <v>1.6438879242184106</v>
      </c>
      <c r="O116" s="168">
        <f t="shared" si="91"/>
        <v>2.5219470449725745</v>
      </c>
      <c r="P116" s="168">
        <f t="shared" si="91"/>
        <v>2.9549893119993795</v>
      </c>
      <c r="Q116" s="168">
        <f t="shared" si="91"/>
        <v>2.579728788582214</v>
      </c>
      <c r="R116" s="168">
        <f t="shared" si="91"/>
        <v>5.9623025584856144</v>
      </c>
      <c r="S116" s="168">
        <f t="shared" si="91"/>
        <v>5.6435210681497274</v>
      </c>
      <c r="T116" s="168">
        <f t="shared" si="91"/>
        <v>6.036961467767477</v>
      </c>
      <c r="U116" s="168">
        <f t="shared" si="91"/>
        <v>6.676618931499914</v>
      </c>
      <c r="V116" s="168">
        <f t="shared" si="93"/>
        <v>1.4219370041053967</v>
      </c>
      <c r="W116" s="168">
        <f t="shared" si="93"/>
        <v>0.69067800171667615</v>
      </c>
      <c r="X116" s="168">
        <f t="shared" si="93"/>
        <v>0.79126425415202928</v>
      </c>
      <c r="Y116" s="168">
        <f t="shared" si="93"/>
        <v>1.8645807797332461</v>
      </c>
      <c r="Z116" s="168">
        <f t="shared" si="93"/>
        <v>3.7679010116899905</v>
      </c>
      <c r="AA116" s="168">
        <f t="shared" si="93"/>
        <v>5.7064645240746623</v>
      </c>
      <c r="AB116" s="168">
        <f t="shared" si="93"/>
        <v>6.4996444517495355</v>
      </c>
      <c r="AC116" s="168">
        <f t="shared" si="93"/>
        <v>6.7776767752468654</v>
      </c>
      <c r="AD116" s="168">
        <f t="shared" si="93"/>
        <v>7.493339542260034</v>
      </c>
      <c r="AE116" s="168">
        <f t="shared" si="93"/>
        <v>6.5034813349465868</v>
      </c>
      <c r="AF116" s="168">
        <f t="shared" si="93"/>
        <v>4.0685775106248236</v>
      </c>
      <c r="AG116" s="168">
        <f t="shared" si="93"/>
        <v>2.3352760893983211</v>
      </c>
      <c r="AH116" s="168">
        <f t="shared" si="93"/>
        <v>4.4124884423122106</v>
      </c>
      <c r="AI116" s="168">
        <f t="shared" si="93"/>
        <v>4.4618632094805264</v>
      </c>
      <c r="AJ116" s="168">
        <f t="shared" si="93"/>
        <v>6.4238037322640702</v>
      </c>
      <c r="AK116" s="168">
        <f t="shared" si="93"/>
        <v>7.0477558344097107</v>
      </c>
      <c r="AL116" s="168">
        <f t="shared" si="93"/>
        <v>6.8830425890996052</v>
      </c>
      <c r="AM116" s="168">
        <f t="shared" si="93"/>
        <v>7.4883102521167091</v>
      </c>
      <c r="AN116" s="168">
        <f t="shared" si="93"/>
        <v>6.95458535028716</v>
      </c>
      <c r="AO116" s="168">
        <f t="shared" si="93"/>
        <v>7.5667193276094755</v>
      </c>
      <c r="AP116" s="168">
        <f t="shared" si="93"/>
        <v>10.353478495014656</v>
      </c>
      <c r="AQ116" s="168">
        <f t="shared" si="92"/>
        <v>10.331763023947278</v>
      </c>
      <c r="AR116" s="168">
        <f t="shared" si="92"/>
        <v>11.236978791303356</v>
      </c>
      <c r="AS116" s="168">
        <f t="shared" si="92"/>
        <v>10.377597300707311</v>
      </c>
      <c r="AT116" s="168">
        <f t="shared" si="92"/>
        <v>6.5724781709966793</v>
      </c>
      <c r="AU116" s="168">
        <f t="shared" si="92"/>
        <v>7.2868282426237565</v>
      </c>
      <c r="AV116" s="168">
        <f t="shared" si="92"/>
        <v>8.0017937418605669</v>
      </c>
      <c r="AW116" s="168">
        <f t="shared" si="92"/>
        <v>8.860019969918282</v>
      </c>
      <c r="AX116" s="168">
        <f t="shared" si="92"/>
        <v>8.32610630406867</v>
      </c>
      <c r="AY116" s="168">
        <f t="shared" si="92"/>
        <v>7.2644563561833149</v>
      </c>
      <c r="AZ116" s="168">
        <f t="shared" si="92"/>
        <v>7.6026755698026767</v>
      </c>
      <c r="BA116" s="168">
        <f t="shared" si="92"/>
        <v>7.9164430961885577</v>
      </c>
      <c r="BB116" s="168">
        <f t="shared" si="92"/>
        <v>8.2233529802430567</v>
      </c>
      <c r="BC116" s="168">
        <f t="shared" si="92"/>
        <v>8.2435653572391221</v>
      </c>
      <c r="BD116" s="168">
        <f t="shared" si="92"/>
        <v>7.3372952924883563</v>
      </c>
      <c r="BE116" s="168">
        <f t="shared" si="92"/>
        <v>7.4023876387673493</v>
      </c>
      <c r="BF116" s="168">
        <f t="shared" si="92"/>
        <v>4.874959482023657</v>
      </c>
      <c r="BG116" s="168">
        <f t="shared" si="92"/>
        <v>2.2108734116133193</v>
      </c>
      <c r="BH116" s="168">
        <f t="shared" si="92"/>
        <v>-0.14958528858921163</v>
      </c>
      <c r="BI116" s="168">
        <f t="shared" si="90"/>
        <v>-1.674885750432465</v>
      </c>
      <c r="BJ116" s="168">
        <f t="shared" si="90"/>
        <v>-0.20986031821889944</v>
      </c>
      <c r="BK116" s="168">
        <f t="shared" si="90"/>
        <v>1.4450096070289824</v>
      </c>
    </row>
    <row r="117" spans="1:63">
      <c r="A117" s="164" t="s">
        <v>11</v>
      </c>
      <c r="B117" s="272"/>
      <c r="C117" s="168"/>
      <c r="D117" s="168"/>
      <c r="E117" s="168"/>
      <c r="F117" s="168">
        <f t="shared" si="91"/>
        <v>5.8180109172862187</v>
      </c>
      <c r="G117" s="168">
        <f t="shared" si="91"/>
        <v>2.4675980816256611</v>
      </c>
      <c r="H117" s="168">
        <f t="shared" si="91"/>
        <v>1.077962936672114</v>
      </c>
      <c r="I117" s="168">
        <f t="shared" si="91"/>
        <v>1.1187966383924379</v>
      </c>
      <c r="J117" s="168">
        <f t="shared" si="91"/>
        <v>-1.8231322919902122</v>
      </c>
      <c r="K117" s="168">
        <f t="shared" si="91"/>
        <v>-9.9578266641414722E-3</v>
      </c>
      <c r="L117" s="168">
        <f t="shared" si="91"/>
        <v>0.92932300887911601</v>
      </c>
      <c r="M117" s="168">
        <f t="shared" si="91"/>
        <v>0.53656335953612511</v>
      </c>
      <c r="N117" s="168">
        <f t="shared" si="91"/>
        <v>3.7319282889539687</v>
      </c>
      <c r="O117" s="168">
        <f t="shared" si="91"/>
        <v>5.612943071228484</v>
      </c>
      <c r="P117" s="168">
        <f t="shared" si="91"/>
        <v>7.1213464282969987</v>
      </c>
      <c r="Q117" s="168">
        <f t="shared" si="91"/>
        <v>8.3857556027853803</v>
      </c>
      <c r="R117" s="168">
        <f t="shared" si="91"/>
        <v>5.52280887467355</v>
      </c>
      <c r="S117" s="168">
        <f t="shared" si="91"/>
        <v>4.0134777688093708</v>
      </c>
      <c r="T117" s="168">
        <f t="shared" si="91"/>
        <v>2.9364407639351926</v>
      </c>
      <c r="U117" s="168">
        <f t="shared" si="91"/>
        <v>2.4024369934948004</v>
      </c>
      <c r="V117" s="168">
        <f t="shared" si="93"/>
        <v>3.7702506573250423</v>
      </c>
      <c r="W117" s="168">
        <f t="shared" si="93"/>
        <v>4.4190588999147691</v>
      </c>
      <c r="X117" s="168">
        <f t="shared" si="93"/>
        <v>5.1191795304787391</v>
      </c>
      <c r="Y117" s="168">
        <f t="shared" si="93"/>
        <v>5.5010830793111811</v>
      </c>
      <c r="Z117" s="168">
        <f t="shared" si="93"/>
        <v>4.0761827411078135</v>
      </c>
      <c r="AA117" s="168">
        <f t="shared" si="93"/>
        <v>2.8247175198615153</v>
      </c>
      <c r="AB117" s="168">
        <f t="shared" si="93"/>
        <v>1.6062731211648702</v>
      </c>
      <c r="AC117" s="168">
        <f t="shared" si="93"/>
        <v>0.8864690743584549</v>
      </c>
      <c r="AD117" s="168">
        <f t="shared" si="93"/>
        <v>1.1339420321807272</v>
      </c>
      <c r="AE117" s="168">
        <f t="shared" si="93"/>
        <v>1.9545538033202932</v>
      </c>
      <c r="AF117" s="168">
        <f t="shared" si="93"/>
        <v>2.755481764804331</v>
      </c>
      <c r="AG117" s="168">
        <f t="shared" si="93"/>
        <v>3.7913116649487226</v>
      </c>
      <c r="AH117" s="168">
        <f t="shared" si="93"/>
        <v>5.2828837447081698</v>
      </c>
      <c r="AI117" s="168">
        <f t="shared" si="93"/>
        <v>5.9960231588719406</v>
      </c>
      <c r="AJ117" s="168">
        <f t="shared" si="93"/>
        <v>6.05535191809353</v>
      </c>
      <c r="AK117" s="168">
        <f t="shared" si="93"/>
        <v>4.959092128139007</v>
      </c>
      <c r="AL117" s="168">
        <f t="shared" si="93"/>
        <v>3.2806074436813661</v>
      </c>
      <c r="AM117" s="168">
        <f t="shared" si="93"/>
        <v>1.486756854183136</v>
      </c>
      <c r="AN117" s="168">
        <f t="shared" si="93"/>
        <v>0.98167574373778466</v>
      </c>
      <c r="AO117" s="168">
        <f t="shared" si="93"/>
        <v>1.3616187057174247</v>
      </c>
      <c r="AP117" s="168">
        <f t="shared" si="93"/>
        <v>1.704876254340373</v>
      </c>
      <c r="AQ117" s="168">
        <f t="shared" si="92"/>
        <v>3.3877000145448566</v>
      </c>
      <c r="AR117" s="168">
        <f t="shared" si="92"/>
        <v>4.0497045757182573</v>
      </c>
      <c r="AS117" s="168">
        <f t="shared" si="92"/>
        <v>4.3561080636274463</v>
      </c>
      <c r="AT117" s="168">
        <f t="shared" si="92"/>
        <v>5.7028110375418226</v>
      </c>
      <c r="AU117" s="168">
        <f t="shared" si="92"/>
        <v>5.4271577828531594</v>
      </c>
      <c r="AV117" s="168">
        <f t="shared" si="92"/>
        <v>5.2155392251176043</v>
      </c>
      <c r="AW117" s="168">
        <f t="shared" si="92"/>
        <v>4.889117130807656</v>
      </c>
      <c r="AX117" s="168">
        <f t="shared" si="92"/>
        <v>4.5744893401183155</v>
      </c>
      <c r="AY117" s="168">
        <f t="shared" si="92"/>
        <v>4.9680260282719031</v>
      </c>
      <c r="AZ117" s="168">
        <f t="shared" si="92"/>
        <v>5.6327310638174941</v>
      </c>
      <c r="BA117" s="168">
        <f t="shared" si="92"/>
        <v>6.776965103924586</v>
      </c>
      <c r="BB117" s="168">
        <f t="shared" si="92"/>
        <v>5.1944620387972211</v>
      </c>
      <c r="BC117" s="168">
        <f t="shared" si="92"/>
        <v>3.8487297894352133</v>
      </c>
      <c r="BD117" s="168">
        <f t="shared" si="92"/>
        <v>2.9371818659473448</v>
      </c>
      <c r="BE117" s="168">
        <f t="shared" si="92"/>
        <v>1.4635152517422554</v>
      </c>
      <c r="BF117" s="168">
        <f t="shared" si="92"/>
        <v>2.0766029401871036</v>
      </c>
      <c r="BG117" s="168">
        <f t="shared" si="92"/>
        <v>2.6714583718426597</v>
      </c>
      <c r="BH117" s="168">
        <f t="shared" si="92"/>
        <v>2.7616168794954441</v>
      </c>
      <c r="BI117" s="168">
        <f t="shared" si="90"/>
        <v>3.1702997487789943</v>
      </c>
      <c r="BJ117" s="168">
        <f t="shared" si="90"/>
        <v>3.0010967641634618</v>
      </c>
      <c r="BK117" s="168">
        <f t="shared" si="90"/>
        <v>3.0250688799255521</v>
      </c>
    </row>
    <row r="118" spans="1:63">
      <c r="A118" s="161" t="s">
        <v>12</v>
      </c>
      <c r="B118" s="273"/>
      <c r="C118" s="169"/>
      <c r="D118" s="169"/>
      <c r="E118" s="169"/>
      <c r="F118" s="169">
        <f t="shared" si="91"/>
        <v>2.863651617778312</v>
      </c>
      <c r="G118" s="169">
        <f t="shared" si="91"/>
        <v>3.5813945568231755</v>
      </c>
      <c r="H118" s="169">
        <f t="shared" si="91"/>
        <v>4.1518423917539415</v>
      </c>
      <c r="I118" s="169">
        <f t="shared" si="91"/>
        <v>4.5396919156588913</v>
      </c>
      <c r="J118" s="169">
        <f t="shared" si="91"/>
        <v>-1.2025817633187557</v>
      </c>
      <c r="K118" s="169">
        <f t="shared" si="91"/>
        <v>-2.115570170742417</v>
      </c>
      <c r="L118" s="169">
        <f t="shared" si="91"/>
        <v>-2.9027351205772023</v>
      </c>
      <c r="M118" s="169">
        <f t="shared" si="91"/>
        <v>-3.435294071921001</v>
      </c>
      <c r="N118" s="169">
        <f t="shared" si="91"/>
        <v>2.0916799739041143</v>
      </c>
      <c r="O118" s="169">
        <f t="shared" si="91"/>
        <v>1.9805216235125944</v>
      </c>
      <c r="P118" s="169">
        <f t="shared" si="91"/>
        <v>1.8398835932994806</v>
      </c>
      <c r="Q118" s="169">
        <f t="shared" si="91"/>
        <v>1.7613713997868634</v>
      </c>
      <c r="R118" s="169">
        <f t="shared" si="91"/>
        <v>-3.4538832275252749</v>
      </c>
      <c r="S118" s="169">
        <f t="shared" si="91"/>
        <v>-3.3820503616379742</v>
      </c>
      <c r="T118" s="169">
        <f t="shared" si="91"/>
        <v>-3.4039514826673249</v>
      </c>
      <c r="U118" s="169">
        <f t="shared" si="91"/>
        <v>-3.6882371779480136</v>
      </c>
      <c r="V118" s="169">
        <f t="shared" si="93"/>
        <v>-0.31173204648693481</v>
      </c>
      <c r="W118" s="169">
        <f t="shared" si="93"/>
        <v>-0.31499544282533964</v>
      </c>
      <c r="X118" s="169">
        <f t="shared" si="93"/>
        <v>-0.29641343193131792</v>
      </c>
      <c r="Y118" s="169">
        <f t="shared" si="93"/>
        <v>-0.23977100998265927</v>
      </c>
      <c r="Z118" s="169">
        <f t="shared" si="93"/>
        <v>1.2286023364397103</v>
      </c>
      <c r="AA118" s="169">
        <f t="shared" si="93"/>
        <v>0.97453686130288608</v>
      </c>
      <c r="AB118" s="169">
        <f t="shared" si="93"/>
        <v>0.68264204085582547</v>
      </c>
      <c r="AC118" s="169">
        <f t="shared" si="93"/>
        <v>0.83885242674163163</v>
      </c>
      <c r="AD118" s="169">
        <f t="shared" si="93"/>
        <v>-0.85658146689105241</v>
      </c>
      <c r="AE118" s="169">
        <f t="shared" si="93"/>
        <v>1.2338166986472235E-2</v>
      </c>
      <c r="AF118" s="169">
        <f t="shared" si="93"/>
        <v>1.0134612483257417</v>
      </c>
      <c r="AG118" s="169">
        <f t="shared" si="93"/>
        <v>1.5139462832006068</v>
      </c>
      <c r="AH118" s="169">
        <f t="shared" si="93"/>
        <v>1.858198990710638</v>
      </c>
      <c r="AI118" s="169">
        <f t="shared" si="93"/>
        <v>2.0317237612597672</v>
      </c>
      <c r="AJ118" s="169">
        <f t="shared" si="93"/>
        <v>2.2854269946730055</v>
      </c>
      <c r="AK118" s="169">
        <f t="shared" si="93"/>
        <v>2.6103032563102748</v>
      </c>
      <c r="AL118" s="169">
        <f t="shared" si="93"/>
        <v>1.1806502388151441</v>
      </c>
      <c r="AM118" s="169">
        <f t="shared" si="93"/>
        <v>1.2697381796070364</v>
      </c>
      <c r="AN118" s="169">
        <f t="shared" si="93"/>
        <v>1.1315440934439338</v>
      </c>
      <c r="AO118" s="169">
        <f t="shared" si="93"/>
        <v>1.8108122312343247</v>
      </c>
      <c r="AP118" s="169">
        <f t="shared" si="93"/>
        <v>4.4148377302324135</v>
      </c>
      <c r="AQ118" s="169">
        <f t="shared" si="92"/>
        <v>4.8969215879099268</v>
      </c>
      <c r="AR118" s="169">
        <f t="shared" si="92"/>
        <v>4.9860279895347377</v>
      </c>
      <c r="AS118" s="169">
        <f t="shared" si="92"/>
        <v>3.7280862735944034</v>
      </c>
      <c r="AT118" s="169">
        <f t="shared" si="92"/>
        <v>3.0817550935894742</v>
      </c>
      <c r="AU118" s="169">
        <f t="shared" si="92"/>
        <v>2.5571072026691235</v>
      </c>
      <c r="AV118" s="169">
        <f t="shared" si="92"/>
        <v>2.4795948114966033</v>
      </c>
      <c r="AW118" s="169">
        <f t="shared" si="92"/>
        <v>3.801195104346732</v>
      </c>
      <c r="AX118" s="169">
        <f t="shared" si="92"/>
        <v>4.2959881815044376</v>
      </c>
      <c r="AY118" s="169">
        <f t="shared" si="92"/>
        <v>3.7826520642163532</v>
      </c>
      <c r="AZ118" s="169">
        <f t="shared" si="92"/>
        <v>4.4377151278084987</v>
      </c>
      <c r="BA118" s="169">
        <f t="shared" si="92"/>
        <v>4.2812368824332339</v>
      </c>
      <c r="BB118" s="169">
        <f t="shared" si="92"/>
        <v>3.7060658403105364</v>
      </c>
      <c r="BC118" s="169">
        <f t="shared" si="92"/>
        <v>4.1855061747572853</v>
      </c>
      <c r="BD118" s="169">
        <f t="shared" si="92"/>
        <v>4.5887880597060775</v>
      </c>
      <c r="BE118" s="169">
        <f t="shared" si="92"/>
        <v>4.9638880667308465</v>
      </c>
      <c r="BF118" s="169">
        <f t="shared" si="92"/>
        <v>4.2386815123008468</v>
      </c>
      <c r="BG118" s="169">
        <f t="shared" si="92"/>
        <v>4.3851208433024551</v>
      </c>
      <c r="BH118" s="169">
        <f t="shared" si="92"/>
        <v>4.0425559165446332</v>
      </c>
      <c r="BI118" s="169">
        <f t="shared" si="90"/>
        <v>4.2440887258901672</v>
      </c>
      <c r="BJ118" s="169">
        <f t="shared" si="90"/>
        <v>4.0822218131307517</v>
      </c>
      <c r="BK118" s="169">
        <f t="shared" si="90"/>
        <v>4.362597895618741</v>
      </c>
    </row>
    <row r="119" spans="1:63">
      <c r="A119" s="157" t="s">
        <v>13</v>
      </c>
      <c r="B119" s="276"/>
      <c r="C119" s="167"/>
      <c r="D119" s="167"/>
      <c r="E119" s="167"/>
      <c r="F119" s="167">
        <f>(F39-B39)/B39*100</f>
        <v>3.4472812836315416</v>
      </c>
      <c r="G119" s="167">
        <f t="shared" si="91"/>
        <v>4.8290509706145226</v>
      </c>
      <c r="H119" s="167">
        <f t="shared" si="91"/>
        <v>5.8002508099709855</v>
      </c>
      <c r="I119" s="167">
        <f t="shared" si="91"/>
        <v>6.5689262976002114</v>
      </c>
      <c r="J119" s="167">
        <f t="shared" si="91"/>
        <v>3.262017048181808</v>
      </c>
      <c r="K119" s="167">
        <f t="shared" si="91"/>
        <v>2.5997110538008621</v>
      </c>
      <c r="L119" s="167">
        <f t="shared" si="91"/>
        <v>1.3590606913160603</v>
      </c>
      <c r="M119" s="167">
        <f t="shared" si="91"/>
        <v>0.20913086592009153</v>
      </c>
      <c r="N119" s="167">
        <f t="shared" si="91"/>
        <v>1.6153060853309646</v>
      </c>
      <c r="O119" s="167">
        <f t="shared" si="91"/>
        <v>1.0653319784836066</v>
      </c>
      <c r="P119" s="167">
        <f t="shared" si="91"/>
        <v>0.66555921901037318</v>
      </c>
      <c r="Q119" s="167">
        <f t="shared" si="91"/>
        <v>0.91565123005951532</v>
      </c>
      <c r="R119" s="167">
        <f t="shared" si="91"/>
        <v>-0.51850170255905881</v>
      </c>
      <c r="S119" s="167">
        <f t="shared" si="91"/>
        <v>0.25709096332236131</v>
      </c>
      <c r="T119" s="167">
        <f t="shared" si="91"/>
        <v>1.7919142162012989</v>
      </c>
      <c r="U119" s="167">
        <f t="shared" si="91"/>
        <v>2.9764369945920777</v>
      </c>
      <c r="V119" s="167">
        <f t="shared" si="93"/>
        <v>4.8555765793219869</v>
      </c>
      <c r="W119" s="167">
        <f t="shared" si="93"/>
        <v>4.9927507593537888</v>
      </c>
      <c r="X119" s="167">
        <f t="shared" si="93"/>
        <v>4.8947128478569857</v>
      </c>
      <c r="Y119" s="167">
        <f t="shared" si="93"/>
        <v>4.477007002317765</v>
      </c>
      <c r="Z119" s="167">
        <f t="shared" si="93"/>
        <v>5.2321134177354214</v>
      </c>
      <c r="AA119" s="167">
        <f t="shared" si="93"/>
        <v>4.5111307250987327</v>
      </c>
      <c r="AB119" s="167">
        <f t="shared" si="93"/>
        <v>3.4965075611104659</v>
      </c>
      <c r="AC119" s="167">
        <f t="shared" si="93"/>
        <v>3.4204889450805811</v>
      </c>
      <c r="AD119" s="167">
        <f t="shared" si="93"/>
        <v>1.7474028915686364</v>
      </c>
      <c r="AE119" s="167">
        <f t="shared" si="93"/>
        <v>2.7522103580511779</v>
      </c>
      <c r="AF119" s="167">
        <f t="shared" si="93"/>
        <v>3.4121919997741936</v>
      </c>
      <c r="AG119" s="167">
        <f t="shared" si="93"/>
        <v>3.3490691519084597</v>
      </c>
      <c r="AH119" s="167">
        <f t="shared" si="93"/>
        <v>4.114842960494169</v>
      </c>
      <c r="AI119" s="167">
        <f t="shared" si="93"/>
        <v>2.9485982272201818</v>
      </c>
      <c r="AJ119" s="167">
        <f t="shared" si="93"/>
        <v>2.4066102764515462</v>
      </c>
      <c r="AK119" s="167">
        <f t="shared" si="93"/>
        <v>2.0766509312438592</v>
      </c>
      <c r="AL119" s="167">
        <f t="shared" si="93"/>
        <v>2.6323001937683168</v>
      </c>
      <c r="AM119" s="167">
        <f t="shared" si="93"/>
        <v>3.8745551114937742</v>
      </c>
      <c r="AN119" s="167">
        <f t="shared" si="93"/>
        <v>5.2456180769371006</v>
      </c>
      <c r="AO119" s="167">
        <f t="shared" si="93"/>
        <v>6.078848636701796</v>
      </c>
      <c r="AP119" s="167">
        <f t="shared" si="93"/>
        <v>5.7420394443124492</v>
      </c>
      <c r="AQ119" s="167">
        <f t="shared" si="92"/>
        <v>6.2334425389243542</v>
      </c>
      <c r="AR119" s="167">
        <f t="shared" si="92"/>
        <v>6.1064388203842759</v>
      </c>
      <c r="AS119" s="167">
        <f t="shared" si="92"/>
        <v>5.5674270245408346</v>
      </c>
      <c r="AT119" s="167">
        <f t="shared" si="92"/>
        <v>5.771558822647938</v>
      </c>
      <c r="AU119" s="167">
        <f t="shared" si="92"/>
        <v>5.175025410413145</v>
      </c>
      <c r="AV119" s="167">
        <f t="shared" si="92"/>
        <v>5.0808789743373897</v>
      </c>
      <c r="AW119" s="167">
        <f t="shared" si="92"/>
        <v>5.6901035673576033</v>
      </c>
      <c r="AX119" s="167">
        <f t="shared" si="92"/>
        <v>6.1774114599007044</v>
      </c>
      <c r="AY119" s="167">
        <f t="shared" si="92"/>
        <v>5.8819386299948286</v>
      </c>
      <c r="AZ119" s="167">
        <f t="shared" si="92"/>
        <v>5.6531331917535734</v>
      </c>
      <c r="BA119" s="167">
        <f t="shared" si="92"/>
        <v>5.9623531857444103</v>
      </c>
      <c r="BB119" s="167">
        <f t="shared" si="92"/>
        <v>4.799131637357144</v>
      </c>
      <c r="BC119" s="167">
        <f t="shared" si="92"/>
        <v>5.1646930062003102</v>
      </c>
      <c r="BD119" s="167">
        <f t="shared" si="92"/>
        <v>4.3849160944362389</v>
      </c>
      <c r="BE119" s="167">
        <f t="shared" si="92"/>
        <v>2.2929602325836873</v>
      </c>
      <c r="BF119" s="167">
        <f t="shared" si="92"/>
        <v>-0.4335436606544581</v>
      </c>
      <c r="BG119" s="167">
        <f t="shared" si="92"/>
        <v>-2.8775439288968139</v>
      </c>
      <c r="BH119" s="167">
        <f t="shared" si="92"/>
        <v>-2.8976682061072609</v>
      </c>
      <c r="BI119" s="167">
        <f t="shared" si="90"/>
        <v>-1.6693359893240267</v>
      </c>
      <c r="BJ119" s="167">
        <f t="shared" si="90"/>
        <v>1.3119295359999843</v>
      </c>
      <c r="BK119" s="167">
        <f t="shared" si="90"/>
        <v>3.4005431745879431</v>
      </c>
    </row>
    <row r="120" spans="1:63">
      <c r="A120" s="183" t="s">
        <v>14</v>
      </c>
      <c r="B120" s="272"/>
      <c r="C120" s="168"/>
      <c r="D120" s="168"/>
      <c r="E120" s="168"/>
      <c r="F120" s="168">
        <f t="shared" si="91"/>
        <v>6.7047739857790445</v>
      </c>
      <c r="G120" s="168">
        <f t="shared" si="91"/>
        <v>9.8711530026495549</v>
      </c>
      <c r="H120" s="168">
        <f t="shared" si="91"/>
        <v>10.099957084827592</v>
      </c>
      <c r="I120" s="168">
        <f t="shared" si="91"/>
        <v>10.995254228275501</v>
      </c>
      <c r="J120" s="168">
        <f t="shared" si="91"/>
        <v>14.542222036750402</v>
      </c>
      <c r="K120" s="168">
        <f t="shared" si="91"/>
        <v>11.577860833217803</v>
      </c>
      <c r="L120" s="168">
        <f t="shared" si="91"/>
        <v>10.590985992237417</v>
      </c>
      <c r="M120" s="168">
        <f t="shared" si="91"/>
        <v>9.4279000559178794</v>
      </c>
      <c r="N120" s="168">
        <f t="shared" si="91"/>
        <v>16.222302071242961</v>
      </c>
      <c r="O120" s="168">
        <f t="shared" si="91"/>
        <v>14.812934303595654</v>
      </c>
      <c r="P120" s="168">
        <f t="shared" si="91"/>
        <v>14.063238483822499</v>
      </c>
      <c r="Q120" s="168">
        <f t="shared" si="91"/>
        <v>13.907791402673217</v>
      </c>
      <c r="R120" s="168">
        <f t="shared" si="91"/>
        <v>7.5390387348750618</v>
      </c>
      <c r="S120" s="168">
        <f t="shared" si="91"/>
        <v>8.4245508793578203</v>
      </c>
      <c r="T120" s="168">
        <f t="shared" si="91"/>
        <v>9.6827398746582247</v>
      </c>
      <c r="U120" s="168">
        <f t="shared" si="91"/>
        <v>10.38773775313701</v>
      </c>
      <c r="V120" s="168">
        <f t="shared" si="93"/>
        <v>13.070478071024921</v>
      </c>
      <c r="W120" s="168">
        <f t="shared" si="93"/>
        <v>13.449435812544341</v>
      </c>
      <c r="X120" s="168">
        <f t="shared" si="93"/>
        <v>13.552843200340908</v>
      </c>
      <c r="Y120" s="168">
        <f t="shared" si="93"/>
        <v>13.492281799884779</v>
      </c>
      <c r="Z120" s="168">
        <f t="shared" si="93"/>
        <v>10.651220980455134</v>
      </c>
      <c r="AA120" s="168">
        <f t="shared" si="93"/>
        <v>10.58071802310767</v>
      </c>
      <c r="AB120" s="168">
        <f t="shared" si="93"/>
        <v>10.204420907004822</v>
      </c>
      <c r="AC120" s="168">
        <f t="shared" si="93"/>
        <v>10.361129005300239</v>
      </c>
      <c r="AD120" s="168">
        <f t="shared" si="93"/>
        <v>13.476720634317903</v>
      </c>
      <c r="AE120" s="168">
        <f t="shared" si="93"/>
        <v>13.872815404556599</v>
      </c>
      <c r="AF120" s="168">
        <f t="shared" si="93"/>
        <v>15.125991721857455</v>
      </c>
      <c r="AG120" s="168">
        <f t="shared" si="93"/>
        <v>14.149610407490643</v>
      </c>
      <c r="AH120" s="168">
        <f t="shared" si="93"/>
        <v>12.536316111734566</v>
      </c>
      <c r="AI120" s="168">
        <f t="shared" si="93"/>
        <v>12.36624976763787</v>
      </c>
      <c r="AJ120" s="168">
        <f t="shared" si="93"/>
        <v>11.16072748337783</v>
      </c>
      <c r="AK120" s="168">
        <f t="shared" si="93"/>
        <v>12.353983042024344</v>
      </c>
      <c r="AL120" s="168">
        <f t="shared" si="93"/>
        <v>21.366676466794683</v>
      </c>
      <c r="AM120" s="168">
        <f t="shared" si="93"/>
        <v>23.252162007161768</v>
      </c>
      <c r="AN120" s="168">
        <f t="shared" si="93"/>
        <v>24.996407510620671</v>
      </c>
      <c r="AO120" s="168">
        <f t="shared" si="93"/>
        <v>25.300987064286808</v>
      </c>
      <c r="AP120" s="168">
        <f t="shared" si="93"/>
        <v>16.313862553930594</v>
      </c>
      <c r="AQ120" s="168">
        <f t="shared" si="92"/>
        <v>16.448933800469376</v>
      </c>
      <c r="AR120" s="168">
        <f t="shared" si="92"/>
        <v>15.877069506392004</v>
      </c>
      <c r="AS120" s="168">
        <f t="shared" si="92"/>
        <v>15.097842432150577</v>
      </c>
      <c r="AT120" s="168">
        <f t="shared" si="92"/>
        <v>13.525278727346816</v>
      </c>
      <c r="AU120" s="168">
        <f t="shared" si="92"/>
        <v>14.110746770120091</v>
      </c>
      <c r="AV120" s="168">
        <f t="shared" si="92"/>
        <v>13.524870754351891</v>
      </c>
      <c r="AW120" s="168">
        <f t="shared" si="92"/>
        <v>16.340314106172137</v>
      </c>
      <c r="AX120" s="168">
        <f t="shared" si="92"/>
        <v>17.269952666818597</v>
      </c>
      <c r="AY120" s="168">
        <f t="shared" si="92"/>
        <v>14.359735033867494</v>
      </c>
      <c r="AZ120" s="168">
        <f t="shared" si="92"/>
        <v>14.77834882826391</v>
      </c>
      <c r="BA120" s="168">
        <f t="shared" si="92"/>
        <v>12.628440258421966</v>
      </c>
      <c r="BB120" s="168">
        <f t="shared" si="92"/>
        <v>3.2700663236673284</v>
      </c>
      <c r="BC120" s="168">
        <f t="shared" si="92"/>
        <v>4.0020275307228941</v>
      </c>
      <c r="BD120" s="168">
        <f t="shared" si="92"/>
        <v>2.2357221585318423</v>
      </c>
      <c r="BE120" s="168">
        <f t="shared" si="92"/>
        <v>9.9974697430015996E-2</v>
      </c>
      <c r="BF120" s="168">
        <f t="shared" si="92"/>
        <v>-2.3998517466102176</v>
      </c>
      <c r="BG120" s="168">
        <f t="shared" si="92"/>
        <v>-4.8385201383602041</v>
      </c>
      <c r="BH120" s="168">
        <f t="shared" si="92"/>
        <v>-5.1941116970204302</v>
      </c>
      <c r="BI120" s="168">
        <f t="shared" si="90"/>
        <v>-4.0500866245474185</v>
      </c>
      <c r="BJ120" s="168">
        <f t="shared" si="90"/>
        <v>-0.87921940928272035</v>
      </c>
      <c r="BK120" s="168">
        <f t="shared" si="90"/>
        <v>2.5214224319906542</v>
      </c>
    </row>
    <row r="121" spans="1:63" ht="13.5" thickBot="1">
      <c r="A121" s="184" t="s">
        <v>284</v>
      </c>
      <c r="B121" s="275"/>
      <c r="C121" s="170"/>
      <c r="D121" s="170"/>
      <c r="E121" s="170"/>
      <c r="F121" s="170">
        <f t="shared" si="91"/>
        <v>3.5962174188977465</v>
      </c>
      <c r="G121" s="170">
        <f t="shared" si="91"/>
        <v>5.0593998809448433</v>
      </c>
      <c r="H121" s="170">
        <f t="shared" si="91"/>
        <v>5.997483371660504</v>
      </c>
      <c r="I121" s="170">
        <f t="shared" si="91"/>
        <v>6.7721000762050547</v>
      </c>
      <c r="J121" s="170">
        <f t="shared" si="91"/>
        <v>3.7932360145735777</v>
      </c>
      <c r="K121" s="170">
        <f t="shared" si="91"/>
        <v>3.0286644839479049</v>
      </c>
      <c r="L121" s="170">
        <f t="shared" si="91"/>
        <v>1.7989300438566072</v>
      </c>
      <c r="M121" s="170">
        <f t="shared" si="91"/>
        <v>0.649020409472992</v>
      </c>
      <c r="N121" s="170">
        <f t="shared" si="91"/>
        <v>2.3744323925346111</v>
      </c>
      <c r="O121" s="170">
        <f t="shared" si="91"/>
        <v>1.776660496080245</v>
      </c>
      <c r="P121" s="170">
        <f t="shared" si="91"/>
        <v>1.3590449278432126</v>
      </c>
      <c r="Q121" s="170">
        <f t="shared" si="91"/>
        <v>1.5896667662496051</v>
      </c>
      <c r="R121" s="170">
        <f t="shared" si="91"/>
        <v>-4.3107816125320018E-2</v>
      </c>
      <c r="S121" s="170">
        <f t="shared" si="91"/>
        <v>0.73382141169811199</v>
      </c>
      <c r="T121" s="170">
        <f t="shared" si="91"/>
        <v>2.2515497280212564</v>
      </c>
      <c r="U121" s="170">
        <f t="shared" si="91"/>
        <v>3.4075464447605683</v>
      </c>
      <c r="V121" s="170">
        <f t="shared" si="93"/>
        <v>5.3770196060506033</v>
      </c>
      <c r="W121" s="170">
        <f t="shared" si="93"/>
        <v>5.5240489760170357</v>
      </c>
      <c r="X121" s="170">
        <f t="shared" si="93"/>
        <v>5.4356958739727759</v>
      </c>
      <c r="Y121" s="170">
        <f t="shared" si="93"/>
        <v>5.036817030236584</v>
      </c>
      <c r="Z121" s="170">
        <f t="shared" si="93"/>
        <v>5.6012062340201565</v>
      </c>
      <c r="AA121" s="170">
        <f t="shared" si="93"/>
        <v>4.9210971184730541</v>
      </c>
      <c r="AB121" s="170">
        <f t="shared" si="93"/>
        <v>3.9479031456737306</v>
      </c>
      <c r="AC121" s="170">
        <f t="shared" si="93"/>
        <v>3.8861672465769117</v>
      </c>
      <c r="AD121" s="170">
        <f t="shared" si="93"/>
        <v>2.5844847003479368</v>
      </c>
      <c r="AE121" s="170">
        <f t="shared" si="93"/>
        <v>3.5438619589039142</v>
      </c>
      <c r="AF121" s="170">
        <f t="shared" si="93"/>
        <v>4.2478930366527745</v>
      </c>
      <c r="AG121" s="170">
        <f t="shared" si="93"/>
        <v>4.1188913158714051</v>
      </c>
      <c r="AH121" s="170">
        <f t="shared" si="93"/>
        <v>4.7796694519310563</v>
      </c>
      <c r="AI121" s="170">
        <f t="shared" si="93"/>
        <v>3.6858978196471668</v>
      </c>
      <c r="AJ121" s="170">
        <f t="shared" si="93"/>
        <v>3.0963283425346582</v>
      </c>
      <c r="AK121" s="170">
        <f t="shared" si="93"/>
        <v>2.8797519560428371</v>
      </c>
      <c r="AL121" s="170">
        <f t="shared" si="93"/>
        <v>4.2207560753892279</v>
      </c>
      <c r="AM121" s="170">
        <f t="shared" si="93"/>
        <v>5.5186152961309665</v>
      </c>
      <c r="AN121" s="170">
        <f t="shared" si="93"/>
        <v>6.9234632599574342</v>
      </c>
      <c r="AO121" s="170">
        <f t="shared" si="93"/>
        <v>7.7192497459114326</v>
      </c>
      <c r="AP121" s="170">
        <f t="shared" si="93"/>
        <v>6.7858725006410019</v>
      </c>
      <c r="AQ121" s="170">
        <f t="shared" si="92"/>
        <v>7.2458195853760605</v>
      </c>
      <c r="AR121" s="170">
        <f t="shared" si="92"/>
        <v>7.0767578272513436</v>
      </c>
      <c r="AS121" s="170">
        <f t="shared" si="92"/>
        <v>6.5134928545730402</v>
      </c>
      <c r="AT121" s="170">
        <f t="shared" si="92"/>
        <v>6.6054491654916028</v>
      </c>
      <c r="AU121" s="170">
        <f t="shared" si="92"/>
        <v>6.1365663835009467</v>
      </c>
      <c r="AV121" s="170">
        <f t="shared" si="92"/>
        <v>5.9883693612041204</v>
      </c>
      <c r="AW121" s="170">
        <f t="shared" si="92"/>
        <v>6.8325353462787275</v>
      </c>
      <c r="AX121" s="170">
        <f t="shared" si="92"/>
        <v>7.447818989463852</v>
      </c>
      <c r="AY121" s="170">
        <f t="shared" si="92"/>
        <v>6.8627436358891707</v>
      </c>
      <c r="AZ121" s="170">
        <f t="shared" si="92"/>
        <v>6.7035705841424624</v>
      </c>
      <c r="BA121" s="170">
        <f t="shared" si="92"/>
        <v>6.7410524441218005</v>
      </c>
      <c r="BB121" s="170">
        <f t="shared" si="92"/>
        <v>4.608002372057773</v>
      </c>
      <c r="BC121" s="170">
        <f t="shared" si="92"/>
        <v>5.0207464471258536</v>
      </c>
      <c r="BD121" s="170">
        <f t="shared" si="92"/>
        <v>4.118792326425762</v>
      </c>
      <c r="BE121" s="170">
        <f t="shared" si="92"/>
        <v>2.022657064849732</v>
      </c>
      <c r="BF121" s="170">
        <f t="shared" si="92"/>
        <v>-0.67618358736033091</v>
      </c>
      <c r="BG121" s="170">
        <f t="shared" si="92"/>
        <v>-3.1179722043734803</v>
      </c>
      <c r="BH121" s="170">
        <f>(BH41-BD41)/BD41*100</f>
        <v>-3.1768823199944882</v>
      </c>
      <c r="BI121" s="170">
        <f>(BI41-BE41)/BE41*100</f>
        <v>-1.9572525294174001</v>
      </c>
      <c r="BJ121" s="170">
        <f>(BJ41-BF41)/BF41*100</f>
        <v>1.0462368006718801</v>
      </c>
      <c r="BK121" s="170">
        <f>(BK41-BG41)/BG41*100</f>
        <v>3.2946715174989554</v>
      </c>
    </row>
  </sheetData>
  <mergeCells count="5">
    <mergeCell ref="A103:BH103"/>
    <mergeCell ref="A43:BH43"/>
    <mergeCell ref="A63:BH63"/>
    <mergeCell ref="A83:BH83"/>
    <mergeCell ref="A1:B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sqref="A1:Q1"/>
    </sheetView>
  </sheetViews>
  <sheetFormatPr defaultRowHeight="12.75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5.5" customHeight="1" thickBot="1">
      <c r="A1" s="332" t="s">
        <v>21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/>
      <c r="O1" s="334"/>
      <c r="P1" s="334"/>
      <c r="Q1" s="335"/>
    </row>
    <row r="2" spans="1:17" ht="77.25" thickBot="1">
      <c r="A2" s="186"/>
      <c r="B2" s="209" t="s">
        <v>0</v>
      </c>
      <c r="C2" s="210" t="s">
        <v>1</v>
      </c>
      <c r="D2" s="210" t="s">
        <v>2</v>
      </c>
      <c r="E2" s="209" t="s">
        <v>3</v>
      </c>
      <c r="F2" s="210" t="s">
        <v>4</v>
      </c>
      <c r="G2" s="210" t="s">
        <v>5</v>
      </c>
      <c r="H2" s="210" t="s">
        <v>6</v>
      </c>
      <c r="I2" s="209" t="s">
        <v>7</v>
      </c>
      <c r="J2" s="210" t="s">
        <v>8</v>
      </c>
      <c r="K2" s="210" t="s">
        <v>9</v>
      </c>
      <c r="L2" s="210" t="s">
        <v>10</v>
      </c>
      <c r="M2" s="210" t="s">
        <v>11</v>
      </c>
      <c r="N2" s="210" t="s">
        <v>12</v>
      </c>
      <c r="O2" s="209" t="s">
        <v>13</v>
      </c>
      <c r="P2" s="210" t="s">
        <v>14</v>
      </c>
      <c r="Q2" s="211" t="s">
        <v>15</v>
      </c>
    </row>
    <row r="3" spans="1:17">
      <c r="A3" s="190">
        <v>1996</v>
      </c>
      <c r="B3" s="187">
        <v>24.327178822247081</v>
      </c>
      <c r="C3" s="201">
        <v>16.333389661194087</v>
      </c>
      <c r="D3" s="201">
        <v>39.29112934414519</v>
      </c>
      <c r="E3" s="188">
        <v>2.2634245211871051</v>
      </c>
      <c r="F3" s="201">
        <v>1.7479865100412453</v>
      </c>
      <c r="G3" s="201">
        <v>11.074059626964919</v>
      </c>
      <c r="H3" s="201">
        <v>-1.7304780763978587</v>
      </c>
      <c r="I3" s="188">
        <v>4.1991954303656254</v>
      </c>
      <c r="J3" s="201">
        <v>2.2470205122525559</v>
      </c>
      <c r="K3" s="201">
        <v>4.4671965229658666</v>
      </c>
      <c r="L3" s="201">
        <v>6.8454417881424288</v>
      </c>
      <c r="M3" s="201">
        <v>2.5993756666897951</v>
      </c>
      <c r="N3" s="201">
        <v>3.784687181258374</v>
      </c>
      <c r="O3" s="188">
        <v>5.1652471014777701</v>
      </c>
      <c r="P3" s="201">
        <v>9.4243632416004957</v>
      </c>
      <c r="Q3" s="189">
        <v>5.3602932241613468</v>
      </c>
    </row>
    <row r="4" spans="1:17">
      <c r="A4" s="190">
        <f>A3+1</f>
        <v>1997</v>
      </c>
      <c r="B4" s="187">
        <v>0.21275362758618852</v>
      </c>
      <c r="C4" s="201">
        <v>-0.3577582931626867</v>
      </c>
      <c r="D4" s="201">
        <v>1.1047009794468841</v>
      </c>
      <c r="E4" s="188">
        <v>2.9974216511283585</v>
      </c>
      <c r="F4" s="201">
        <v>2.6509811171693163</v>
      </c>
      <c r="G4" s="201">
        <v>3.4431570966822234</v>
      </c>
      <c r="H4" s="201">
        <v>5.7190779192565628</v>
      </c>
      <c r="I4" s="188">
        <v>1.5145199579551749</v>
      </c>
      <c r="J4" s="201">
        <v>0.55422679345200143</v>
      </c>
      <c r="K4" s="201">
        <v>5.5598837816904023</v>
      </c>
      <c r="L4" s="201">
        <v>4.2397690664207577</v>
      </c>
      <c r="M4" s="201">
        <v>-0.10203571415376578</v>
      </c>
      <c r="N4" s="201">
        <v>-2.419891015264688</v>
      </c>
      <c r="O4" s="188">
        <v>1.8406538219796784</v>
      </c>
      <c r="P4" s="201">
        <v>11.498197849652147</v>
      </c>
      <c r="Q4" s="189">
        <v>2.2999804179755818</v>
      </c>
    </row>
    <row r="5" spans="1:17">
      <c r="A5" s="190">
        <f t="shared" ref="A5:A16" si="0">A4+1</f>
        <v>1998</v>
      </c>
      <c r="B5" s="187">
        <v>1.8089305926057522E-2</v>
      </c>
      <c r="C5" s="201">
        <v>0.90679689008445941</v>
      </c>
      <c r="D5" s="201">
        <v>-1.351232499277359</v>
      </c>
      <c r="E5" s="188">
        <v>-1.9763677256198697</v>
      </c>
      <c r="F5" s="201">
        <v>-0.45016265487669321</v>
      </c>
      <c r="G5" s="201">
        <v>-6.1115588922262223</v>
      </c>
      <c r="H5" s="201">
        <v>-11.254456509814501</v>
      </c>
      <c r="I5" s="188">
        <v>2.7470317028769098</v>
      </c>
      <c r="J5" s="201">
        <v>0.88094178663700917</v>
      </c>
      <c r="K5" s="201">
        <v>4.5286472045194284</v>
      </c>
      <c r="L5" s="201">
        <v>2.4268725064224799</v>
      </c>
      <c r="M5" s="201">
        <v>6.2204660235137315</v>
      </c>
      <c r="N5" s="201">
        <v>1.9185776304905107</v>
      </c>
      <c r="O5" s="188">
        <v>1.0643415175973707</v>
      </c>
      <c r="P5" s="201">
        <v>14.749366359693191</v>
      </c>
      <c r="Q5" s="189">
        <v>1.7737441300200596</v>
      </c>
    </row>
    <row r="6" spans="1:17">
      <c r="A6" s="190">
        <f t="shared" si="0"/>
        <v>1999</v>
      </c>
      <c r="B6" s="187">
        <v>-12.301400422253449</v>
      </c>
      <c r="C6" s="201">
        <v>-2.6298178119234397</v>
      </c>
      <c r="D6" s="201">
        <v>-27.54448783377434</v>
      </c>
      <c r="E6" s="188">
        <v>0.86303659176368785</v>
      </c>
      <c r="F6" s="201">
        <v>1.6032162029260777</v>
      </c>
      <c r="G6" s="201">
        <v>5.8738189568442158E-2</v>
      </c>
      <c r="H6" s="201">
        <v>-5.6966269183352605</v>
      </c>
      <c r="I6" s="188">
        <v>3.205049508043869</v>
      </c>
      <c r="J6" s="201">
        <v>7.153438110640173</v>
      </c>
      <c r="K6" s="201">
        <v>3.5515228165262891</v>
      </c>
      <c r="L6" s="201">
        <v>6.0813331708891418</v>
      </c>
      <c r="M6" s="201">
        <v>3.6957968062409501</v>
      </c>
      <c r="N6" s="201">
        <v>-3.4818138516285417</v>
      </c>
      <c r="O6" s="188">
        <v>1.1269369893373067</v>
      </c>
      <c r="P6" s="201">
        <v>9.0029202592356388</v>
      </c>
      <c r="Q6" s="189">
        <v>1.58726406740563</v>
      </c>
    </row>
    <row r="7" spans="1:17">
      <c r="A7" s="190">
        <f t="shared" si="0"/>
        <v>2000</v>
      </c>
      <c r="B7" s="187">
        <v>1.7227066681637493</v>
      </c>
      <c r="C7" s="201">
        <v>3.7541218973935253</v>
      </c>
      <c r="D7" s="201">
        <v>-2.5798703215106769</v>
      </c>
      <c r="E7" s="188">
        <v>7.9829223019315849</v>
      </c>
      <c r="F7" s="201">
        <v>8.5899492696371755</v>
      </c>
      <c r="G7" s="201">
        <v>5.8676268172194277</v>
      </c>
      <c r="H7" s="201">
        <v>3.941044202206661</v>
      </c>
      <c r="I7" s="188">
        <v>3.6950185386219956</v>
      </c>
      <c r="J7" s="201">
        <v>8.2442430596969913</v>
      </c>
      <c r="K7" s="201">
        <v>6.4544516753365295</v>
      </c>
      <c r="L7" s="201">
        <v>1.1933287562376913</v>
      </c>
      <c r="M7" s="201">
        <v>4.7073160157575709</v>
      </c>
      <c r="N7" s="201">
        <v>-0.29083884431686502</v>
      </c>
      <c r="O7" s="188">
        <v>4.802999523829615</v>
      </c>
      <c r="P7" s="201">
        <v>13.391775337907397</v>
      </c>
      <c r="Q7" s="189">
        <v>5.3416311791844784</v>
      </c>
    </row>
    <row r="8" spans="1:17">
      <c r="A8" s="190">
        <f t="shared" si="0"/>
        <v>2001</v>
      </c>
      <c r="B8" s="187">
        <v>-1.8158586540644353</v>
      </c>
      <c r="C8" s="201">
        <v>-0.35508425423581069</v>
      </c>
      <c r="D8" s="201">
        <v>-5.1109673962744733</v>
      </c>
      <c r="E8" s="188">
        <v>4.9791564011893703</v>
      </c>
      <c r="F8" s="201">
        <v>2.9761256863385848</v>
      </c>
      <c r="G8" s="201">
        <v>-0.15546150218985691</v>
      </c>
      <c r="H8" s="201">
        <v>34.108681314950161</v>
      </c>
      <c r="I8" s="188">
        <v>4.4785613796745904</v>
      </c>
      <c r="J8" s="201">
        <v>7.8119454402685991</v>
      </c>
      <c r="K8" s="201">
        <v>4.3137983896882419</v>
      </c>
      <c r="L8" s="201">
        <v>5.7000743655677866</v>
      </c>
      <c r="M8" s="201">
        <v>2.3313694955157054</v>
      </c>
      <c r="N8" s="201">
        <v>0.93167194546765941</v>
      </c>
      <c r="O8" s="188">
        <v>4.1561585145777107</v>
      </c>
      <c r="P8" s="201">
        <v>10.448460500627467</v>
      </c>
      <c r="Q8" s="189">
        <v>4.5809264053410983</v>
      </c>
    </row>
    <row r="9" spans="1:17">
      <c r="A9" s="190">
        <f t="shared" si="0"/>
        <v>2002</v>
      </c>
      <c r="B9" s="187">
        <v>0.10661873370909471</v>
      </c>
      <c r="C9" s="201">
        <v>4.653605468815817</v>
      </c>
      <c r="D9" s="201">
        <v>-10.664217301363346</v>
      </c>
      <c r="E9" s="188">
        <v>1.0269937440988337</v>
      </c>
      <c r="F9" s="201">
        <v>2.6356048186201808</v>
      </c>
      <c r="G9" s="201">
        <v>9.7037840654843333</v>
      </c>
      <c r="H9" s="201">
        <v>-21.006937512957489</v>
      </c>
      <c r="I9" s="188">
        <v>4.0041102129596284</v>
      </c>
      <c r="J9" s="201">
        <v>2.4495846618694839</v>
      </c>
      <c r="K9" s="201">
        <v>9.3551417802024215</v>
      </c>
      <c r="L9" s="201">
        <v>5.0547872389770401</v>
      </c>
      <c r="M9" s="201">
        <v>2.411459265991736</v>
      </c>
      <c r="N9" s="201">
        <v>0.41607279782576079</v>
      </c>
      <c r="O9" s="188">
        <v>2.8181506763396991</v>
      </c>
      <c r="P9" s="201">
        <v>14.157650090920987</v>
      </c>
      <c r="Q9" s="189">
        <v>3.6265821025394578</v>
      </c>
    </row>
    <row r="10" spans="1:17">
      <c r="A10" s="190">
        <f t="shared" si="0"/>
        <v>2003</v>
      </c>
      <c r="B10" s="187">
        <v>5.3662048379077429</v>
      </c>
      <c r="C10" s="201">
        <v>5.1839550801445373</v>
      </c>
      <c r="D10" s="201">
        <v>5.8719380036837112</v>
      </c>
      <c r="E10" s="188">
        <v>-1.4938695307479761</v>
      </c>
      <c r="F10" s="201">
        <v>-0.91605471872023903</v>
      </c>
      <c r="G10" s="201">
        <v>-11.509926472880784</v>
      </c>
      <c r="H10" s="201">
        <v>4.7497428617470439</v>
      </c>
      <c r="I10" s="188">
        <v>4.6851053389306321</v>
      </c>
      <c r="J10" s="201">
        <v>3.4685167303858582</v>
      </c>
      <c r="K10" s="201">
        <v>6.9910452895023028</v>
      </c>
      <c r="L10" s="201">
        <v>5.5892222881982878</v>
      </c>
      <c r="M10" s="201">
        <v>5.5714173598928376</v>
      </c>
      <c r="N10" s="201">
        <v>2.1974951064812722</v>
      </c>
      <c r="O10" s="188">
        <v>2.8779538583667001</v>
      </c>
      <c r="P10" s="201">
        <v>12.101015377722174</v>
      </c>
      <c r="Q10" s="189">
        <v>3.6023201901079016</v>
      </c>
    </row>
    <row r="11" spans="1:17">
      <c r="A11" s="190">
        <f t="shared" si="0"/>
        <v>2004</v>
      </c>
      <c r="B11" s="187">
        <v>0.75567788508223666</v>
      </c>
      <c r="C11" s="201">
        <v>0.30325645999335371</v>
      </c>
      <c r="D11" s="201">
        <v>2.0029645322294609</v>
      </c>
      <c r="E11" s="188">
        <v>5.2864306206426095</v>
      </c>
      <c r="F11" s="201">
        <v>4.7001760233958594</v>
      </c>
      <c r="G11" s="201">
        <v>7.3184307014032184</v>
      </c>
      <c r="H11" s="201">
        <v>9.3854882281274872</v>
      </c>
      <c r="I11" s="188">
        <v>4.5034154413494942</v>
      </c>
      <c r="J11" s="201">
        <v>5.4367045880185341</v>
      </c>
      <c r="K11" s="201">
        <v>4.4789047295174438</v>
      </c>
      <c r="L11" s="201">
        <v>7.2253292354286875</v>
      </c>
      <c r="M11" s="201">
        <v>1.7682853612014979</v>
      </c>
      <c r="N11" s="201">
        <v>1.3494582078885304</v>
      </c>
      <c r="O11" s="188">
        <v>4.4630634375444576</v>
      </c>
      <c r="P11" s="201">
        <v>23.738358146127851</v>
      </c>
      <c r="Q11" s="189">
        <v>6.1011024555540949</v>
      </c>
    </row>
    <row r="12" spans="1:17">
      <c r="A12" s="190">
        <f t="shared" si="0"/>
        <v>2005</v>
      </c>
      <c r="B12" s="187">
        <v>-5.9574073835498673</v>
      </c>
      <c r="C12" s="201">
        <v>-5.8467181986962764</v>
      </c>
      <c r="D12" s="201">
        <v>-6.2574828832609484</v>
      </c>
      <c r="E12" s="188">
        <v>6.7971079153581915</v>
      </c>
      <c r="F12" s="201">
        <v>6.16865782426816</v>
      </c>
      <c r="G12" s="201">
        <v>6.5088364735634601</v>
      </c>
      <c r="H12" s="201">
        <v>13.559290712423945</v>
      </c>
      <c r="I12" s="188">
        <v>6.7740470832468134</v>
      </c>
      <c r="J12" s="201">
        <v>6.4683772653539018</v>
      </c>
      <c r="K12" s="201">
        <v>5.9150981474114728</v>
      </c>
      <c r="L12" s="201">
        <v>10.576443377180968</v>
      </c>
      <c r="M12" s="201">
        <v>3.3779430972473352</v>
      </c>
      <c r="N12" s="201">
        <v>4.5038842802488963</v>
      </c>
      <c r="O12" s="188">
        <v>5.9113280445307756</v>
      </c>
      <c r="P12" s="201">
        <v>15.925892028520483</v>
      </c>
      <c r="Q12" s="189">
        <v>6.9038490659993093</v>
      </c>
    </row>
    <row r="13" spans="1:17">
      <c r="A13" s="190">
        <f t="shared" si="0"/>
        <v>2006</v>
      </c>
      <c r="B13" s="187">
        <v>-0.50635611208716658</v>
      </c>
      <c r="C13" s="201">
        <v>0.53514512927117452</v>
      </c>
      <c r="D13" s="201">
        <v>-3.3422109236834716</v>
      </c>
      <c r="E13" s="188">
        <v>5.9365850043237858</v>
      </c>
      <c r="F13" s="201">
        <v>6.0361202543548877</v>
      </c>
      <c r="G13" s="201">
        <v>3.303908443060303</v>
      </c>
      <c r="H13" s="201">
        <v>7.595951675398692</v>
      </c>
      <c r="I13" s="188">
        <v>5.7542002180562237</v>
      </c>
      <c r="J13" s="201">
        <v>6.4021635266201473</v>
      </c>
      <c r="K13" s="201">
        <v>5.2007031701428827</v>
      </c>
      <c r="L13" s="201">
        <v>7.6942579697232771</v>
      </c>
      <c r="M13" s="201">
        <v>5.3045956951620603</v>
      </c>
      <c r="N13" s="201">
        <v>2.9800977844017367</v>
      </c>
      <c r="O13" s="188">
        <v>5.4278525455709392</v>
      </c>
      <c r="P13" s="201">
        <v>14.386071372025608</v>
      </c>
      <c r="Q13" s="189">
        <v>6.3906090009618053</v>
      </c>
    </row>
    <row r="14" spans="1:17">
      <c r="A14" s="190">
        <f t="shared" si="0"/>
        <v>2007</v>
      </c>
      <c r="B14" s="187">
        <v>4.1171412703712873</v>
      </c>
      <c r="C14" s="201">
        <v>4.6918415973775565</v>
      </c>
      <c r="D14" s="201">
        <v>2.4895449592479282</v>
      </c>
      <c r="E14" s="188">
        <v>5.6597575176138966</v>
      </c>
      <c r="F14" s="201">
        <v>5.0588251802640354</v>
      </c>
      <c r="G14" s="201">
        <v>3.1879263788259617</v>
      </c>
      <c r="H14" s="201">
        <v>13.706077171319265</v>
      </c>
      <c r="I14" s="188">
        <v>6.1920508623770187</v>
      </c>
      <c r="J14" s="201">
        <v>5.592159702286212</v>
      </c>
      <c r="K14" s="201">
        <v>6.7987741694724866</v>
      </c>
      <c r="L14" s="201">
        <v>7.7742812000081152</v>
      </c>
      <c r="M14" s="201">
        <v>5.4967323876356371</v>
      </c>
      <c r="N14" s="201">
        <v>4.1999069356885483</v>
      </c>
      <c r="O14" s="188">
        <v>5.9171289724180074</v>
      </c>
      <c r="P14" s="201">
        <v>14.722686327692017</v>
      </c>
      <c r="Q14" s="189">
        <v>6.9345986420431354</v>
      </c>
    </row>
    <row r="15" spans="1:17">
      <c r="A15" s="190">
        <f t="shared" si="0"/>
        <v>2008</v>
      </c>
      <c r="B15" s="187">
        <v>5.8294988475209779</v>
      </c>
      <c r="C15" s="201">
        <v>9.9985981661473797</v>
      </c>
      <c r="D15" s="201">
        <v>-6.2314303601105321</v>
      </c>
      <c r="E15" s="188">
        <v>3.1298348595093546</v>
      </c>
      <c r="F15" s="201">
        <v>2.6399937703058396</v>
      </c>
      <c r="G15" s="201">
        <v>0.85240074999148319</v>
      </c>
      <c r="H15" s="201">
        <v>9.3855265563694754</v>
      </c>
      <c r="I15" s="188">
        <v>4.4575179688685118</v>
      </c>
      <c r="J15" s="201">
        <v>0.91222102411396455</v>
      </c>
      <c r="K15" s="201">
        <v>4.1985761511552813</v>
      </c>
      <c r="L15" s="201">
        <v>7.7922149005678856</v>
      </c>
      <c r="M15" s="201">
        <v>3.335732450161216</v>
      </c>
      <c r="N15" s="201">
        <v>4.3653835162105672</v>
      </c>
      <c r="O15" s="188">
        <v>4.1460539903177187</v>
      </c>
      <c r="P15" s="201">
        <v>2.3880021746816662</v>
      </c>
      <c r="Q15" s="189">
        <v>3.9281188026324201</v>
      </c>
    </row>
    <row r="16" spans="1:17">
      <c r="A16" s="190">
        <f t="shared" si="0"/>
        <v>2009</v>
      </c>
      <c r="B16" s="187">
        <v>-4.1116599935582459</v>
      </c>
      <c r="C16" s="188">
        <v>-3.2027100271002666</v>
      </c>
      <c r="D16" s="188">
        <v>-7.1963275398111524</v>
      </c>
      <c r="E16" s="188">
        <v>-8.0354034203416642</v>
      </c>
      <c r="F16" s="188">
        <v>-10.703232002524675</v>
      </c>
      <c r="G16" s="188">
        <v>-0.48798857928678907</v>
      </c>
      <c r="H16" s="188">
        <v>7.8361715724972649</v>
      </c>
      <c r="I16" s="188">
        <v>0.90036811504095038</v>
      </c>
      <c r="J16" s="188">
        <v>-2.8794937729288121</v>
      </c>
      <c r="K16" s="188">
        <v>0.5317753388353671</v>
      </c>
      <c r="L16" s="188">
        <v>1.2659201663841331</v>
      </c>
      <c r="M16" s="188">
        <v>2.6714172158572236</v>
      </c>
      <c r="N16" s="188">
        <v>4.2270204848906365</v>
      </c>
      <c r="O16" s="188">
        <v>-1.9762544744982946</v>
      </c>
      <c r="P16" s="188">
        <v>-4.122809725180324</v>
      </c>
      <c r="Q16" s="189">
        <v>-2.238406827371294</v>
      </c>
    </row>
    <row r="17" spans="1:17" ht="39" thickBot="1">
      <c r="A17" s="202" t="s">
        <v>19</v>
      </c>
      <c r="B17" s="203">
        <f t="shared" ref="B17:Q17" si="1">AVERAGE(B3:B16)</f>
        <v>1.268799102357232</v>
      </c>
      <c r="C17" s="277">
        <f t="shared" si="1"/>
        <v>2.4263301260931009</v>
      </c>
      <c r="D17" s="277">
        <f t="shared" si="1"/>
        <v>-1.3941392314509378</v>
      </c>
      <c r="E17" s="204">
        <f t="shared" si="1"/>
        <v>2.5297878894312333</v>
      </c>
      <c r="F17" s="277">
        <f t="shared" si="1"/>
        <v>2.3384419486571253</v>
      </c>
      <c r="G17" s="277">
        <f t="shared" si="1"/>
        <v>2.3609952211557226</v>
      </c>
      <c r="H17" s="277">
        <f t="shared" si="1"/>
        <v>5.0213252283422474</v>
      </c>
      <c r="I17" s="204">
        <f t="shared" si="1"/>
        <v>4.0792994113119594</v>
      </c>
      <c r="J17" s="277">
        <f t="shared" si="1"/>
        <v>3.9101463877619014</v>
      </c>
      <c r="K17" s="277">
        <f t="shared" si="1"/>
        <v>5.1675370833547438</v>
      </c>
      <c r="L17" s="277">
        <f t="shared" si="1"/>
        <v>5.6756625735820476</v>
      </c>
      <c r="M17" s="277">
        <f t="shared" si="1"/>
        <v>3.5278479376223948</v>
      </c>
      <c r="N17" s="277">
        <f t="shared" si="1"/>
        <v>1.7629794399744569</v>
      </c>
      <c r="O17" s="204">
        <f t="shared" si="1"/>
        <v>3.4101153228135321</v>
      </c>
      <c r="P17" s="277">
        <f t="shared" si="1"/>
        <v>11.557996381516201</v>
      </c>
      <c r="Q17" s="205">
        <f t="shared" si="1"/>
        <v>4.0137580611825019</v>
      </c>
    </row>
  </sheetData>
  <mergeCells count="1">
    <mergeCell ref="A1:Q1"/>
  </mergeCells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sqref="A1:Q1"/>
    </sheetView>
  </sheetViews>
  <sheetFormatPr defaultRowHeight="12.75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6.25" customHeight="1" thickBot="1">
      <c r="A1" s="332" t="s">
        <v>203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/>
      <c r="O1" s="334"/>
      <c r="P1" s="334"/>
      <c r="Q1" s="335"/>
    </row>
    <row r="2" spans="1:17" ht="77.25" thickBot="1">
      <c r="A2" s="186"/>
      <c r="B2" s="209" t="s">
        <v>0</v>
      </c>
      <c r="C2" s="210" t="s">
        <v>1</v>
      </c>
      <c r="D2" s="210" t="s">
        <v>2</v>
      </c>
      <c r="E2" s="209" t="s">
        <v>3</v>
      </c>
      <c r="F2" s="210" t="s">
        <v>4</v>
      </c>
      <c r="G2" s="210" t="s">
        <v>5</v>
      </c>
      <c r="H2" s="210" t="s">
        <v>6</v>
      </c>
      <c r="I2" s="209" t="s">
        <v>7</v>
      </c>
      <c r="J2" s="210" t="s">
        <v>8</v>
      </c>
      <c r="K2" s="210" t="s">
        <v>9</v>
      </c>
      <c r="L2" s="210" t="s">
        <v>10</v>
      </c>
      <c r="M2" s="210" t="s">
        <v>11</v>
      </c>
      <c r="N2" s="210" t="s">
        <v>12</v>
      </c>
      <c r="O2" s="209" t="s">
        <v>13</v>
      </c>
      <c r="P2" s="210" t="s">
        <v>14</v>
      </c>
      <c r="Q2" s="211" t="s">
        <v>15</v>
      </c>
    </row>
    <row r="3" spans="1:17">
      <c r="A3" s="190" t="s">
        <v>286</v>
      </c>
      <c r="B3" s="187">
        <v>1.6810536209994911</v>
      </c>
      <c r="C3" s="201">
        <v>-15.24009696826325</v>
      </c>
      <c r="D3" s="201">
        <v>38.746645020284532</v>
      </c>
      <c r="E3" s="188">
        <v>2.1738484148827002</v>
      </c>
      <c r="F3" s="201">
        <v>2.6338516659577529</v>
      </c>
      <c r="G3" s="201">
        <v>2.5721150832951438</v>
      </c>
      <c r="H3" s="201">
        <v>-2.3155435350606122</v>
      </c>
      <c r="I3" s="188">
        <v>4.3505746455630607</v>
      </c>
      <c r="J3" s="201">
        <v>4.0136291623092708</v>
      </c>
      <c r="K3" s="201">
        <v>6.4226933786107026</v>
      </c>
      <c r="L3" s="201">
        <v>4.1772510384525567</v>
      </c>
      <c r="M3" s="201">
        <v>5.8180109172862187</v>
      </c>
      <c r="N3" s="201">
        <v>2.863651617778312</v>
      </c>
      <c r="O3" s="188">
        <v>3.4472812836315416</v>
      </c>
      <c r="P3" s="201">
        <v>6.7047739857790445</v>
      </c>
      <c r="Q3" s="189">
        <v>3.5962174188977465</v>
      </c>
    </row>
    <row r="4" spans="1:17">
      <c r="A4" s="190" t="s">
        <v>291</v>
      </c>
      <c r="B4" s="187">
        <v>24.113371788301436</v>
      </c>
      <c r="C4" s="201">
        <v>16.323205778134479</v>
      </c>
      <c r="D4" s="201">
        <v>38.736056867754527</v>
      </c>
      <c r="E4" s="188">
        <v>1.395423153673031</v>
      </c>
      <c r="F4" s="201">
        <v>1.1091427408161472</v>
      </c>
      <c r="G4" s="201">
        <v>6.8311995803866834</v>
      </c>
      <c r="H4" s="201">
        <v>-1.3968746275614372</v>
      </c>
      <c r="I4" s="188">
        <v>4.1108238190082416</v>
      </c>
      <c r="J4" s="201">
        <v>2.685497862181867</v>
      </c>
      <c r="K4" s="201">
        <v>5.0032108411928871</v>
      </c>
      <c r="L4" s="201">
        <v>5.9920540567566487</v>
      </c>
      <c r="M4" s="201">
        <v>2.4675980816256611</v>
      </c>
      <c r="N4" s="201">
        <v>3.5813945568231755</v>
      </c>
      <c r="O4" s="188">
        <v>4.8290509706145226</v>
      </c>
      <c r="P4" s="201">
        <v>9.8711530026495549</v>
      </c>
      <c r="Q4" s="189">
        <v>5.0593998809448433</v>
      </c>
    </row>
    <row r="5" spans="1:17">
      <c r="A5" s="190" t="s">
        <v>292</v>
      </c>
      <c r="B5" s="187">
        <v>37.341781011913483</v>
      </c>
      <c r="C5" s="201">
        <v>36.231203102792968</v>
      </c>
      <c r="D5" s="201">
        <v>39.231146501603249</v>
      </c>
      <c r="E5" s="188">
        <v>1.8336047966829496</v>
      </c>
      <c r="F5" s="201">
        <v>0.89480796285481157</v>
      </c>
      <c r="G5" s="201">
        <v>13.964142654239703</v>
      </c>
      <c r="H5" s="201">
        <v>-1.5289420483019143</v>
      </c>
      <c r="I5" s="188">
        <v>4.0770110086038711</v>
      </c>
      <c r="J5" s="201">
        <v>1.4196205024547073</v>
      </c>
      <c r="K5" s="201">
        <v>4.0650422339725027</v>
      </c>
      <c r="L5" s="201">
        <v>7.6378897026715906</v>
      </c>
      <c r="M5" s="201">
        <v>1.077962936672114</v>
      </c>
      <c r="N5" s="201">
        <v>4.1518423917539415</v>
      </c>
      <c r="O5" s="188">
        <v>5.8002508099709855</v>
      </c>
      <c r="P5" s="201">
        <v>10.099957084827592</v>
      </c>
      <c r="Q5" s="189">
        <v>5.997483371660504</v>
      </c>
    </row>
    <row r="6" spans="1:17">
      <c r="A6" s="190" t="s">
        <v>293</v>
      </c>
      <c r="B6" s="187">
        <v>38.73385065423858</v>
      </c>
      <c r="C6" s="201">
        <v>37.721669379215093</v>
      </c>
      <c r="D6" s="201">
        <v>40.467724261560257</v>
      </c>
      <c r="E6" s="188">
        <v>3.6527069028592161</v>
      </c>
      <c r="F6" s="201">
        <v>2.3716946484584538</v>
      </c>
      <c r="G6" s="201">
        <v>21.133198569721223</v>
      </c>
      <c r="H6" s="201">
        <v>-1.683148344763723</v>
      </c>
      <c r="I6" s="188">
        <v>4.2603779761080247</v>
      </c>
      <c r="J6" s="201">
        <v>0.96694213184586664</v>
      </c>
      <c r="K6" s="201">
        <v>2.5300567073849209</v>
      </c>
      <c r="L6" s="201">
        <v>9.5149679572817938</v>
      </c>
      <c r="M6" s="201">
        <v>1.1187966383924379</v>
      </c>
      <c r="N6" s="201">
        <v>4.5396919156588913</v>
      </c>
      <c r="O6" s="188">
        <v>6.5689262976002114</v>
      </c>
      <c r="P6" s="201">
        <v>10.995254228275501</v>
      </c>
      <c r="Q6" s="189">
        <v>6.7721000762050547</v>
      </c>
    </row>
    <row r="7" spans="1:17">
      <c r="A7" s="190" t="s">
        <v>294</v>
      </c>
      <c r="B7" s="187">
        <v>8.4077422063460521</v>
      </c>
      <c r="C7" s="201">
        <v>15.524432056550017</v>
      </c>
      <c r="D7" s="201">
        <v>-1.1155485411398409</v>
      </c>
      <c r="E7" s="188">
        <v>3.0350310496318884</v>
      </c>
      <c r="F7" s="201">
        <v>1.6911079731994767</v>
      </c>
      <c r="G7" s="201">
        <v>12.953736651598152</v>
      </c>
      <c r="H7" s="201">
        <v>5.3096861715359198</v>
      </c>
      <c r="I7" s="188">
        <v>2.647357909575442</v>
      </c>
      <c r="J7" s="201">
        <v>3.0153909422570084</v>
      </c>
      <c r="K7" s="201">
        <v>4.1697344131497829</v>
      </c>
      <c r="L7" s="201">
        <v>7.2826547489898141</v>
      </c>
      <c r="M7" s="201">
        <v>-1.8231322919902122</v>
      </c>
      <c r="N7" s="201">
        <v>-1.2025817633187557</v>
      </c>
      <c r="O7" s="188">
        <v>3.262017048181808</v>
      </c>
      <c r="P7" s="201">
        <v>14.542222036750402</v>
      </c>
      <c r="Q7" s="189">
        <v>3.7932360145735777</v>
      </c>
    </row>
    <row r="8" spans="1:17">
      <c r="A8" s="190" t="s">
        <v>295</v>
      </c>
      <c r="B8" s="187">
        <v>0.49503604777323001</v>
      </c>
      <c r="C8" s="201">
        <v>-0.12582156057442728</v>
      </c>
      <c r="D8" s="201">
        <v>1.4721595009168054</v>
      </c>
      <c r="E8" s="188">
        <v>4.441185397560651</v>
      </c>
      <c r="F8" s="201">
        <v>3.831086999216434</v>
      </c>
      <c r="G8" s="201">
        <v>8.6922054414295946</v>
      </c>
      <c r="H8" s="201">
        <v>5.5254657065617598</v>
      </c>
      <c r="I8" s="188">
        <v>2.0100783021212059</v>
      </c>
      <c r="J8" s="201">
        <v>1.7069189559284974</v>
      </c>
      <c r="K8" s="201">
        <v>4.9432222409855795</v>
      </c>
      <c r="L8" s="201">
        <v>5.3677570345373127</v>
      </c>
      <c r="M8" s="201">
        <v>-9.9578266641414722E-3</v>
      </c>
      <c r="N8" s="201">
        <v>-2.115570170742417</v>
      </c>
      <c r="O8" s="188">
        <v>2.5997110538008621</v>
      </c>
      <c r="P8" s="201">
        <v>11.577860833217803</v>
      </c>
      <c r="Q8" s="189">
        <v>3.0286644839479049</v>
      </c>
    </row>
    <row r="9" spans="1:17">
      <c r="A9" s="190" t="s">
        <v>296</v>
      </c>
      <c r="B9" s="187">
        <v>-2.9307154736889771</v>
      </c>
      <c r="C9" s="201">
        <v>-5.958152793098062</v>
      </c>
      <c r="D9" s="201">
        <v>2.1087247814922558</v>
      </c>
      <c r="E9" s="188">
        <v>3.0295974039614393</v>
      </c>
      <c r="F9" s="201">
        <v>3.0420426869268695</v>
      </c>
      <c r="G9" s="201">
        <v>0.44178766780612999</v>
      </c>
      <c r="H9" s="201">
        <v>5.8345957487020188</v>
      </c>
      <c r="I9" s="188">
        <v>1.2026967670105837</v>
      </c>
      <c r="J9" s="201">
        <v>0.26192355797885158</v>
      </c>
      <c r="K9" s="201">
        <v>5.63510007524118</v>
      </c>
      <c r="L9" s="201">
        <v>3.2301139440960664</v>
      </c>
      <c r="M9" s="201">
        <v>0.92932300887911601</v>
      </c>
      <c r="N9" s="201">
        <v>-2.9027351205772023</v>
      </c>
      <c r="O9" s="188">
        <v>1.3590606913160603</v>
      </c>
      <c r="P9" s="201">
        <v>10.590985992237417</v>
      </c>
      <c r="Q9" s="189">
        <v>1.7989300438566072</v>
      </c>
    </row>
    <row r="10" spans="1:17">
      <c r="A10" s="190" t="s">
        <v>297</v>
      </c>
      <c r="B10" s="187">
        <v>-4.1581844875718739</v>
      </c>
      <c r="C10" s="201">
        <v>-7.8120748070598323</v>
      </c>
      <c r="D10" s="201">
        <v>1.9785929900486481</v>
      </c>
      <c r="E10" s="188">
        <v>1.5167137608464041</v>
      </c>
      <c r="F10" s="201">
        <v>2.0476538334383623</v>
      </c>
      <c r="G10" s="201">
        <v>-6.6198956436506347</v>
      </c>
      <c r="H10" s="201">
        <v>6.1975558364900287</v>
      </c>
      <c r="I10" s="188">
        <v>0.2421538984794295</v>
      </c>
      <c r="J10" s="201">
        <v>-2.6871429029622513</v>
      </c>
      <c r="K10" s="201">
        <v>7.4305457255782263</v>
      </c>
      <c r="L10" s="201">
        <v>1.3120277921369705</v>
      </c>
      <c r="M10" s="201">
        <v>0.53656335953612511</v>
      </c>
      <c r="N10" s="201">
        <v>-3.435294071921001</v>
      </c>
      <c r="O10" s="188">
        <v>0.20913086592009153</v>
      </c>
      <c r="P10" s="201">
        <v>9.4279000559178794</v>
      </c>
      <c r="Q10" s="189">
        <v>0.649020409472992</v>
      </c>
    </row>
    <row r="11" spans="1:17">
      <c r="A11" s="190" t="s">
        <v>298</v>
      </c>
      <c r="B11" s="187">
        <v>1.8178226733009526</v>
      </c>
      <c r="C11" s="201">
        <v>2.1951160715534472</v>
      </c>
      <c r="D11" s="201">
        <v>1.2279829139364347</v>
      </c>
      <c r="E11" s="188">
        <v>3.0960188975579405E-2</v>
      </c>
      <c r="F11" s="201">
        <v>1.6447863069678732</v>
      </c>
      <c r="G11" s="201">
        <v>-5.8006401571799246</v>
      </c>
      <c r="H11" s="201">
        <v>-8.0534062361277599</v>
      </c>
      <c r="I11" s="188">
        <v>2.3762183005932265</v>
      </c>
      <c r="J11" s="201">
        <v>-1.2127399806832351</v>
      </c>
      <c r="K11" s="201">
        <v>7.3450960648329673</v>
      </c>
      <c r="L11" s="201">
        <v>1.6438879242184106</v>
      </c>
      <c r="M11" s="201">
        <v>3.7319282889539687</v>
      </c>
      <c r="N11" s="201">
        <v>2.0916799739041143</v>
      </c>
      <c r="O11" s="188">
        <v>1.6153060853309646</v>
      </c>
      <c r="P11" s="201">
        <v>16.222302071242961</v>
      </c>
      <c r="Q11" s="189">
        <v>2.3744323925346111</v>
      </c>
    </row>
    <row r="12" spans="1:17">
      <c r="A12" s="190" t="s">
        <v>299</v>
      </c>
      <c r="B12" s="187">
        <v>-0.69891838959663555</v>
      </c>
      <c r="C12" s="201">
        <v>-0.52112923967120883</v>
      </c>
      <c r="D12" s="201">
        <v>-0.97432160099281384</v>
      </c>
      <c r="E12" s="188">
        <v>-1.9692826029961961</v>
      </c>
      <c r="F12" s="201">
        <v>-0.29516366393212634</v>
      </c>
      <c r="G12" s="201">
        <v>-7.3076388528749163</v>
      </c>
      <c r="H12" s="201">
        <v>-11.297483652730385</v>
      </c>
      <c r="I12" s="188">
        <v>2.8644344220326503</v>
      </c>
      <c r="J12" s="201">
        <v>0.28663841990180755</v>
      </c>
      <c r="K12" s="201">
        <v>6.0270761020216712</v>
      </c>
      <c r="L12" s="201">
        <v>2.5219470449725745</v>
      </c>
      <c r="M12" s="201">
        <v>5.612943071228484</v>
      </c>
      <c r="N12" s="201">
        <v>1.9805216235125944</v>
      </c>
      <c r="O12" s="188">
        <v>1.0653319784836066</v>
      </c>
      <c r="P12" s="201">
        <v>14.812934303595654</v>
      </c>
      <c r="Q12" s="189">
        <v>1.776660496080245</v>
      </c>
    </row>
    <row r="13" spans="1:17">
      <c r="A13" s="190" t="s">
        <v>300</v>
      </c>
      <c r="B13" s="187">
        <v>-1.3581312879735437</v>
      </c>
      <c r="C13" s="201">
        <v>-0.54302441251054945</v>
      </c>
      <c r="D13" s="201">
        <v>-2.6077571243309294</v>
      </c>
      <c r="E13" s="188">
        <v>-2.9703466721946872</v>
      </c>
      <c r="F13" s="201">
        <v>-1.4158352222429942</v>
      </c>
      <c r="G13" s="201">
        <v>-6.7753460123941123</v>
      </c>
      <c r="H13" s="201">
        <v>-12.877309901199677</v>
      </c>
      <c r="I13" s="188">
        <v>2.7959428861484583</v>
      </c>
      <c r="J13" s="201">
        <v>1.2730978815884761</v>
      </c>
      <c r="K13" s="201">
        <v>3.1993070243544288</v>
      </c>
      <c r="L13" s="201">
        <v>2.9549893119993795</v>
      </c>
      <c r="M13" s="201">
        <v>7.1213464282969987</v>
      </c>
      <c r="N13" s="201">
        <v>1.8398835932994806</v>
      </c>
      <c r="O13" s="188">
        <v>0.66555921901037318</v>
      </c>
      <c r="P13" s="201">
        <v>14.063238483822499</v>
      </c>
      <c r="Q13" s="189">
        <v>1.3590449278432126</v>
      </c>
    </row>
    <row r="14" spans="1:17">
      <c r="A14" s="190" t="s">
        <v>301</v>
      </c>
      <c r="B14" s="187">
        <v>0.32670059406483631</v>
      </c>
      <c r="C14" s="201">
        <v>2.514232118754959</v>
      </c>
      <c r="D14" s="201">
        <v>-2.9945696495937333</v>
      </c>
      <c r="E14" s="188">
        <v>-2.9729067979582262</v>
      </c>
      <c r="F14" s="201">
        <v>-1.7025569862095407</v>
      </c>
      <c r="G14" s="201">
        <v>-4.504051017802067</v>
      </c>
      <c r="H14" s="201">
        <v>-12.71405624881408</v>
      </c>
      <c r="I14" s="188">
        <v>2.948206862815113</v>
      </c>
      <c r="J14" s="201">
        <v>3.2515896356970253</v>
      </c>
      <c r="K14" s="201">
        <v>1.7591280937842531</v>
      </c>
      <c r="L14" s="201">
        <v>2.579728788582214</v>
      </c>
      <c r="M14" s="201">
        <v>8.3857556027853803</v>
      </c>
      <c r="N14" s="201">
        <v>1.7613713997868634</v>
      </c>
      <c r="O14" s="188">
        <v>0.91565123005951532</v>
      </c>
      <c r="P14" s="201">
        <v>13.907791402673217</v>
      </c>
      <c r="Q14" s="189">
        <v>1.5896667662496051</v>
      </c>
    </row>
    <row r="15" spans="1:17">
      <c r="A15" s="190" t="s">
        <v>302</v>
      </c>
      <c r="B15" s="187">
        <v>-14.784698906620939</v>
      </c>
      <c r="C15" s="201">
        <v>-6.3373898266557482</v>
      </c>
      <c r="D15" s="201">
        <v>-28.116928397793995</v>
      </c>
      <c r="E15" s="188">
        <v>-1.8346806971687242</v>
      </c>
      <c r="F15" s="201">
        <v>-1.0986989435826171</v>
      </c>
      <c r="G15" s="201">
        <v>-3.0619469059432953</v>
      </c>
      <c r="H15" s="201">
        <v>-7.7840893512446634</v>
      </c>
      <c r="I15" s="188">
        <v>2.2424337015572413</v>
      </c>
      <c r="J15" s="201">
        <v>4.2131160203339251</v>
      </c>
      <c r="K15" s="201">
        <v>0.85957928668972094</v>
      </c>
      <c r="L15" s="201">
        <v>5.9623025584856144</v>
      </c>
      <c r="M15" s="201">
        <v>5.52280887467355</v>
      </c>
      <c r="N15" s="201">
        <v>-3.4538832275252749</v>
      </c>
      <c r="O15" s="188">
        <v>-0.51850170255905881</v>
      </c>
      <c r="P15" s="201">
        <v>7.5390387348750618</v>
      </c>
      <c r="Q15" s="189">
        <v>-4.3107816125320018E-2</v>
      </c>
    </row>
    <row r="16" spans="1:17">
      <c r="A16" s="190" t="s">
        <v>303</v>
      </c>
      <c r="B16" s="187">
        <v>-12.650211601139095</v>
      </c>
      <c r="C16" s="201">
        <v>-2.8205479005211584</v>
      </c>
      <c r="D16" s="201">
        <v>-27.946477582547306</v>
      </c>
      <c r="E16" s="188">
        <v>-0.77476007068744412</v>
      </c>
      <c r="F16" s="201">
        <v>-0.29787590155715127</v>
      </c>
      <c r="G16" s="201">
        <v>-0.75201480876123372</v>
      </c>
      <c r="H16" s="201">
        <v>-5.6725077373617525</v>
      </c>
      <c r="I16" s="188">
        <v>2.6210454456167454</v>
      </c>
      <c r="J16" s="201">
        <v>5.7284114799258568</v>
      </c>
      <c r="K16" s="201">
        <v>2.2848333341154095</v>
      </c>
      <c r="L16" s="201">
        <v>5.6435210681497274</v>
      </c>
      <c r="M16" s="201">
        <v>4.0134777688093708</v>
      </c>
      <c r="N16" s="201">
        <v>-3.3820503616379742</v>
      </c>
      <c r="O16" s="188">
        <v>0.25709096332236131</v>
      </c>
      <c r="P16" s="201">
        <v>8.4245508793578203</v>
      </c>
      <c r="Q16" s="189">
        <v>0.73382141169811199</v>
      </c>
    </row>
    <row r="17" spans="1:17">
      <c r="A17" s="190" t="s">
        <v>304</v>
      </c>
      <c r="B17" s="187">
        <v>-11.138538576063404</v>
      </c>
      <c r="C17" s="201">
        <v>-0.83634365877357253</v>
      </c>
      <c r="D17" s="201">
        <v>-27.267488103793681</v>
      </c>
      <c r="E17" s="188">
        <v>1.9040088730246669</v>
      </c>
      <c r="F17" s="201">
        <v>2.611474256444247</v>
      </c>
      <c r="G17" s="201">
        <v>1.2127688813559652</v>
      </c>
      <c r="H17" s="201">
        <v>-4.5041082047488326</v>
      </c>
      <c r="I17" s="188">
        <v>3.5935366859945876</v>
      </c>
      <c r="J17" s="201">
        <v>8.0563146838060629</v>
      </c>
      <c r="K17" s="201">
        <v>4.9849755483042637</v>
      </c>
      <c r="L17" s="201">
        <v>6.036961467767477</v>
      </c>
      <c r="M17" s="201">
        <v>2.9364407639351926</v>
      </c>
      <c r="N17" s="201">
        <v>-3.4039514826673249</v>
      </c>
      <c r="O17" s="188">
        <v>1.7919142162012989</v>
      </c>
      <c r="P17" s="201">
        <v>9.6827398746582247</v>
      </c>
      <c r="Q17" s="189">
        <v>2.2515497280212564</v>
      </c>
    </row>
    <row r="18" spans="1:17">
      <c r="A18" s="190" t="s">
        <v>305</v>
      </c>
      <c r="B18" s="187">
        <v>-10.592551512041464</v>
      </c>
      <c r="C18" s="201">
        <v>-0.4720683278054979</v>
      </c>
      <c r="D18" s="201">
        <v>-26.830802805786519</v>
      </c>
      <c r="E18" s="188">
        <v>4.236568794988222</v>
      </c>
      <c r="F18" s="201">
        <v>5.2792865485500391</v>
      </c>
      <c r="G18" s="201">
        <v>2.9396586064421757</v>
      </c>
      <c r="H18" s="201">
        <v>-4.7640604401518551</v>
      </c>
      <c r="I18" s="188">
        <v>4.3476051695117857</v>
      </c>
      <c r="J18" s="201">
        <v>10.573637514085746</v>
      </c>
      <c r="K18" s="201">
        <v>6.0505614449827672</v>
      </c>
      <c r="L18" s="201">
        <v>6.676618931499914</v>
      </c>
      <c r="M18" s="201">
        <v>2.4024369934948004</v>
      </c>
      <c r="N18" s="201">
        <v>-3.6882371779480136</v>
      </c>
      <c r="O18" s="188">
        <v>2.9764369945920777</v>
      </c>
      <c r="P18" s="201">
        <v>10.38773775313701</v>
      </c>
      <c r="Q18" s="189">
        <v>3.4075464447605683</v>
      </c>
    </row>
    <row r="19" spans="1:17">
      <c r="A19" s="190" t="s">
        <v>334</v>
      </c>
      <c r="B19" s="187">
        <v>3.3244780316509481</v>
      </c>
      <c r="C19" s="201">
        <v>6.1368989488115391</v>
      </c>
      <c r="D19" s="201">
        <v>-2.4592031504493983</v>
      </c>
      <c r="E19" s="188">
        <v>6.9857682446368017</v>
      </c>
      <c r="F19" s="201">
        <v>7.6122972424611826</v>
      </c>
      <c r="G19" s="201">
        <v>7.0046780862299274</v>
      </c>
      <c r="H19" s="201">
        <v>0.25303170643387501</v>
      </c>
      <c r="I19" s="188">
        <v>4.0471877469770172</v>
      </c>
      <c r="J19" s="201">
        <v>9.7718946815869447</v>
      </c>
      <c r="K19" s="201">
        <v>7.1337443515158983</v>
      </c>
      <c r="L19" s="201">
        <v>1.4219370041053967</v>
      </c>
      <c r="M19" s="201">
        <v>3.7702506573250423</v>
      </c>
      <c r="N19" s="201">
        <v>-0.31173204648693481</v>
      </c>
      <c r="O19" s="188">
        <v>4.8555765793219869</v>
      </c>
      <c r="P19" s="201">
        <v>13.070478071024921</v>
      </c>
      <c r="Q19" s="189">
        <v>5.3770196060506033</v>
      </c>
    </row>
    <row r="20" spans="1:17">
      <c r="A20" s="190" t="s">
        <v>335</v>
      </c>
      <c r="B20" s="187">
        <v>3.0596366912019404</v>
      </c>
      <c r="C20" s="201">
        <v>5.5011440039015387</v>
      </c>
      <c r="D20" s="201">
        <v>-2.0645391670750515</v>
      </c>
      <c r="E20" s="188">
        <v>7.9463867520862443</v>
      </c>
      <c r="F20" s="201">
        <v>8.5790516085085482</v>
      </c>
      <c r="G20" s="201">
        <v>6.7053085873517677</v>
      </c>
      <c r="H20" s="201">
        <v>2.6198769134627842</v>
      </c>
      <c r="I20" s="188">
        <v>3.8541637226569945</v>
      </c>
      <c r="J20" s="201">
        <v>9.3166382025822649</v>
      </c>
      <c r="K20" s="201">
        <v>7.1020641285487685</v>
      </c>
      <c r="L20" s="201">
        <v>0.69067800171667615</v>
      </c>
      <c r="M20" s="201">
        <v>4.4190588999147691</v>
      </c>
      <c r="N20" s="201">
        <v>-0.31499544282533964</v>
      </c>
      <c r="O20" s="188">
        <v>4.9927507593537888</v>
      </c>
      <c r="P20" s="201">
        <v>13.449435812544341</v>
      </c>
      <c r="Q20" s="189">
        <v>5.5240489760170357</v>
      </c>
    </row>
    <row r="21" spans="1:17">
      <c r="A21" s="190" t="s">
        <v>336</v>
      </c>
      <c r="B21" s="187">
        <v>1.6702615219276633</v>
      </c>
      <c r="C21" s="201">
        <v>3.8251074419645223</v>
      </c>
      <c r="D21" s="201">
        <v>-2.9293005826502747</v>
      </c>
      <c r="E21" s="188">
        <v>8.5881530310165068</v>
      </c>
      <c r="F21" s="201">
        <v>9.1018480875806489</v>
      </c>
      <c r="G21" s="201">
        <v>6.5937743195949432</v>
      </c>
      <c r="H21" s="201">
        <v>5.3925894812907185</v>
      </c>
      <c r="I21" s="188">
        <v>3.5674150785927088</v>
      </c>
      <c r="J21" s="201">
        <v>7.9382811473948598</v>
      </c>
      <c r="K21" s="201">
        <v>6.3854929702743535</v>
      </c>
      <c r="L21" s="201">
        <v>0.79126425415202928</v>
      </c>
      <c r="M21" s="201">
        <v>5.1191795304787391</v>
      </c>
      <c r="N21" s="201">
        <v>-0.29641343193131792</v>
      </c>
      <c r="O21" s="188">
        <v>4.8947128478569857</v>
      </c>
      <c r="P21" s="201">
        <v>13.552843200340908</v>
      </c>
      <c r="Q21" s="189">
        <v>5.4356958739727759</v>
      </c>
    </row>
    <row r="22" spans="1:17">
      <c r="A22" s="190" t="s">
        <v>337</v>
      </c>
      <c r="B22" s="187">
        <v>-1.0664285566033425</v>
      </c>
      <c r="C22" s="201">
        <v>-0.24184009585693661</v>
      </c>
      <c r="D22" s="201">
        <v>-2.8660947242119379</v>
      </c>
      <c r="E22" s="188">
        <v>8.3827593285572828</v>
      </c>
      <c r="F22" s="201">
        <v>9.034893090359752</v>
      </c>
      <c r="G22" s="201">
        <v>3.2306263313683838</v>
      </c>
      <c r="H22" s="201">
        <v>7.4682447038700346</v>
      </c>
      <c r="I22" s="188">
        <v>3.3256169219221734</v>
      </c>
      <c r="J22" s="201">
        <v>6.1001255865009494</v>
      </c>
      <c r="K22" s="201">
        <v>5.2621610187397234</v>
      </c>
      <c r="L22" s="201">
        <v>1.8645807797332461</v>
      </c>
      <c r="M22" s="201">
        <v>5.5010830793111811</v>
      </c>
      <c r="N22" s="201">
        <v>-0.23977100998265927</v>
      </c>
      <c r="O22" s="188">
        <v>4.477007002317765</v>
      </c>
      <c r="P22" s="201">
        <v>13.492281799884779</v>
      </c>
      <c r="Q22" s="189">
        <v>5.036817030236584</v>
      </c>
    </row>
    <row r="23" spans="1:17">
      <c r="A23" s="190" t="s">
        <v>306</v>
      </c>
      <c r="B23" s="187">
        <v>-1.3554771282574243</v>
      </c>
      <c r="C23" s="201">
        <v>0.48941068601601007</v>
      </c>
      <c r="D23" s="201">
        <v>-5.483804065285895</v>
      </c>
      <c r="E23" s="188">
        <v>8.0761810441768631</v>
      </c>
      <c r="F23" s="201">
        <v>6.2132618599846019</v>
      </c>
      <c r="G23" s="201">
        <v>1.486240450566122</v>
      </c>
      <c r="H23" s="201">
        <v>37.927416397155966</v>
      </c>
      <c r="I23" s="188">
        <v>4.6719118153144503</v>
      </c>
      <c r="J23" s="201">
        <v>10.082996016803632</v>
      </c>
      <c r="K23" s="201">
        <v>4.0943794160606304</v>
      </c>
      <c r="L23" s="201">
        <v>3.7679010116899905</v>
      </c>
      <c r="M23" s="201">
        <v>4.0761827411078135</v>
      </c>
      <c r="N23" s="201">
        <v>1.2286023364397103</v>
      </c>
      <c r="O23" s="188">
        <v>5.2321134177354214</v>
      </c>
      <c r="P23" s="201">
        <v>10.651220980455134</v>
      </c>
      <c r="Q23" s="189">
        <v>5.6012062340201565</v>
      </c>
    </row>
    <row r="24" spans="1:17">
      <c r="A24" s="190" t="s">
        <v>307</v>
      </c>
      <c r="B24" s="187">
        <v>-2.0252522872036374</v>
      </c>
      <c r="C24" s="201">
        <v>-0.83050959887292275</v>
      </c>
      <c r="D24" s="201">
        <v>-4.7264574785914526</v>
      </c>
      <c r="E24" s="188">
        <v>6.3305649770433154</v>
      </c>
      <c r="F24" s="201">
        <v>4.5041908601688201</v>
      </c>
      <c r="G24" s="201">
        <v>-0.65745784897426884</v>
      </c>
      <c r="H24" s="201">
        <v>36.005079436725332</v>
      </c>
      <c r="I24" s="188">
        <v>4.4282125310346272</v>
      </c>
      <c r="J24" s="201">
        <v>8.146371497449767</v>
      </c>
      <c r="K24" s="201">
        <v>3.3589718440367546</v>
      </c>
      <c r="L24" s="201">
        <v>5.7064645240746623</v>
      </c>
      <c r="M24" s="201">
        <v>2.8247175198615153</v>
      </c>
      <c r="N24" s="201">
        <v>0.97453686130288608</v>
      </c>
      <c r="O24" s="188">
        <v>4.5111307250987327</v>
      </c>
      <c r="P24" s="201">
        <v>10.58071802310767</v>
      </c>
      <c r="Q24" s="189">
        <v>4.9210971184730541</v>
      </c>
    </row>
    <row r="25" spans="1:17">
      <c r="A25" s="190" t="s">
        <v>308</v>
      </c>
      <c r="B25" s="187">
        <v>-2.2431434926247338</v>
      </c>
      <c r="C25" s="201">
        <v>-1.2262093066183677</v>
      </c>
      <c r="D25" s="201">
        <v>-4.5648501295591091</v>
      </c>
      <c r="E25" s="188">
        <v>3.3433682058817151</v>
      </c>
      <c r="F25" s="201">
        <v>1.2699279050233272</v>
      </c>
      <c r="G25" s="201">
        <v>-1.2153482924207295</v>
      </c>
      <c r="H25" s="201">
        <v>32.415539740505579</v>
      </c>
      <c r="I25" s="188">
        <v>4.2647607372580074</v>
      </c>
      <c r="J25" s="201">
        <v>6.7499890111763774</v>
      </c>
      <c r="K25" s="201">
        <v>4.0177237373764694</v>
      </c>
      <c r="L25" s="201">
        <v>6.4996444517495355</v>
      </c>
      <c r="M25" s="201">
        <v>1.6062731211648702</v>
      </c>
      <c r="N25" s="201">
        <v>0.68264204085582547</v>
      </c>
      <c r="O25" s="188">
        <v>3.4965075611104659</v>
      </c>
      <c r="P25" s="201">
        <v>10.204420907004822</v>
      </c>
      <c r="Q25" s="189">
        <v>3.9479031456737306</v>
      </c>
    </row>
    <row r="26" spans="1:17">
      <c r="A26" s="190" t="s">
        <v>309</v>
      </c>
      <c r="B26" s="187">
        <v>-1.6366376912233089</v>
      </c>
      <c r="C26" s="201">
        <v>0.16078147758392974</v>
      </c>
      <c r="D26" s="201">
        <v>-5.6654927917507703</v>
      </c>
      <c r="E26" s="188">
        <v>2.3464452272321532</v>
      </c>
      <c r="F26" s="201">
        <v>0.12258718175018565</v>
      </c>
      <c r="G26" s="201">
        <v>-0.22012567540689409</v>
      </c>
      <c r="H26" s="201">
        <v>30.428382238772798</v>
      </c>
      <c r="I26" s="188">
        <v>4.5519257445017649</v>
      </c>
      <c r="J26" s="201">
        <v>6.3524642234359527</v>
      </c>
      <c r="K26" s="201">
        <v>5.7501374333342241</v>
      </c>
      <c r="L26" s="201">
        <v>6.7776767752468654</v>
      </c>
      <c r="M26" s="201">
        <v>0.8864690743584549</v>
      </c>
      <c r="N26" s="201">
        <v>0.83885242674163163</v>
      </c>
      <c r="O26" s="188">
        <v>3.4204889450805811</v>
      </c>
      <c r="P26" s="201">
        <v>10.361129005300239</v>
      </c>
      <c r="Q26" s="189">
        <v>3.8861672465769117</v>
      </c>
    </row>
    <row r="27" spans="1:17">
      <c r="A27" s="190" t="s">
        <v>310</v>
      </c>
      <c r="B27" s="187">
        <v>-3.4457188965940819</v>
      </c>
      <c r="C27" s="201">
        <v>9.8627836445915121E-2</v>
      </c>
      <c r="D27" s="201">
        <v>-11.878180793963297</v>
      </c>
      <c r="E27" s="188">
        <v>-1.2987384828870272</v>
      </c>
      <c r="F27" s="201">
        <v>0.40406167746144206</v>
      </c>
      <c r="G27" s="201">
        <v>5.3261602921868567</v>
      </c>
      <c r="H27" s="201">
        <v>-22.612519882129266</v>
      </c>
      <c r="I27" s="188">
        <v>3.8640161804479134</v>
      </c>
      <c r="J27" s="201">
        <v>1.2354164283028648</v>
      </c>
      <c r="K27" s="201">
        <v>9.2162041894395443</v>
      </c>
      <c r="L27" s="201">
        <v>7.493339542260034</v>
      </c>
      <c r="M27" s="201">
        <v>1.1339420321807272</v>
      </c>
      <c r="N27" s="201">
        <v>-0.85658146689105241</v>
      </c>
      <c r="O27" s="188">
        <v>1.7474028915686364</v>
      </c>
      <c r="P27" s="201">
        <v>13.476720634317903</v>
      </c>
      <c r="Q27" s="189">
        <v>2.5844847003479368</v>
      </c>
    </row>
    <row r="28" spans="1:17">
      <c r="A28" s="190" t="s">
        <v>311</v>
      </c>
      <c r="B28" s="187">
        <v>-0.63052659913236742</v>
      </c>
      <c r="C28" s="201">
        <v>4.0507633575532562</v>
      </c>
      <c r="D28" s="201">
        <v>-11.647302216369599</v>
      </c>
      <c r="E28" s="188">
        <v>0.50641762022812487</v>
      </c>
      <c r="F28" s="201">
        <v>2.1578483758843712</v>
      </c>
      <c r="G28" s="201">
        <v>9.3078431490081464</v>
      </c>
      <c r="H28" s="201">
        <v>-22.094758153379917</v>
      </c>
      <c r="I28" s="188">
        <v>4.247601410131626</v>
      </c>
      <c r="J28" s="201">
        <v>1.9662168620551832</v>
      </c>
      <c r="K28" s="201">
        <v>10.052761303528564</v>
      </c>
      <c r="L28" s="201">
        <v>6.5034813349465868</v>
      </c>
      <c r="M28" s="201">
        <v>1.9545538033202932</v>
      </c>
      <c r="N28" s="201">
        <v>1.2338166986472235E-2</v>
      </c>
      <c r="O28" s="188">
        <v>2.7522103580511779</v>
      </c>
      <c r="P28" s="201">
        <v>13.872815404556599</v>
      </c>
      <c r="Q28" s="189">
        <v>3.5438619589039142</v>
      </c>
    </row>
    <row r="29" spans="1:17">
      <c r="A29" s="190" t="s">
        <v>312</v>
      </c>
      <c r="B29" s="187">
        <v>1.5465018394911851</v>
      </c>
      <c r="C29" s="201">
        <v>6.529702249837217</v>
      </c>
      <c r="D29" s="201">
        <v>-10.228370593247194</v>
      </c>
      <c r="E29" s="188">
        <v>2.6285298847865648</v>
      </c>
      <c r="F29" s="201">
        <v>4.4209218043085547</v>
      </c>
      <c r="G29" s="201">
        <v>10.870268024566849</v>
      </c>
      <c r="H29" s="201">
        <v>-20.442041630228079</v>
      </c>
      <c r="I29" s="188">
        <v>4.003634362696487</v>
      </c>
      <c r="J29" s="201">
        <v>2.5878617013152425</v>
      </c>
      <c r="K29" s="201">
        <v>9.6128183781196554</v>
      </c>
      <c r="L29" s="201">
        <v>4.0685775106248236</v>
      </c>
      <c r="M29" s="201">
        <v>2.755481764804331</v>
      </c>
      <c r="N29" s="201">
        <v>1.0134612483257417</v>
      </c>
      <c r="O29" s="188">
        <v>3.4121919997741936</v>
      </c>
      <c r="P29" s="201">
        <v>15.125991721857455</v>
      </c>
      <c r="Q29" s="189">
        <v>4.2478930366527745</v>
      </c>
    </row>
    <row r="30" spans="1:17">
      <c r="A30" s="190" t="s">
        <v>313</v>
      </c>
      <c r="B30" s="187">
        <v>2.9907489243245831</v>
      </c>
      <c r="C30" s="201">
        <v>7.9788109391888016</v>
      </c>
      <c r="D30" s="201">
        <v>-8.8803587081443833</v>
      </c>
      <c r="E30" s="188">
        <v>2.288449449140884</v>
      </c>
      <c r="F30" s="201">
        <v>3.5809371005003836</v>
      </c>
      <c r="G30" s="201">
        <v>13.40340631444557</v>
      </c>
      <c r="H30" s="201">
        <v>-18.919880323903264</v>
      </c>
      <c r="I30" s="188">
        <v>3.9019882484085251</v>
      </c>
      <c r="J30" s="201">
        <v>4.0040414180332666</v>
      </c>
      <c r="K30" s="201">
        <v>8.5682839775900526</v>
      </c>
      <c r="L30" s="201">
        <v>2.3352760893983211</v>
      </c>
      <c r="M30" s="201">
        <v>3.7913116649487226</v>
      </c>
      <c r="N30" s="201">
        <v>1.5139462832006068</v>
      </c>
      <c r="O30" s="188">
        <v>3.3490691519084597</v>
      </c>
      <c r="P30" s="201">
        <v>14.149610407490643</v>
      </c>
      <c r="Q30" s="189">
        <v>4.1188913158714051</v>
      </c>
    </row>
    <row r="31" spans="1:17">
      <c r="A31" s="190" t="s">
        <v>314</v>
      </c>
      <c r="B31" s="187">
        <v>10.075088553082107</v>
      </c>
      <c r="C31" s="201">
        <v>11.77811029882403</v>
      </c>
      <c r="D31" s="201">
        <v>5.4727024483946147</v>
      </c>
      <c r="E31" s="188">
        <v>1.6756294599175239</v>
      </c>
      <c r="F31" s="201">
        <v>2.5651221223253851</v>
      </c>
      <c r="G31" s="201">
        <v>-9.4919071702715652</v>
      </c>
      <c r="H31" s="201">
        <v>5.773851823378533</v>
      </c>
      <c r="I31" s="188">
        <v>4.6258366115946883</v>
      </c>
      <c r="J31" s="201">
        <v>4.021166952429085</v>
      </c>
      <c r="K31" s="201">
        <v>8.1990943302394381</v>
      </c>
      <c r="L31" s="201">
        <v>4.4124884423122106</v>
      </c>
      <c r="M31" s="201">
        <v>5.2828837447081698</v>
      </c>
      <c r="N31" s="201">
        <v>1.858198990710638</v>
      </c>
      <c r="O31" s="188">
        <v>4.114842960494169</v>
      </c>
      <c r="P31" s="201">
        <v>12.536316111734566</v>
      </c>
      <c r="Q31" s="189">
        <v>4.7796694519310563</v>
      </c>
    </row>
    <row r="32" spans="1:17">
      <c r="A32" s="190" t="s">
        <v>315</v>
      </c>
      <c r="B32" s="187">
        <v>6.8854526722178093</v>
      </c>
      <c r="C32" s="201">
        <v>7.2553262849491773</v>
      </c>
      <c r="D32" s="201">
        <v>5.8603490520374066</v>
      </c>
      <c r="E32" s="188">
        <v>-1.0652940115137417</v>
      </c>
      <c r="F32" s="201">
        <v>-0.4685036448704939</v>
      </c>
      <c r="G32" s="201">
        <v>-11.522698851614949</v>
      </c>
      <c r="H32" s="201">
        <v>5.5755506240143342</v>
      </c>
      <c r="I32" s="188">
        <v>4.4272877069753198</v>
      </c>
      <c r="J32" s="201">
        <v>3.599620536067266</v>
      </c>
      <c r="K32" s="201">
        <v>7.0067729360710613</v>
      </c>
      <c r="L32" s="201">
        <v>4.4618632094805264</v>
      </c>
      <c r="M32" s="201">
        <v>5.9960231588719406</v>
      </c>
      <c r="N32" s="201">
        <v>2.0317237612597672</v>
      </c>
      <c r="O32" s="188">
        <v>2.9485982272201818</v>
      </c>
      <c r="P32" s="201">
        <v>12.36624976763787</v>
      </c>
      <c r="Q32" s="189">
        <v>3.6858978196471668</v>
      </c>
    </row>
    <row r="33" spans="1:17">
      <c r="A33" s="190" t="s">
        <v>316</v>
      </c>
      <c r="B33" s="187">
        <v>3.1486678539754487</v>
      </c>
      <c r="C33" s="201">
        <v>2.0558274828104772</v>
      </c>
      <c r="D33" s="201">
        <v>6.2130025072068129</v>
      </c>
      <c r="E33" s="188">
        <v>-2.9432855837444949</v>
      </c>
      <c r="F33" s="201">
        <v>-2.5431609098826646</v>
      </c>
      <c r="G33" s="201">
        <v>-12.224310528667825</v>
      </c>
      <c r="H33" s="201">
        <v>4.3615897020367704</v>
      </c>
      <c r="I33" s="188">
        <v>4.8854344478841769</v>
      </c>
      <c r="J33" s="201">
        <v>3.6695563460729987</v>
      </c>
      <c r="K33" s="201">
        <v>6.3205291550184519</v>
      </c>
      <c r="L33" s="201">
        <v>6.4238037322640702</v>
      </c>
      <c r="M33" s="201">
        <v>6.05535191809353</v>
      </c>
      <c r="N33" s="201">
        <v>2.2854269946730055</v>
      </c>
      <c r="O33" s="188">
        <v>2.4066102764515462</v>
      </c>
      <c r="P33" s="201">
        <v>11.16072748337783</v>
      </c>
      <c r="Q33" s="189">
        <v>3.0963283425346582</v>
      </c>
    </row>
    <row r="34" spans="1:17">
      <c r="A34" s="190" t="s">
        <v>317</v>
      </c>
      <c r="B34" s="187">
        <v>1.6267735562242598</v>
      </c>
      <c r="C34" s="201">
        <v>9.9324893371056655E-2</v>
      </c>
      <c r="D34" s="201">
        <v>5.9345440808215235</v>
      </c>
      <c r="E34" s="188">
        <v>-3.5359538838076974</v>
      </c>
      <c r="F34" s="201">
        <v>-3.1143782804171098</v>
      </c>
      <c r="G34" s="201">
        <v>-12.710518150532286</v>
      </c>
      <c r="H34" s="201">
        <v>3.3862038095547118</v>
      </c>
      <c r="I34" s="188">
        <v>4.7983329807771131</v>
      </c>
      <c r="J34" s="201">
        <v>2.6063049935741276</v>
      </c>
      <c r="K34" s="201">
        <v>6.4926190764689089</v>
      </c>
      <c r="L34" s="201">
        <v>7.0477558344097107</v>
      </c>
      <c r="M34" s="201">
        <v>4.959092128139007</v>
      </c>
      <c r="N34" s="201">
        <v>2.6103032563102748</v>
      </c>
      <c r="O34" s="188">
        <v>2.0766509312438592</v>
      </c>
      <c r="P34" s="201">
        <v>12.353983042024344</v>
      </c>
      <c r="Q34" s="189">
        <v>2.8797519560428371</v>
      </c>
    </row>
    <row r="35" spans="1:17">
      <c r="A35" s="190" t="s">
        <v>318</v>
      </c>
      <c r="B35" s="187">
        <v>-2.1812097582624608</v>
      </c>
      <c r="C35" s="201">
        <v>-4.2991327472792875</v>
      </c>
      <c r="D35" s="201">
        <v>3.8846129172053061</v>
      </c>
      <c r="E35" s="188">
        <v>0.80310607222523045</v>
      </c>
      <c r="F35" s="201">
        <v>-8.5527900668807111E-2</v>
      </c>
      <c r="G35" s="201">
        <v>4.0388517281189094</v>
      </c>
      <c r="H35" s="201">
        <v>7.1510679074424059</v>
      </c>
      <c r="I35" s="188">
        <v>4.0178348167667837</v>
      </c>
      <c r="J35" s="201">
        <v>3.0850254926766874</v>
      </c>
      <c r="K35" s="201">
        <v>4.5500570669267795</v>
      </c>
      <c r="L35" s="201">
        <v>6.8830425890996052</v>
      </c>
      <c r="M35" s="201">
        <v>3.2806074436813661</v>
      </c>
      <c r="N35" s="201">
        <v>1.1806502388151441</v>
      </c>
      <c r="O35" s="188">
        <v>2.6323001937683168</v>
      </c>
      <c r="P35" s="201">
        <v>21.366676466794683</v>
      </c>
      <c r="Q35" s="189">
        <v>4.2207560753892279</v>
      </c>
    </row>
    <row r="36" spans="1:17">
      <c r="A36" s="190" t="s">
        <v>319</v>
      </c>
      <c r="B36" s="187">
        <v>-1.4937339011109243</v>
      </c>
      <c r="C36" s="201">
        <v>-2.5531434990351349</v>
      </c>
      <c r="D36" s="201">
        <v>1.4811078488541347</v>
      </c>
      <c r="E36" s="188">
        <v>4.2385882272253221</v>
      </c>
      <c r="F36" s="201">
        <v>3.6497810943110895</v>
      </c>
      <c r="G36" s="201">
        <v>6.0237265881246884</v>
      </c>
      <c r="H36" s="201">
        <v>8.6955826126607771</v>
      </c>
      <c r="I36" s="188">
        <v>4.3107956504605767</v>
      </c>
      <c r="J36" s="201">
        <v>4.5856508147856756</v>
      </c>
      <c r="K36" s="201">
        <v>4.3586304746224531</v>
      </c>
      <c r="L36" s="201">
        <v>7.4883102521167091</v>
      </c>
      <c r="M36" s="201">
        <v>1.486756854183136</v>
      </c>
      <c r="N36" s="201">
        <v>1.2697381796070364</v>
      </c>
      <c r="O36" s="188">
        <v>3.8745551114937742</v>
      </c>
      <c r="P36" s="201">
        <v>23.252162007161768</v>
      </c>
      <c r="Q36" s="189">
        <v>5.5186152961309665</v>
      </c>
    </row>
    <row r="37" spans="1:17">
      <c r="A37" s="190" t="s">
        <v>320</v>
      </c>
      <c r="B37" s="187">
        <v>2.6010024129667659</v>
      </c>
      <c r="C37" s="201">
        <v>2.4913283579370011</v>
      </c>
      <c r="D37" s="201">
        <v>2.896492887780481</v>
      </c>
      <c r="E37" s="188">
        <v>7.5917130739020999</v>
      </c>
      <c r="F37" s="201">
        <v>7.1811901126199489</v>
      </c>
      <c r="G37" s="201">
        <v>9.1346031828523682</v>
      </c>
      <c r="H37" s="201">
        <v>10.290972917649665</v>
      </c>
      <c r="I37" s="188">
        <v>4.4940079399605413</v>
      </c>
      <c r="J37" s="201">
        <v>6.0583664518031339</v>
      </c>
      <c r="K37" s="201">
        <v>4.7151436517591474</v>
      </c>
      <c r="L37" s="201">
        <v>6.95458535028716</v>
      </c>
      <c r="M37" s="201">
        <v>0.98167574373778466</v>
      </c>
      <c r="N37" s="201">
        <v>1.1315440934439338</v>
      </c>
      <c r="O37" s="188">
        <v>5.2456180769371006</v>
      </c>
      <c r="P37" s="201">
        <v>24.996407510620671</v>
      </c>
      <c r="Q37" s="189">
        <v>6.9234632599574342</v>
      </c>
    </row>
    <row r="38" spans="1:17">
      <c r="A38" s="190" t="s">
        <v>321</v>
      </c>
      <c r="B38" s="187">
        <v>4.2120338929917223</v>
      </c>
      <c r="C38" s="201">
        <v>5.868680982508951</v>
      </c>
      <c r="D38" s="201">
        <v>-0.20275037377760846</v>
      </c>
      <c r="E38" s="188">
        <v>8.6019621111462605</v>
      </c>
      <c r="F38" s="201">
        <v>8.1947038816393132</v>
      </c>
      <c r="G38" s="201">
        <v>10.024899543717769</v>
      </c>
      <c r="H38" s="201">
        <v>11.302253415590457</v>
      </c>
      <c r="I38" s="188">
        <v>5.1738583217684857</v>
      </c>
      <c r="J38" s="201">
        <v>7.9721246281918967</v>
      </c>
      <c r="K38" s="201">
        <v>4.295231762487143</v>
      </c>
      <c r="L38" s="201">
        <v>7.5667193276094755</v>
      </c>
      <c r="M38" s="201">
        <v>1.3616187057174247</v>
      </c>
      <c r="N38" s="201">
        <v>1.8108122312343247</v>
      </c>
      <c r="O38" s="188">
        <v>6.078848636701796</v>
      </c>
      <c r="P38" s="201">
        <v>25.300987064286808</v>
      </c>
      <c r="Q38" s="189">
        <v>7.7192497459114326</v>
      </c>
    </row>
    <row r="39" spans="1:17">
      <c r="A39" s="190" t="s">
        <v>322</v>
      </c>
      <c r="B39" s="187">
        <v>-4.0897003742481397</v>
      </c>
      <c r="C39" s="201">
        <v>-3.5743692708962889</v>
      </c>
      <c r="D39" s="201">
        <v>-5.4493610872028775</v>
      </c>
      <c r="E39" s="188">
        <v>6.157316437686462</v>
      </c>
      <c r="F39" s="201">
        <v>5.2198141244848353</v>
      </c>
      <c r="G39" s="201">
        <v>8.6732951901958213</v>
      </c>
      <c r="H39" s="201">
        <v>13.213979234639044</v>
      </c>
      <c r="I39" s="188">
        <v>6.6047440547610403</v>
      </c>
      <c r="J39" s="201">
        <v>7.2249076545850253</v>
      </c>
      <c r="K39" s="201">
        <v>5.5523543842340226</v>
      </c>
      <c r="L39" s="201">
        <v>10.353478495014656</v>
      </c>
      <c r="M39" s="201">
        <v>1.704876254340373</v>
      </c>
      <c r="N39" s="201">
        <v>4.4148377302324135</v>
      </c>
      <c r="O39" s="188">
        <v>5.7420394443124492</v>
      </c>
      <c r="P39" s="201">
        <v>16.313862553930594</v>
      </c>
      <c r="Q39" s="189">
        <v>6.7858725006410019</v>
      </c>
    </row>
    <row r="40" spans="1:17">
      <c r="A40" s="190" t="s">
        <v>323</v>
      </c>
      <c r="B40" s="187">
        <v>-4.7487054571678158</v>
      </c>
      <c r="C40" s="201">
        <v>-4.6420572287847159</v>
      </c>
      <c r="D40" s="201">
        <v>-5.0362706016272201</v>
      </c>
      <c r="E40" s="188">
        <v>7.3193871804501658</v>
      </c>
      <c r="F40" s="201">
        <v>6.7051354248435198</v>
      </c>
      <c r="G40" s="201">
        <v>7.6037257619783709</v>
      </c>
      <c r="H40" s="201">
        <v>13.375589108844096</v>
      </c>
      <c r="I40" s="188">
        <v>6.9041554788248822</v>
      </c>
      <c r="J40" s="201">
        <v>6.8407909408873326</v>
      </c>
      <c r="K40" s="201">
        <v>6.0779601323592631</v>
      </c>
      <c r="L40" s="201">
        <v>10.331763023947278</v>
      </c>
      <c r="M40" s="201">
        <v>3.3877000145448566</v>
      </c>
      <c r="N40" s="201">
        <v>4.8969215879099268</v>
      </c>
      <c r="O40" s="188">
        <v>6.2334425389243542</v>
      </c>
      <c r="P40" s="201">
        <v>16.448933800469376</v>
      </c>
      <c r="Q40" s="189">
        <v>7.2458195853760605</v>
      </c>
    </row>
    <row r="41" spans="1:17">
      <c r="A41" s="190" t="s">
        <v>324</v>
      </c>
      <c r="B41" s="187">
        <v>-6.9320788935838191</v>
      </c>
      <c r="C41" s="201">
        <v>-6.461457964918413</v>
      </c>
      <c r="D41" s="201">
        <v>-8.1950615029604936</v>
      </c>
      <c r="E41" s="188">
        <v>7.0406414813624991</v>
      </c>
      <c r="F41" s="201">
        <v>6.6041055857083375</v>
      </c>
      <c r="G41" s="201">
        <v>4.8819868475229287</v>
      </c>
      <c r="H41" s="201">
        <v>13.836621396831786</v>
      </c>
      <c r="I41" s="188">
        <v>7.072566265472167</v>
      </c>
      <c r="J41" s="201">
        <v>6.1570962332306358</v>
      </c>
      <c r="K41" s="201">
        <v>6.0246141494220966</v>
      </c>
      <c r="L41" s="201">
        <v>11.236978791303356</v>
      </c>
      <c r="M41" s="201">
        <v>4.0497045757182573</v>
      </c>
      <c r="N41" s="201">
        <v>4.9860279895347377</v>
      </c>
      <c r="O41" s="188">
        <v>6.1064388203842759</v>
      </c>
      <c r="P41" s="201">
        <v>15.877069506392004</v>
      </c>
      <c r="Q41" s="189">
        <v>7.0767578272513436</v>
      </c>
    </row>
    <row r="42" spans="1:17">
      <c r="A42" s="190" t="s">
        <v>325</v>
      </c>
      <c r="B42" s="187">
        <v>-7.9617217393133668</v>
      </c>
      <c r="C42" s="201">
        <v>-8.5464948112589418</v>
      </c>
      <c r="D42" s="201">
        <v>-6.308558346586846</v>
      </c>
      <c r="E42" s="188">
        <v>6.6541034601959561</v>
      </c>
      <c r="F42" s="201">
        <v>6.1141837051983332</v>
      </c>
      <c r="G42" s="201">
        <v>5.0489845414188412</v>
      </c>
      <c r="H42" s="201">
        <v>13.779119398991604</v>
      </c>
      <c r="I42" s="188">
        <v>6.5162042110730525</v>
      </c>
      <c r="J42" s="201">
        <v>5.7080293672845279</v>
      </c>
      <c r="K42" s="201">
        <v>5.9960845959460265</v>
      </c>
      <c r="L42" s="201">
        <v>10.377597300707311</v>
      </c>
      <c r="M42" s="201">
        <v>4.3561080636274463</v>
      </c>
      <c r="N42" s="201">
        <v>3.7280862735944034</v>
      </c>
      <c r="O42" s="188">
        <v>5.5674270245408346</v>
      </c>
      <c r="P42" s="201">
        <v>15.097842432150577</v>
      </c>
      <c r="Q42" s="189">
        <v>6.5134928545730402</v>
      </c>
    </row>
    <row r="43" spans="1:17">
      <c r="A43" s="190" t="s">
        <v>326</v>
      </c>
      <c r="B43" s="187">
        <v>1.2215916312363149</v>
      </c>
      <c r="C43" s="201">
        <v>4.1483373088949413</v>
      </c>
      <c r="D43" s="201">
        <v>-6.6535287168026551</v>
      </c>
      <c r="E43" s="188">
        <v>7.0659108418393055</v>
      </c>
      <c r="F43" s="201">
        <v>7.2290787121804962</v>
      </c>
      <c r="G43" s="201">
        <v>4.496883326915933</v>
      </c>
      <c r="H43" s="201">
        <v>8.1172226010921271</v>
      </c>
      <c r="I43" s="188">
        <v>5.6339992810588999</v>
      </c>
      <c r="J43" s="201">
        <v>6.5778139362910961</v>
      </c>
      <c r="K43" s="201">
        <v>5.7141499006791614</v>
      </c>
      <c r="L43" s="201">
        <v>6.5724781709966793</v>
      </c>
      <c r="M43" s="201">
        <v>5.7028110375418226</v>
      </c>
      <c r="N43" s="201">
        <v>3.0817550935894742</v>
      </c>
      <c r="O43" s="188">
        <v>5.771558822647938</v>
      </c>
      <c r="P43" s="201">
        <v>13.525278727346816</v>
      </c>
      <c r="Q43" s="189">
        <v>6.6054491654916028</v>
      </c>
    </row>
    <row r="44" spans="1:17">
      <c r="A44" s="190" t="s">
        <v>327</v>
      </c>
      <c r="B44" s="187">
        <v>-0.5536211072183711</v>
      </c>
      <c r="C44" s="201">
        <v>0.85224800703551007</v>
      </c>
      <c r="D44" s="201">
        <v>-4.3601278221041415</v>
      </c>
      <c r="E44" s="188">
        <v>5.3118042253800031</v>
      </c>
      <c r="F44" s="201">
        <v>5.2014735463099804</v>
      </c>
      <c r="G44" s="201">
        <v>3.8204095477388629</v>
      </c>
      <c r="H44" s="201">
        <v>7.8812628195025134</v>
      </c>
      <c r="I44" s="188">
        <v>5.6521670685513374</v>
      </c>
      <c r="J44" s="201">
        <v>6.534044230680677</v>
      </c>
      <c r="K44" s="201">
        <v>5.4814375602482324</v>
      </c>
      <c r="L44" s="201">
        <v>7.2868282426237565</v>
      </c>
      <c r="M44" s="201">
        <v>5.4271577828531594</v>
      </c>
      <c r="N44" s="201">
        <v>2.5571072026691235</v>
      </c>
      <c r="O44" s="188">
        <v>5.175025410413145</v>
      </c>
      <c r="P44" s="201">
        <v>14.110746770120091</v>
      </c>
      <c r="Q44" s="189">
        <v>6.1365663835009467</v>
      </c>
    </row>
    <row r="45" spans="1:17">
      <c r="A45" s="190" t="s">
        <v>328</v>
      </c>
      <c r="B45" s="187">
        <v>-1.4353008539373941</v>
      </c>
      <c r="C45" s="201">
        <v>-1.1393013258987374</v>
      </c>
      <c r="D45" s="201">
        <v>-2.2446607944538135</v>
      </c>
      <c r="E45" s="188">
        <v>4.9386124205190951</v>
      </c>
      <c r="F45" s="201">
        <v>4.8563973898751636</v>
      </c>
      <c r="G45" s="201">
        <v>3.2162572541127652</v>
      </c>
      <c r="H45" s="201">
        <v>7.4190847271087668</v>
      </c>
      <c r="I45" s="188">
        <v>5.7505114789512115</v>
      </c>
      <c r="J45" s="201">
        <v>6.5446523643261161</v>
      </c>
      <c r="K45" s="201">
        <v>5.0986917047883749</v>
      </c>
      <c r="L45" s="201">
        <v>8.0017937418605669</v>
      </c>
      <c r="M45" s="201">
        <v>5.2155392251176043</v>
      </c>
      <c r="N45" s="201">
        <v>2.4795948114966033</v>
      </c>
      <c r="O45" s="188">
        <v>5.0808789743373897</v>
      </c>
      <c r="P45" s="201">
        <v>13.524870754351891</v>
      </c>
      <c r="Q45" s="189">
        <v>5.9883693612041204</v>
      </c>
    </row>
    <row r="46" spans="1:17">
      <c r="A46" s="190" t="s">
        <v>329</v>
      </c>
      <c r="B46" s="187">
        <v>-1.2601878871440351</v>
      </c>
      <c r="C46" s="201">
        <v>-1.7053693775705541</v>
      </c>
      <c r="D46" s="201">
        <v>-3.171394968408716E-2</v>
      </c>
      <c r="E46" s="188">
        <v>6.4768061761754465</v>
      </c>
      <c r="F46" s="201">
        <v>6.9091837423974027</v>
      </c>
      <c r="G46" s="201">
        <v>1.7416926514673752</v>
      </c>
      <c r="H46" s="201">
        <v>7.0236065745547265</v>
      </c>
      <c r="I46" s="188">
        <v>5.9731077066936651</v>
      </c>
      <c r="J46" s="201">
        <v>5.9652551972912118</v>
      </c>
      <c r="K46" s="201">
        <v>4.5370954816467712</v>
      </c>
      <c r="L46" s="201">
        <v>8.860019969918282</v>
      </c>
      <c r="M46" s="201">
        <v>4.889117130807656</v>
      </c>
      <c r="N46" s="201">
        <v>3.801195104346732</v>
      </c>
      <c r="O46" s="188">
        <v>5.6901035673576033</v>
      </c>
      <c r="P46" s="201">
        <v>16.340314106172137</v>
      </c>
      <c r="Q46" s="189">
        <v>6.8325353462787275</v>
      </c>
    </row>
    <row r="47" spans="1:17">
      <c r="A47" s="190" t="s">
        <v>330</v>
      </c>
      <c r="B47" s="187">
        <v>0.23012954984258571</v>
      </c>
      <c r="C47" s="201">
        <v>-2.1924082356995616</v>
      </c>
      <c r="D47" s="201">
        <v>7.5028552715073609</v>
      </c>
      <c r="E47" s="188">
        <v>7.416116636662708</v>
      </c>
      <c r="F47" s="201">
        <v>7.3919069473671621</v>
      </c>
      <c r="G47" s="201">
        <v>2.4633192943238775</v>
      </c>
      <c r="H47" s="201">
        <v>12.541306529486423</v>
      </c>
      <c r="I47" s="188">
        <v>6.1672062303684418</v>
      </c>
      <c r="J47" s="201">
        <v>6.0720695495119719</v>
      </c>
      <c r="K47" s="201">
        <v>5.7819278662192852</v>
      </c>
      <c r="L47" s="201">
        <v>8.32610630406867</v>
      </c>
      <c r="M47" s="201">
        <v>4.5744893401183155</v>
      </c>
      <c r="N47" s="201">
        <v>4.2959881815044376</v>
      </c>
      <c r="O47" s="188">
        <v>6.1774114599007044</v>
      </c>
      <c r="P47" s="201">
        <v>17.269952666818597</v>
      </c>
      <c r="Q47" s="189">
        <v>7.447818989463852</v>
      </c>
    </row>
    <row r="48" spans="1:17">
      <c r="A48" s="190" t="s">
        <v>331</v>
      </c>
      <c r="B48" s="187">
        <v>3.5255043226277274</v>
      </c>
      <c r="C48" s="201">
        <v>3.6893432731986961</v>
      </c>
      <c r="D48" s="201">
        <v>3.0577202141076869</v>
      </c>
      <c r="E48" s="188">
        <v>6.186468396186827</v>
      </c>
      <c r="F48" s="201">
        <v>5.7316043549835358</v>
      </c>
      <c r="G48" s="201">
        <v>3.0799631859284813</v>
      </c>
      <c r="H48" s="201">
        <v>13.503156047436688</v>
      </c>
      <c r="I48" s="188">
        <v>5.9534210574573665</v>
      </c>
      <c r="J48" s="201">
        <v>5.7986473251812285</v>
      </c>
      <c r="K48" s="201">
        <v>6.7649738687200953</v>
      </c>
      <c r="L48" s="201">
        <v>7.2644563561833149</v>
      </c>
      <c r="M48" s="201">
        <v>4.9680260282719031</v>
      </c>
      <c r="N48" s="201">
        <v>3.7826520642163532</v>
      </c>
      <c r="O48" s="188">
        <v>5.8819386299948286</v>
      </c>
      <c r="P48" s="201">
        <v>14.359735033867494</v>
      </c>
      <c r="Q48" s="189">
        <v>6.8627436358891707</v>
      </c>
    </row>
    <row r="49" spans="1:17">
      <c r="A49" s="190" t="s">
        <v>332</v>
      </c>
      <c r="B49" s="187">
        <v>5.411856944886698</v>
      </c>
      <c r="C49" s="201">
        <v>6.8586873366211512</v>
      </c>
      <c r="D49" s="201">
        <v>1.4110140511520466</v>
      </c>
      <c r="E49" s="188">
        <v>4.355599314138705</v>
      </c>
      <c r="F49" s="201">
        <v>3.5010696582378258</v>
      </c>
      <c r="G49" s="201">
        <v>3.8954953846717362</v>
      </c>
      <c r="H49" s="201">
        <v>12.844130756692055</v>
      </c>
      <c r="I49" s="188">
        <v>6.2610658595297188</v>
      </c>
      <c r="J49" s="201">
        <v>5.4937498423988638</v>
      </c>
      <c r="K49" s="201">
        <v>7.1816924000079077</v>
      </c>
      <c r="L49" s="201">
        <v>7.6026755698026767</v>
      </c>
      <c r="M49" s="201">
        <v>5.6327310638174941</v>
      </c>
      <c r="N49" s="201">
        <v>4.4377151278084987</v>
      </c>
      <c r="O49" s="188">
        <v>5.6531331917535734</v>
      </c>
      <c r="P49" s="201">
        <v>14.77834882826391</v>
      </c>
      <c r="Q49" s="189">
        <v>6.7035705841424624</v>
      </c>
    </row>
    <row r="50" spans="1:17">
      <c r="A50" s="190" t="s">
        <v>333</v>
      </c>
      <c r="B50" s="187">
        <v>7.4166073275643587</v>
      </c>
      <c r="C50" s="201">
        <v>10.806617038601313</v>
      </c>
      <c r="D50" s="201">
        <v>-1.7814759894785634</v>
      </c>
      <c r="E50" s="188">
        <v>4.770710488991015</v>
      </c>
      <c r="F50" s="201">
        <v>3.7366791640055346</v>
      </c>
      <c r="G50" s="201">
        <v>3.3085207581608609</v>
      </c>
      <c r="H50" s="201">
        <v>15.818395352346052</v>
      </c>
      <c r="I50" s="188">
        <v>6.3801366357038178</v>
      </c>
      <c r="J50" s="201">
        <v>5.0287229223834213</v>
      </c>
      <c r="K50" s="201">
        <v>7.4390788300808666</v>
      </c>
      <c r="L50" s="201">
        <v>7.9164430961885577</v>
      </c>
      <c r="M50" s="201">
        <v>6.776965103924586</v>
      </c>
      <c r="N50" s="201">
        <v>4.2812368824332339</v>
      </c>
      <c r="O50" s="188">
        <v>5.9623531857444103</v>
      </c>
      <c r="P50" s="201">
        <v>12.628440258421966</v>
      </c>
      <c r="Q50" s="189">
        <v>6.7410524441218005</v>
      </c>
    </row>
    <row r="51" spans="1:17">
      <c r="A51" s="190" t="s">
        <v>228</v>
      </c>
      <c r="B51" s="187">
        <v>4.7355307958313544</v>
      </c>
      <c r="C51" s="201">
        <v>9.7795470199006793</v>
      </c>
      <c r="D51" s="201">
        <v>-9.0415019561266128</v>
      </c>
      <c r="E51" s="188">
        <v>2.9805846357336869</v>
      </c>
      <c r="F51" s="201">
        <v>2.1265923962593383</v>
      </c>
      <c r="G51" s="201">
        <v>1.3138779114248422</v>
      </c>
      <c r="H51" s="201">
        <v>12.280673944239151</v>
      </c>
      <c r="I51" s="188">
        <v>5.6312459857606711</v>
      </c>
      <c r="J51" s="201">
        <v>4.0957951740932375</v>
      </c>
      <c r="K51" s="201">
        <v>5.6208844508369822</v>
      </c>
      <c r="L51" s="201">
        <v>8.2233529802430567</v>
      </c>
      <c r="M51" s="201">
        <v>5.1944620387972211</v>
      </c>
      <c r="N51" s="201">
        <v>3.7060658403105364</v>
      </c>
      <c r="O51" s="188">
        <v>4.799131637357144</v>
      </c>
      <c r="P51" s="201">
        <v>3.2700663236673284</v>
      </c>
      <c r="Q51" s="189">
        <v>4.608002372057773</v>
      </c>
    </row>
    <row r="52" spans="1:17">
      <c r="A52" s="190" t="s">
        <v>229</v>
      </c>
      <c r="B52" s="187">
        <v>5.3765741095215933</v>
      </c>
      <c r="C52" s="201">
        <v>8.7417820453380468</v>
      </c>
      <c r="D52" s="201">
        <v>-4.2904723016664335</v>
      </c>
      <c r="E52" s="188">
        <v>5.8640379428055018</v>
      </c>
      <c r="F52" s="201">
        <v>5.9572499061324997</v>
      </c>
      <c r="G52" s="201">
        <v>0.4070481515622128</v>
      </c>
      <c r="H52" s="201">
        <v>9.8198663682218132</v>
      </c>
      <c r="I52" s="188">
        <v>4.8306069060643173</v>
      </c>
      <c r="J52" s="201">
        <v>1.9144118688615108</v>
      </c>
      <c r="K52" s="201">
        <v>4.2457490441628778</v>
      </c>
      <c r="L52" s="201">
        <v>8.2435653572391221</v>
      </c>
      <c r="M52" s="201">
        <v>3.8487297894352133</v>
      </c>
      <c r="N52" s="201">
        <v>4.1855061747572853</v>
      </c>
      <c r="O52" s="188">
        <v>5.1646930062003102</v>
      </c>
      <c r="P52" s="201">
        <v>4.0020275307228941</v>
      </c>
      <c r="Q52" s="189">
        <v>5.0207464471258536</v>
      </c>
    </row>
    <row r="53" spans="1:17">
      <c r="A53" s="190" t="s">
        <v>230</v>
      </c>
      <c r="B53" s="187">
        <v>7.1784955406716673</v>
      </c>
      <c r="C53" s="201">
        <v>11.866157766257732</v>
      </c>
      <c r="D53" s="201">
        <v>-6.4803783397171122</v>
      </c>
      <c r="E53" s="188">
        <v>4.9169623053026053</v>
      </c>
      <c r="F53" s="201">
        <v>4.7581411807656044</v>
      </c>
      <c r="G53" s="201">
        <v>0.90444291129195953</v>
      </c>
      <c r="H53" s="201">
        <v>9.7660676409743665</v>
      </c>
      <c r="I53" s="188">
        <v>3.9087883195589015</v>
      </c>
      <c r="J53" s="201">
        <v>-0.61863220966448507</v>
      </c>
      <c r="K53" s="201">
        <v>3.7929209097224539</v>
      </c>
      <c r="L53" s="201">
        <v>7.3372952924883563</v>
      </c>
      <c r="M53" s="201">
        <v>2.9371818659473448</v>
      </c>
      <c r="N53" s="201">
        <v>4.5887880597060775</v>
      </c>
      <c r="O53" s="188">
        <v>4.3849160944362389</v>
      </c>
      <c r="P53" s="201">
        <v>2.2357221585318423</v>
      </c>
      <c r="Q53" s="189">
        <v>4.118792326425762</v>
      </c>
    </row>
    <row r="54" spans="1:17">
      <c r="A54" s="190" t="s">
        <v>231</v>
      </c>
      <c r="B54" s="187">
        <v>5.9979076376126486</v>
      </c>
      <c r="C54" s="201">
        <v>9.5971815981292057</v>
      </c>
      <c r="D54" s="201">
        <v>-5.0196059246995572</v>
      </c>
      <c r="E54" s="188">
        <v>-1.1450650300934637</v>
      </c>
      <c r="F54" s="201">
        <v>-2.1875488454790015</v>
      </c>
      <c r="G54" s="201">
        <v>0.78845677096744649</v>
      </c>
      <c r="H54" s="201">
        <v>6.0156010306233476</v>
      </c>
      <c r="I54" s="188">
        <v>3.513608157781162</v>
      </c>
      <c r="J54" s="201">
        <v>-1.6330341155146719</v>
      </c>
      <c r="K54" s="201">
        <v>3.1946871278528994</v>
      </c>
      <c r="L54" s="201">
        <v>7.4023876387673493</v>
      </c>
      <c r="M54" s="201">
        <v>1.4635152517422554</v>
      </c>
      <c r="N54" s="201">
        <v>4.9638880667308465</v>
      </c>
      <c r="O54" s="188">
        <v>2.2929602325836873</v>
      </c>
      <c r="P54" s="201">
        <v>9.9974697430015996E-2</v>
      </c>
      <c r="Q54" s="189">
        <v>2.022657064849732</v>
      </c>
    </row>
    <row r="55" spans="1:17">
      <c r="A55" s="190" t="s">
        <v>225</v>
      </c>
      <c r="B55" s="187">
        <v>2.3175992718290783</v>
      </c>
      <c r="C55" s="201">
        <v>5.6668793873643857</v>
      </c>
      <c r="D55" s="201">
        <v>-8.7234116915914086</v>
      </c>
      <c r="E55" s="188">
        <v>-6.7098965584293762</v>
      </c>
      <c r="F55" s="201">
        <v>-9.0323053146351295</v>
      </c>
      <c r="G55" s="201">
        <v>-0.69281120162764365</v>
      </c>
      <c r="H55" s="201">
        <v>7.7017868145409594</v>
      </c>
      <c r="I55" s="188">
        <v>2.1111591032386352</v>
      </c>
      <c r="J55" s="201">
        <v>-2.9332316044068656</v>
      </c>
      <c r="K55" s="201">
        <v>1.6833177100296675</v>
      </c>
      <c r="L55" s="201">
        <v>4.874959482023657</v>
      </c>
      <c r="M55" s="201">
        <v>2.0766029401871036</v>
      </c>
      <c r="N55" s="201">
        <v>4.2386815123008468</v>
      </c>
      <c r="O55" s="188">
        <v>-0.4335436606544581</v>
      </c>
      <c r="P55" s="201">
        <v>-2.3998517466102176</v>
      </c>
      <c r="Q55" s="189">
        <v>-0.67618358736033091</v>
      </c>
    </row>
    <row r="56" spans="1:17">
      <c r="A56" s="190" t="s">
        <v>226</v>
      </c>
      <c r="B56" s="187">
        <v>-2.0074444865479495</v>
      </c>
      <c r="C56" s="201">
        <v>-0.2816405562400951</v>
      </c>
      <c r="D56" s="201">
        <v>-7.6401186064495326</v>
      </c>
      <c r="E56" s="188">
        <v>-11.694859056731222</v>
      </c>
      <c r="F56" s="201">
        <v>-15.141865084956398</v>
      </c>
      <c r="G56" s="201">
        <v>-0.21014733022581494</v>
      </c>
      <c r="H56" s="201">
        <v>8.5304904699465851</v>
      </c>
      <c r="I56" s="188">
        <v>1.0670225170977865</v>
      </c>
      <c r="J56" s="201">
        <v>-3.524835214253947</v>
      </c>
      <c r="K56" s="201">
        <v>0.56867924754282972</v>
      </c>
      <c r="L56" s="201">
        <v>2.2108734116133193</v>
      </c>
      <c r="M56" s="201">
        <v>2.6714583718426597</v>
      </c>
      <c r="N56" s="201">
        <v>4.3851208433024551</v>
      </c>
      <c r="O56" s="188">
        <v>-2.8775439288968139</v>
      </c>
      <c r="P56" s="201">
        <v>-4.8385201383602041</v>
      </c>
      <c r="Q56" s="189">
        <v>-3.1179722043734803</v>
      </c>
    </row>
    <row r="57" spans="1:17">
      <c r="A57" s="190" t="s">
        <v>227</v>
      </c>
      <c r="B57" s="187">
        <v>-7.1144512006452425</v>
      </c>
      <c r="C57" s="201">
        <v>-7.2272968667020807</v>
      </c>
      <c r="D57" s="201">
        <v>-6.721137160969298</v>
      </c>
      <c r="E57" s="188">
        <v>-9.4643048452347269</v>
      </c>
      <c r="F57" s="201">
        <v>-12.419400610274193</v>
      </c>
      <c r="G57" s="201">
        <v>-0.65345662484642464</v>
      </c>
      <c r="H57" s="201">
        <v>7.9048292810068297</v>
      </c>
      <c r="I57" s="188">
        <v>0.42163819112559403</v>
      </c>
      <c r="J57" s="201">
        <v>-2.4680086203454277</v>
      </c>
      <c r="K57" s="201">
        <v>-8.1099069951639707E-2</v>
      </c>
      <c r="L57" s="201">
        <v>-0.14958528858921163</v>
      </c>
      <c r="M57" s="201">
        <v>2.7616168794954441</v>
      </c>
      <c r="N57" s="201">
        <v>4.0425559165446332</v>
      </c>
      <c r="O57" s="188">
        <v>-2.8976682061072609</v>
      </c>
      <c r="P57" s="201">
        <v>-5.1941116970204302</v>
      </c>
      <c r="Q57" s="189">
        <v>-3.1768823199944882</v>
      </c>
    </row>
    <row r="58" spans="1:17">
      <c r="A58" s="190" t="s">
        <v>350</v>
      </c>
      <c r="B58" s="187">
        <v>-9.2620243850804442</v>
      </c>
      <c r="C58" s="201">
        <v>-10.273290150504847</v>
      </c>
      <c r="D58" s="201">
        <v>-5.6901233845234449</v>
      </c>
      <c r="E58" s="188">
        <v>-4.0629221127137605</v>
      </c>
      <c r="F58" s="201">
        <v>-5.8910902512538135</v>
      </c>
      <c r="G58" s="201">
        <v>-0.39440614167768051</v>
      </c>
      <c r="H58" s="201">
        <v>7.2265517557531851</v>
      </c>
      <c r="I58" s="188">
        <v>2.8413488525250309E-2</v>
      </c>
      <c r="J58" s="201">
        <v>-2.5815092775120574</v>
      </c>
      <c r="K58" s="201">
        <v>-2.0795742989060794E-2</v>
      </c>
      <c r="L58" s="201">
        <v>-1.674885750432465</v>
      </c>
      <c r="M58" s="201">
        <v>3.1702997487789943</v>
      </c>
      <c r="N58" s="201">
        <v>4.2440887258901672</v>
      </c>
      <c r="O58" s="188">
        <v>-1.6693359893240267</v>
      </c>
      <c r="P58" s="201">
        <v>-4.0500866245474185</v>
      </c>
      <c r="Q58" s="189">
        <v>-1.9572525294174001</v>
      </c>
    </row>
    <row r="59" spans="1:17">
      <c r="A59" s="190" t="s">
        <v>352</v>
      </c>
      <c r="B59" s="187">
        <v>-5.0913923435530339</v>
      </c>
      <c r="C59" s="201">
        <v>-8.2981036357047824</v>
      </c>
      <c r="D59" s="201">
        <v>7.1462206298027571</v>
      </c>
      <c r="E59" s="188">
        <v>3.5339854274436089</v>
      </c>
      <c r="F59" s="201">
        <v>3.3743059869090626</v>
      </c>
      <c r="G59" s="201">
        <v>2.9596498006569849</v>
      </c>
      <c r="H59" s="201">
        <v>5.0843821510297564</v>
      </c>
      <c r="I59" s="188">
        <v>0.96401626315215549</v>
      </c>
      <c r="J59" s="201">
        <v>-1.1749215594920006</v>
      </c>
      <c r="K59" s="201">
        <v>1.1055501400427838</v>
      </c>
      <c r="L59" s="201">
        <v>-0.20986031821889944</v>
      </c>
      <c r="M59" s="201">
        <v>3.0010967641634618</v>
      </c>
      <c r="N59" s="201">
        <v>4.0822218131307517</v>
      </c>
      <c r="O59" s="188">
        <v>1.3119295359999843</v>
      </c>
      <c r="P59" s="201">
        <v>-0.87921940928272035</v>
      </c>
      <c r="Q59" s="189">
        <v>1.0462368006718801</v>
      </c>
    </row>
    <row r="60" spans="1:17">
      <c r="A60" s="190" t="s">
        <v>353</v>
      </c>
      <c r="B60" s="187">
        <v>-2.6279026539990951</v>
      </c>
      <c r="C60" s="201">
        <v>-2.3945327340391351</v>
      </c>
      <c r="D60" s="201">
        <v>-3.4502585446059699</v>
      </c>
      <c r="E60" s="188">
        <v>7.0700533046222436</v>
      </c>
      <c r="F60" s="201">
        <v>8.1576671614603065</v>
      </c>
      <c r="G60" s="201">
        <v>2.2491139372201334</v>
      </c>
      <c r="H60" s="201">
        <v>3.3614061532313686</v>
      </c>
      <c r="I60" s="188">
        <v>2.4470852708508661</v>
      </c>
      <c r="J60" s="201">
        <v>1.6146647681853623</v>
      </c>
      <c r="K60" s="201">
        <v>2.7318567951962347</v>
      </c>
      <c r="L60" s="201">
        <v>1.4450096070289824</v>
      </c>
      <c r="M60" s="201">
        <v>3.0250688799255521</v>
      </c>
      <c r="N60" s="201">
        <v>4.362597895618741</v>
      </c>
      <c r="O60" s="188">
        <v>3.4005431745879431</v>
      </c>
      <c r="P60" s="201">
        <v>2.5214224319906542</v>
      </c>
      <c r="Q60" s="189">
        <v>3.2946715174989554</v>
      </c>
    </row>
    <row r="61" spans="1:17" ht="39" thickBot="1">
      <c r="A61" s="202" t="s">
        <v>19</v>
      </c>
      <c r="B61" s="203">
        <f>AVERAGE(B3:B60)</f>
        <v>1.2068136508701652</v>
      </c>
      <c r="C61" s="204">
        <f t="shared" ref="C61:Q61" si="0">AVERAGE(C3:C60)</f>
        <v>2.4186668556764128</v>
      </c>
      <c r="D61" s="204">
        <f t="shared" si="0"/>
        <v>-1.2713570785489317</v>
      </c>
      <c r="E61" s="204">
        <f t="shared" si="0"/>
        <v>2.6413875123383579</v>
      </c>
      <c r="F61" s="204">
        <f t="shared" si="0"/>
        <v>2.4763833974978429</v>
      </c>
      <c r="G61" s="204">
        <f t="shared" si="0"/>
        <v>2.4125793404671421</v>
      </c>
      <c r="H61" s="204">
        <f t="shared" si="0"/>
        <v>5.0051540816072491</v>
      </c>
      <c r="I61" s="204">
        <f t="shared" si="0"/>
        <v>3.9990550053184584</v>
      </c>
      <c r="J61" s="204">
        <f t="shared" si="0"/>
        <v>3.793783407463629</v>
      </c>
      <c r="K61" s="204">
        <f t="shared" si="0"/>
        <v>5.0637033655889221</v>
      </c>
      <c r="L61" s="204">
        <f t="shared" si="0"/>
        <v>5.5090999114250696</v>
      </c>
      <c r="M61" s="204">
        <f t="shared" si="0"/>
        <v>3.5158633509107347</v>
      </c>
      <c r="N61" s="204">
        <f t="shared" si="0"/>
        <v>1.8481319018206441</v>
      </c>
      <c r="O61" s="204">
        <f t="shared" si="0"/>
        <v>3.377262717680352</v>
      </c>
      <c r="P61" s="204">
        <f t="shared" si="0"/>
        <v>11.193352329471882</v>
      </c>
      <c r="Q61" s="205">
        <f t="shared" si="0"/>
        <v>3.9537301518341654</v>
      </c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3"/>
  <sheetViews>
    <sheetView workbookViewId="0">
      <selection sqref="A1:N1"/>
    </sheetView>
  </sheetViews>
  <sheetFormatPr defaultRowHeight="12.75"/>
  <cols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7" max="23" width="9" style="7"/>
  </cols>
  <sheetData>
    <row r="1" spans="1:23" ht="54.75" customHeight="1" thickBot="1">
      <c r="A1" s="332" t="s">
        <v>204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6"/>
      <c r="N1" s="336"/>
      <c r="O1" s="199"/>
      <c r="P1" s="197"/>
      <c r="Q1" s="293"/>
    </row>
    <row r="2" spans="1:23" ht="64.5" thickBot="1">
      <c r="A2" s="191"/>
      <c r="B2" s="281" t="s">
        <v>0</v>
      </c>
      <c r="C2" s="280" t="s">
        <v>1</v>
      </c>
      <c r="D2" s="280" t="s">
        <v>2</v>
      </c>
      <c r="E2" s="281" t="s">
        <v>3</v>
      </c>
      <c r="F2" s="280" t="s">
        <v>4</v>
      </c>
      <c r="G2" s="280" t="s">
        <v>5</v>
      </c>
      <c r="H2" s="280" t="s">
        <v>6</v>
      </c>
      <c r="I2" s="281" t="s">
        <v>7</v>
      </c>
      <c r="J2" s="280" t="s">
        <v>8</v>
      </c>
      <c r="K2" s="280" t="s">
        <v>9</v>
      </c>
      <c r="L2" s="280" t="s">
        <v>10</v>
      </c>
      <c r="M2" s="280" t="s">
        <v>11</v>
      </c>
      <c r="N2" s="280" t="s">
        <v>12</v>
      </c>
      <c r="O2" s="200"/>
      <c r="P2" s="198"/>
      <c r="Q2" s="294"/>
    </row>
    <row r="3" spans="1:23">
      <c r="A3" s="194">
        <f t="shared" ref="A3:A14" si="0">A4-1</f>
        <v>1996</v>
      </c>
      <c r="B3" s="192">
        <v>7.7724673308435372</v>
      </c>
      <c r="C3" s="222">
        <v>5.0661266386857733</v>
      </c>
      <c r="D3" s="222">
        <v>2.7063406921577622</v>
      </c>
      <c r="E3" s="193">
        <v>30.912194182801102</v>
      </c>
      <c r="F3" s="222">
        <v>25.323475534159044</v>
      </c>
      <c r="G3" s="222">
        <v>2.7625737540934971</v>
      </c>
      <c r="H3" s="222">
        <v>2.8261448945485568</v>
      </c>
      <c r="I3" s="193">
        <v>61.315338486355351</v>
      </c>
      <c r="J3" s="222">
        <v>13.124212080815557</v>
      </c>
      <c r="K3" s="222">
        <v>10.734342063989262</v>
      </c>
      <c r="L3" s="222">
        <v>14.993351618232998</v>
      </c>
      <c r="M3" s="222">
        <v>6.4294336190931975</v>
      </c>
      <c r="N3" s="222">
        <v>16.033999104224346</v>
      </c>
      <c r="O3" s="199"/>
      <c r="P3" s="197"/>
      <c r="Q3" s="293"/>
    </row>
    <row r="4" spans="1:23">
      <c r="A4" s="194">
        <f t="shared" si="0"/>
        <v>1997</v>
      </c>
      <c r="B4" s="195">
        <v>9.1886717557884108</v>
      </c>
      <c r="C4" s="223">
        <v>5.6041296965954253</v>
      </c>
      <c r="D4" s="223">
        <v>3.5845420591929855</v>
      </c>
      <c r="E4" s="196">
        <v>30.059234620984775</v>
      </c>
      <c r="F4" s="223">
        <v>24.500609450864573</v>
      </c>
      <c r="G4" s="223">
        <v>2.9177916692382078</v>
      </c>
      <c r="H4" s="223">
        <v>2.6408335008819956</v>
      </c>
      <c r="I4" s="196">
        <v>60.752093623226813</v>
      </c>
      <c r="J4" s="223">
        <v>12.76002880057365</v>
      </c>
      <c r="K4" s="223">
        <v>10.663091209793274</v>
      </c>
      <c r="L4" s="223">
        <v>15.23289605347729</v>
      </c>
      <c r="M4" s="223">
        <v>6.2725652569699379</v>
      </c>
      <c r="N4" s="223">
        <v>15.823512302412659</v>
      </c>
      <c r="O4" s="199"/>
      <c r="P4" s="197"/>
      <c r="Q4" s="295"/>
      <c r="R4" s="93"/>
      <c r="S4" s="93"/>
      <c r="T4" s="93"/>
      <c r="U4" s="93"/>
      <c r="V4" s="93"/>
      <c r="W4" s="93"/>
    </row>
    <row r="5" spans="1:23">
      <c r="A5" s="194">
        <f t="shared" si="0"/>
        <v>1998</v>
      </c>
      <c r="B5" s="195">
        <v>9.0417928820174964</v>
      </c>
      <c r="C5" s="223">
        <v>5.4831545638025769</v>
      </c>
      <c r="D5" s="223">
        <v>3.5586383182149199</v>
      </c>
      <c r="E5" s="196">
        <v>30.400665614143652</v>
      </c>
      <c r="F5" s="223">
        <v>24.69555628046291</v>
      </c>
      <c r="G5" s="223">
        <v>2.9637042839885748</v>
      </c>
      <c r="H5" s="223">
        <v>2.7414050496921654</v>
      </c>
      <c r="I5" s="196">
        <v>60.557541503838863</v>
      </c>
      <c r="J5" s="223">
        <v>12.598847137673655</v>
      </c>
      <c r="K5" s="223">
        <v>11.052508272648305</v>
      </c>
      <c r="L5" s="223">
        <v>15.591745606846874</v>
      </c>
      <c r="M5" s="223">
        <v>6.1529112049571673</v>
      </c>
      <c r="N5" s="223">
        <v>15.161529281712857</v>
      </c>
      <c r="O5" s="199"/>
      <c r="P5" s="197"/>
      <c r="Q5" s="295"/>
      <c r="R5" s="93"/>
      <c r="S5" s="93"/>
      <c r="T5" s="93"/>
      <c r="U5" s="93"/>
      <c r="V5" s="93"/>
      <c r="W5" s="93"/>
    </row>
    <row r="6" spans="1:23">
      <c r="A6" s="194">
        <f t="shared" si="0"/>
        <v>1999</v>
      </c>
      <c r="B6" s="195">
        <v>8.9481891870026953</v>
      </c>
      <c r="C6" s="223">
        <v>5.4746071223372841</v>
      </c>
      <c r="D6" s="223">
        <v>3.4735820646654121</v>
      </c>
      <c r="E6" s="196">
        <v>29.486004878766597</v>
      </c>
      <c r="F6" s="223">
        <v>24.325479926462059</v>
      </c>
      <c r="G6" s="223">
        <v>2.7532715391973124</v>
      </c>
      <c r="H6" s="223">
        <v>2.4072534131072221</v>
      </c>
      <c r="I6" s="196">
        <v>61.56580593423071</v>
      </c>
      <c r="J6" s="223">
        <v>12.575984225386655</v>
      </c>
      <c r="K6" s="223">
        <v>11.431368577764147</v>
      </c>
      <c r="L6" s="223">
        <v>15.801950672651488</v>
      </c>
      <c r="M6" s="223">
        <v>6.4668218857197086</v>
      </c>
      <c r="N6" s="223">
        <v>15.289680572708711</v>
      </c>
      <c r="O6" s="199"/>
      <c r="P6" s="197"/>
      <c r="Q6" s="295"/>
      <c r="R6" s="93"/>
      <c r="S6" s="93"/>
      <c r="T6" s="93"/>
      <c r="U6" s="93"/>
      <c r="V6" s="93"/>
      <c r="W6" s="93"/>
    </row>
    <row r="7" spans="1:23">
      <c r="A7" s="194">
        <f t="shared" si="0"/>
        <v>2000</v>
      </c>
      <c r="B7" s="195">
        <v>7.7599864469306858</v>
      </c>
      <c r="C7" s="223">
        <v>5.2712314718513475</v>
      </c>
      <c r="D7" s="223">
        <v>2.4887549750793387</v>
      </c>
      <c r="E7" s="196">
        <v>29.409058333740866</v>
      </c>
      <c r="F7" s="223">
        <v>24.440046043012849</v>
      </c>
      <c r="G7" s="223">
        <v>2.7241888690288443</v>
      </c>
      <c r="H7" s="223">
        <v>2.2448234216991763</v>
      </c>
      <c r="I7" s="196">
        <v>62.830955219328445</v>
      </c>
      <c r="J7" s="223">
        <v>13.325430271040853</v>
      </c>
      <c r="K7" s="223">
        <v>11.705443271057218</v>
      </c>
      <c r="L7" s="223">
        <v>16.576117540594002</v>
      </c>
      <c r="M7" s="223">
        <v>6.6310942287755452</v>
      </c>
      <c r="N7" s="223">
        <v>14.592869907860823</v>
      </c>
      <c r="O7" s="199"/>
      <c r="P7" s="197"/>
      <c r="Q7" s="295"/>
      <c r="R7" s="93"/>
      <c r="S7" s="93"/>
      <c r="T7" s="93"/>
      <c r="U7" s="93"/>
      <c r="V7" s="93"/>
      <c r="W7" s="93"/>
    </row>
    <row r="8" spans="1:23">
      <c r="A8" s="194">
        <f t="shared" si="0"/>
        <v>2001</v>
      </c>
      <c r="B8" s="195">
        <v>7.5319106197010504</v>
      </c>
      <c r="C8" s="223">
        <v>5.2184765241903932</v>
      </c>
      <c r="D8" s="223">
        <v>2.3134340955106576</v>
      </c>
      <c r="E8" s="196">
        <v>30.301385222311726</v>
      </c>
      <c r="F8" s="223">
        <v>25.323162237879661</v>
      </c>
      <c r="G8" s="223">
        <v>2.7518621783376811</v>
      </c>
      <c r="H8" s="223">
        <v>2.226360806094386</v>
      </c>
      <c r="I8" s="196">
        <v>62.166704157987219</v>
      </c>
      <c r="J8" s="223">
        <v>13.762975484357426</v>
      </c>
      <c r="K8" s="223">
        <v>11.889893902834549</v>
      </c>
      <c r="L8" s="223">
        <v>16.005195647152917</v>
      </c>
      <c r="M8" s="223">
        <v>6.6250401429092225</v>
      </c>
      <c r="N8" s="223">
        <v>13.883598980733112</v>
      </c>
      <c r="O8" s="199"/>
      <c r="P8" s="197"/>
      <c r="Q8" s="295"/>
      <c r="R8" s="93"/>
      <c r="S8" s="93"/>
      <c r="T8" s="93"/>
      <c r="U8" s="93"/>
      <c r="V8" s="93"/>
      <c r="W8" s="93"/>
    </row>
    <row r="9" spans="1:23">
      <c r="A9" s="194">
        <f t="shared" si="0"/>
        <v>2002</v>
      </c>
      <c r="B9" s="195">
        <v>7.1000523390671946</v>
      </c>
      <c r="C9" s="223">
        <v>4.9924523042141722</v>
      </c>
      <c r="D9" s="223">
        <v>2.1076000348530242</v>
      </c>
      <c r="E9" s="196">
        <v>30.54081394505862</v>
      </c>
      <c r="F9" s="223">
        <v>25.036264533685426</v>
      </c>
      <c r="G9" s="223">
        <v>2.6379468398620811</v>
      </c>
      <c r="H9" s="223">
        <v>2.866602571511113</v>
      </c>
      <c r="I9" s="196">
        <v>62.359133715874194</v>
      </c>
      <c r="J9" s="223">
        <v>14.246043471424901</v>
      </c>
      <c r="K9" s="223">
        <v>11.907889203512404</v>
      </c>
      <c r="L9" s="223">
        <v>16.242442062633746</v>
      </c>
      <c r="M9" s="223">
        <v>6.5089711492362863</v>
      </c>
      <c r="N9" s="223">
        <v>13.453787829066854</v>
      </c>
      <c r="O9" s="199"/>
      <c r="P9" s="197"/>
      <c r="Q9" s="295"/>
      <c r="R9" s="93"/>
      <c r="S9" s="93"/>
      <c r="T9" s="93"/>
      <c r="U9" s="93"/>
      <c r="V9" s="93"/>
      <c r="W9" s="93"/>
    </row>
    <row r="10" spans="1:23">
      <c r="A10" s="194">
        <f t="shared" si="0"/>
        <v>2003</v>
      </c>
      <c r="B10" s="195">
        <v>6.9128089527089527</v>
      </c>
      <c r="C10" s="223">
        <v>5.0815749002509731</v>
      </c>
      <c r="D10" s="223">
        <v>1.8312340524579802</v>
      </c>
      <c r="E10" s="196">
        <v>30.008773733732795</v>
      </c>
      <c r="F10" s="223">
        <v>24.991814537713594</v>
      </c>
      <c r="G10" s="223">
        <v>2.81460762125</v>
      </c>
      <c r="H10" s="223">
        <v>2.2023515747692048</v>
      </c>
      <c r="I10" s="196">
        <v>63.078417313558241</v>
      </c>
      <c r="J10" s="223">
        <v>14.194976539859864</v>
      </c>
      <c r="K10" s="223">
        <v>12.66497115136985</v>
      </c>
      <c r="L10" s="223">
        <v>16.595769170200221</v>
      </c>
      <c r="M10" s="223">
        <v>6.4832252800567298</v>
      </c>
      <c r="N10" s="223">
        <v>13.139475172071574</v>
      </c>
      <c r="O10" s="199"/>
      <c r="P10" s="197"/>
      <c r="Q10" s="295"/>
      <c r="R10" s="93"/>
      <c r="S10" s="93"/>
      <c r="T10" s="93"/>
      <c r="U10" s="93"/>
      <c r="V10" s="93"/>
      <c r="W10" s="93"/>
    </row>
    <row r="11" spans="1:23">
      <c r="A11" s="194">
        <f t="shared" si="0"/>
        <v>2004</v>
      </c>
      <c r="B11" s="195">
        <v>7.080005159504033</v>
      </c>
      <c r="C11" s="223">
        <v>5.1954780008576087</v>
      </c>
      <c r="D11" s="223">
        <v>1.8845271586464249</v>
      </c>
      <c r="E11" s="196">
        <v>28.733543677462446</v>
      </c>
      <c r="F11" s="223">
        <v>24.070148085797278</v>
      </c>
      <c r="G11" s="223">
        <v>2.4209738434076278</v>
      </c>
      <c r="H11" s="223">
        <v>2.2424217482575464</v>
      </c>
      <c r="I11" s="196">
        <v>64.186451163033524</v>
      </c>
      <c r="J11" s="223">
        <v>14.276461695806542</v>
      </c>
      <c r="K11" s="223">
        <v>13.171320494106533</v>
      </c>
      <c r="L11" s="223">
        <v>17.033137754356574</v>
      </c>
      <c r="M11" s="223">
        <v>6.6529635962760141</v>
      </c>
      <c r="N11" s="223">
        <v>13.052567622487857</v>
      </c>
      <c r="O11" s="199"/>
      <c r="P11" s="197"/>
      <c r="Q11" s="295"/>
      <c r="R11" s="93"/>
      <c r="S11" s="93"/>
      <c r="T11" s="93"/>
      <c r="U11" s="93"/>
      <c r="V11" s="93"/>
      <c r="W11" s="93"/>
    </row>
    <row r="12" spans="1:23">
      <c r="A12" s="194">
        <f t="shared" si="0"/>
        <v>2005</v>
      </c>
      <c r="B12" s="195">
        <v>6.8287363571546136</v>
      </c>
      <c r="C12" s="223">
        <v>4.9885897005484559</v>
      </c>
      <c r="D12" s="223">
        <v>1.8401466566061582</v>
      </c>
      <c r="E12" s="196">
        <v>28.960018530291983</v>
      </c>
      <c r="F12" s="223">
        <v>24.124783043519553</v>
      </c>
      <c r="G12" s="223">
        <v>2.4871481372838304</v>
      </c>
      <c r="H12" s="223">
        <v>2.3480873494885968</v>
      </c>
      <c r="I12" s="196">
        <v>64.211245112553399</v>
      </c>
      <c r="J12" s="223">
        <v>14.409524523305514</v>
      </c>
      <c r="K12" s="223">
        <v>13.173317857832533</v>
      </c>
      <c r="L12" s="223">
        <v>17.483536702092199</v>
      </c>
      <c r="M12" s="223">
        <v>6.4813406335560737</v>
      </c>
      <c r="N12" s="223">
        <v>12.663525395767081</v>
      </c>
      <c r="O12" s="199"/>
      <c r="P12" s="197"/>
      <c r="Q12" s="295"/>
      <c r="R12" s="93"/>
      <c r="S12" s="93"/>
      <c r="T12" s="93"/>
      <c r="U12" s="93"/>
      <c r="V12" s="93"/>
      <c r="W12" s="93"/>
    </row>
    <row r="13" spans="1:23">
      <c r="A13" s="194">
        <f>A15-1</f>
        <v>2006</v>
      </c>
      <c r="B13" s="195">
        <v>6.0634880439892251</v>
      </c>
      <c r="C13" s="223">
        <v>4.4347672769180697</v>
      </c>
      <c r="D13" s="223">
        <v>1.628720767071155</v>
      </c>
      <c r="E13" s="196">
        <v>29.202223041806896</v>
      </c>
      <c r="F13" s="223">
        <v>24.183398351451398</v>
      </c>
      <c r="G13" s="223">
        <v>2.5011796106277884</v>
      </c>
      <c r="H13" s="223">
        <v>2.5176450797277128</v>
      </c>
      <c r="I13" s="196">
        <v>64.734288914203873</v>
      </c>
      <c r="J13" s="223">
        <v>14.485312586361093</v>
      </c>
      <c r="K13" s="223">
        <v>13.173786785609392</v>
      </c>
      <c r="L13" s="223">
        <v>18.253640492156933</v>
      </c>
      <c r="M13" s="223">
        <v>6.3263078235400974</v>
      </c>
      <c r="N13" s="224">
        <v>12.495241226536349</v>
      </c>
      <c r="Q13" s="93"/>
      <c r="R13" s="93"/>
      <c r="S13" s="93"/>
      <c r="T13" s="93"/>
      <c r="U13" s="93"/>
      <c r="V13" s="93"/>
      <c r="W13" s="93"/>
    </row>
    <row r="14" spans="1:23">
      <c r="A14" s="194">
        <f t="shared" si="0"/>
        <v>2006</v>
      </c>
      <c r="B14" s="195">
        <v>5.7221930030919994</v>
      </c>
      <c r="C14" s="223">
        <v>4.2289581076953384</v>
      </c>
      <c r="D14" s="223">
        <v>1.4932348953966605</v>
      </c>
      <c r="E14" s="196">
        <v>29.343135697906821</v>
      </c>
      <c r="F14" s="223">
        <v>24.32292486129365</v>
      </c>
      <c r="G14" s="223">
        <v>2.4507909746549892</v>
      </c>
      <c r="H14" s="223">
        <v>2.5694198619581798</v>
      </c>
      <c r="I14" s="196">
        <v>64.934671299001195</v>
      </c>
      <c r="J14" s="223">
        <v>14.619178531422635</v>
      </c>
      <c r="K14" s="223">
        <v>13.145403228815614</v>
      </c>
      <c r="L14" s="223">
        <v>18.646042962880401</v>
      </c>
      <c r="M14" s="223">
        <v>6.3189116681767921</v>
      </c>
      <c r="N14" s="224">
        <v>12.205134907705736</v>
      </c>
      <c r="Q14" s="93"/>
      <c r="R14" s="93"/>
      <c r="S14" s="93"/>
      <c r="T14" s="93"/>
      <c r="U14" s="93"/>
      <c r="V14" s="93"/>
      <c r="W14" s="93"/>
    </row>
    <row r="15" spans="1:23">
      <c r="A15" s="194">
        <f>A16-1</f>
        <v>2007</v>
      </c>
      <c r="B15" s="195">
        <v>5.6249483257274386</v>
      </c>
      <c r="C15" s="223">
        <v>4.1800360019962364</v>
      </c>
      <c r="D15" s="223">
        <v>1.444912323731202</v>
      </c>
      <c r="E15" s="196">
        <v>29.271833864139673</v>
      </c>
      <c r="F15" s="223">
        <v>24.125823043605966</v>
      </c>
      <c r="G15" s="223">
        <v>2.387640612203962</v>
      </c>
      <c r="H15" s="223">
        <v>2.7583702083297466</v>
      </c>
      <c r="I15" s="196">
        <v>65.10321781013289</v>
      </c>
      <c r="J15" s="223">
        <v>14.574324749759807</v>
      </c>
      <c r="K15" s="223">
        <v>13.254824450222094</v>
      </c>
      <c r="L15" s="223">
        <v>18.972982906968873</v>
      </c>
      <c r="M15" s="223">
        <v>6.2938312216936296</v>
      </c>
      <c r="N15" s="224">
        <v>12.007254481488498</v>
      </c>
      <c r="Q15" s="93"/>
      <c r="R15" s="93"/>
      <c r="S15" s="93"/>
      <c r="T15" s="93"/>
      <c r="U15" s="93"/>
      <c r="V15" s="93"/>
      <c r="W15" s="93"/>
    </row>
    <row r="16" spans="1:23">
      <c r="A16" s="194">
        <v>2008</v>
      </c>
      <c r="B16" s="195">
        <v>5.7158715049374758</v>
      </c>
      <c r="C16" s="223">
        <v>4.4149353997258496</v>
      </c>
      <c r="D16" s="223">
        <v>1.3009361052116266</v>
      </c>
      <c r="E16" s="196">
        <v>28.986210007768232</v>
      </c>
      <c r="F16" s="223">
        <v>23.776938559087725</v>
      </c>
      <c r="G16" s="223">
        <v>2.3121306918775404</v>
      </c>
      <c r="H16" s="223">
        <v>2.8971407568029686</v>
      </c>
      <c r="I16" s="196">
        <v>65.297918487294311</v>
      </c>
      <c r="J16" s="223">
        <v>14.121778253468028</v>
      </c>
      <c r="K16" s="223">
        <v>13.261509024384768</v>
      </c>
      <c r="L16" s="223">
        <v>19.637228415806547</v>
      </c>
      <c r="M16" s="223">
        <v>6.244861272150251</v>
      </c>
      <c r="N16" s="224">
        <v>12.032541521484699</v>
      </c>
      <c r="Q16" s="93"/>
      <c r="R16" s="93"/>
      <c r="S16" s="93"/>
      <c r="T16" s="93"/>
      <c r="U16" s="93"/>
      <c r="V16" s="93"/>
      <c r="W16" s="93"/>
    </row>
    <row r="17" spans="1:23">
      <c r="A17" s="194">
        <v>2009</v>
      </c>
      <c r="B17" s="195">
        <v>5.5913536802772708</v>
      </c>
      <c r="C17" s="223">
        <v>4.3596965185104395</v>
      </c>
      <c r="D17" s="223">
        <v>1.2316571617668315</v>
      </c>
      <c r="E17" s="196">
        <v>27.194483290216194</v>
      </c>
      <c r="F17" s="223">
        <v>21.660096284004084</v>
      </c>
      <c r="G17" s="223">
        <v>2.3472350967903064</v>
      </c>
      <c r="H17" s="223">
        <v>3.187151909421801</v>
      </c>
      <c r="I17" s="196">
        <v>67.214163029506523</v>
      </c>
      <c r="J17" s="223">
        <v>13.991653200463036</v>
      </c>
      <c r="K17" s="223">
        <v>13.600817217768354</v>
      </c>
      <c r="L17" s="223">
        <v>20.286737610192315</v>
      </c>
      <c r="M17" s="223">
        <v>6.5409534566426242</v>
      </c>
      <c r="N17" s="224">
        <v>12.794001544440208</v>
      </c>
      <c r="Q17" s="93"/>
      <c r="R17" s="93"/>
      <c r="S17" s="93"/>
      <c r="T17" s="93"/>
      <c r="U17" s="93"/>
      <c r="V17" s="93"/>
      <c r="W17" s="93"/>
    </row>
    <row r="18" spans="1:23" ht="51.75" thickBot="1">
      <c r="A18" s="206" t="s">
        <v>20</v>
      </c>
      <c r="B18" s="207">
        <f>AVERAGE(B3:B17)</f>
        <v>7.1254983725828067</v>
      </c>
      <c r="C18" s="278">
        <f t="shared" ref="C18:N18" si="1">AVERAGE(C3:C17)</f>
        <v>4.9329476152119964</v>
      </c>
      <c r="D18" s="278">
        <f t="shared" si="1"/>
        <v>2.1925507573708094</v>
      </c>
      <c r="E18" s="208">
        <f t="shared" si="1"/>
        <v>29.520638576075491</v>
      </c>
      <c r="F18" s="278">
        <f t="shared" si="1"/>
        <v>24.326701384866656</v>
      </c>
      <c r="G18" s="278">
        <f t="shared" si="1"/>
        <v>2.6155363814561499</v>
      </c>
      <c r="H18" s="278">
        <f t="shared" si="1"/>
        <v>2.5784008097526914</v>
      </c>
      <c r="I18" s="208">
        <f t="shared" si="1"/>
        <v>63.353863051341712</v>
      </c>
      <c r="J18" s="278">
        <f t="shared" si="1"/>
        <v>13.804448770114615</v>
      </c>
      <c r="K18" s="278">
        <f t="shared" si="1"/>
        <v>12.322032447447221</v>
      </c>
      <c r="L18" s="278">
        <f t="shared" si="1"/>
        <v>17.156851681082891</v>
      </c>
      <c r="M18" s="278">
        <f t="shared" si="1"/>
        <v>6.4286154959835509</v>
      </c>
      <c r="N18" s="279">
        <f t="shared" si="1"/>
        <v>13.641914656713425</v>
      </c>
    </row>
    <row r="19" spans="1:23">
      <c r="H19" s="292"/>
      <c r="I19" s="292"/>
    </row>
    <row r="20" spans="1:23">
      <c r="I20" t="s">
        <v>349</v>
      </c>
    </row>
    <row r="99" spans="4:6">
      <c r="D99" s="92"/>
    </row>
    <row r="101" spans="4:6">
      <c r="F101" s="93"/>
    </row>
    <row r="102" spans="4:6">
      <c r="F102" s="93"/>
    </row>
    <row r="103" spans="4:6">
      <c r="F103" s="93"/>
    </row>
    <row r="104" spans="4:6">
      <c r="F104" s="93"/>
    </row>
    <row r="105" spans="4:6">
      <c r="F105" s="93"/>
    </row>
    <row r="106" spans="4:6">
      <c r="F106" s="93"/>
    </row>
    <row r="107" spans="4:6">
      <c r="F107" s="93"/>
    </row>
    <row r="108" spans="4:6">
      <c r="F108" s="93"/>
    </row>
    <row r="109" spans="4:6">
      <c r="F109" s="93"/>
    </row>
    <row r="110" spans="4:6">
      <c r="F110" s="93"/>
    </row>
    <row r="111" spans="4:6">
      <c r="F111" s="93"/>
    </row>
    <row r="112" spans="4:6">
      <c r="F112" s="93"/>
    </row>
    <row r="113" spans="6:6">
      <c r="F113" s="93"/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Introduction</vt:lpstr>
      <vt:lpstr>Summary</vt:lpstr>
      <vt:lpstr>Sector Summary</vt:lpstr>
      <vt:lpstr>Annual</vt:lpstr>
      <vt:lpstr>Quarterly</vt:lpstr>
      <vt:lpstr>Seasonal</vt:lpstr>
      <vt:lpstr>Growth Rates Annualised</vt:lpstr>
      <vt:lpstr>Growth Rates SeaAdj</vt:lpstr>
      <vt:lpstr>Prov Contributions</vt:lpstr>
      <vt:lpstr>National Contributions</vt:lpstr>
      <vt:lpstr>GDP Durban</vt:lpstr>
      <vt:lpstr>GDP PMB</vt:lpstr>
      <vt:lpstr>GDP RBay</vt:lpstr>
      <vt:lpstr>GDP Port Shepstone</vt:lpstr>
      <vt:lpstr>GDP Newcastle</vt:lpstr>
      <vt:lpstr>Growth Rates</vt:lpstr>
      <vt:lpstr>Contr Rates</vt:lpstr>
      <vt:lpstr>Budget</vt:lpstr>
      <vt:lpstr>SocioEcon</vt:lpstr>
      <vt:lpstr>Sector Ratings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Felleng</dc:creator>
  <cp:lastModifiedBy>Grant Adlam</cp:lastModifiedBy>
  <cp:lastPrinted>2008-06-09T12:23:56Z</cp:lastPrinted>
  <dcterms:created xsi:type="dcterms:W3CDTF">2008-06-04T09:18:24Z</dcterms:created>
  <dcterms:modified xsi:type="dcterms:W3CDTF">2010-08-25T13:36:24Z</dcterms:modified>
</cp:coreProperties>
</file>