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90" windowWidth="15480" windowHeight="7875"/>
  </bookViews>
  <sheets>
    <sheet name="Listings" sheetId="1" r:id="rId1"/>
    <sheet name="JSE" sheetId="5" r:id="rId2"/>
    <sheet name="AltX" sheetId="4" r:id="rId3"/>
  </sheets>
  <externalReferences>
    <externalReference r:id="rId4"/>
  </externalReferences>
  <calcPr calcId="125725"/>
</workbook>
</file>

<file path=xl/calcChain.xml><?xml version="1.0" encoding="utf-8"?>
<calcChain xmlns="http://schemas.openxmlformats.org/spreadsheetml/2006/main">
  <c r="J123" i="4"/>
  <c r="B143" i="5"/>
  <c r="J68" i="4"/>
  <c r="Q128" i="5"/>
  <c r="C123" i="4"/>
  <c r="D123"/>
  <c r="E123"/>
  <c r="F123"/>
  <c r="G123"/>
  <c r="H123"/>
  <c r="I123"/>
  <c r="B123"/>
  <c r="C78"/>
  <c r="D78"/>
  <c r="E78"/>
  <c r="F78"/>
  <c r="G78"/>
  <c r="H78"/>
  <c r="I78"/>
  <c r="B78"/>
  <c r="J66"/>
  <c r="J67"/>
  <c r="C197" i="5"/>
  <c r="D197"/>
  <c r="E197"/>
  <c r="F197"/>
  <c r="G197"/>
  <c r="H197"/>
  <c r="I197"/>
  <c r="J197"/>
  <c r="K197"/>
  <c r="L197"/>
  <c r="M197"/>
  <c r="N197"/>
  <c r="O197"/>
  <c r="P197"/>
  <c r="B191"/>
  <c r="B197"/>
  <c r="Q197" s="1"/>
  <c r="A197"/>
  <c r="C143"/>
  <c r="D143"/>
  <c r="E143"/>
  <c r="F143"/>
  <c r="G143"/>
  <c r="H143"/>
  <c r="I143"/>
  <c r="J143"/>
  <c r="K143"/>
  <c r="L143"/>
  <c r="M143"/>
  <c r="N143"/>
  <c r="O143"/>
  <c r="P143"/>
  <c r="Q126"/>
  <c r="Q127"/>
  <c r="I75" i="4"/>
  <c r="H75"/>
  <c r="G75"/>
  <c r="F75"/>
  <c r="E75"/>
  <c r="D75"/>
  <c r="C74"/>
  <c r="B74"/>
  <c r="C75"/>
  <c r="B75"/>
  <c r="B72"/>
  <c r="I74"/>
  <c r="I83" s="1"/>
  <c r="J3"/>
  <c r="J4"/>
  <c r="J5"/>
  <c r="J6"/>
  <c r="J7"/>
  <c r="J8"/>
  <c r="J9"/>
  <c r="J10"/>
  <c r="J11"/>
  <c r="J12"/>
  <c r="J13"/>
  <c r="J14"/>
  <c r="J15"/>
  <c r="J16"/>
  <c r="J17"/>
  <c r="J18"/>
  <c r="J19"/>
  <c r="J20"/>
  <c r="J21"/>
  <c r="J22"/>
  <c r="J23"/>
  <c r="J24"/>
  <c r="J25"/>
  <c r="J26"/>
  <c r="J27"/>
  <c r="J28"/>
  <c r="J29"/>
  <c r="J30"/>
  <c r="J31"/>
  <c r="J32"/>
  <c r="J33"/>
  <c r="J34"/>
  <c r="J35"/>
  <c r="J36"/>
  <c r="J37"/>
  <c r="J38"/>
  <c r="J39"/>
  <c r="J40"/>
  <c r="J41"/>
  <c r="J42"/>
  <c r="J43"/>
  <c r="J44"/>
  <c r="J45"/>
  <c r="J46"/>
  <c r="J47"/>
  <c r="J48"/>
  <c r="J49"/>
  <c r="J50"/>
  <c r="J51"/>
  <c r="J52"/>
  <c r="J53"/>
  <c r="J54"/>
  <c r="J55"/>
  <c r="J56"/>
  <c r="J57"/>
  <c r="J58"/>
  <c r="J59"/>
  <c r="J60"/>
  <c r="J61"/>
  <c r="J62"/>
  <c r="J63"/>
  <c r="J64"/>
  <c r="J65"/>
  <c r="J2"/>
  <c r="J72" s="1"/>
  <c r="H117"/>
  <c r="C117"/>
  <c r="D117"/>
  <c r="E117"/>
  <c r="F117"/>
  <c r="G117"/>
  <c r="I117"/>
  <c r="B117"/>
  <c r="J117" s="1"/>
  <c r="P214" i="5" l="1"/>
  <c r="I134" i="4"/>
  <c r="J78"/>
  <c r="Q143" i="5"/>
  <c r="J77" i="4"/>
  <c r="J76"/>
  <c r="J75"/>
  <c r="J74"/>
  <c r="J73"/>
  <c r="J81" s="1"/>
  <c r="Q2" i="5"/>
  <c r="C186"/>
  <c r="D186"/>
  <c r="E186"/>
  <c r="F186"/>
  <c r="G186"/>
  <c r="H186"/>
  <c r="I186"/>
  <c r="J186"/>
  <c r="K186"/>
  <c r="L186"/>
  <c r="M186"/>
  <c r="N186"/>
  <c r="O186"/>
  <c r="P186"/>
  <c r="B186"/>
  <c r="C131"/>
  <c r="C146" s="1"/>
  <c r="D131"/>
  <c r="D146" s="1"/>
  <c r="E131"/>
  <c r="E146" s="1"/>
  <c r="F131"/>
  <c r="F146" s="1"/>
  <c r="G131"/>
  <c r="G146" s="1"/>
  <c r="H131"/>
  <c r="H146" s="1"/>
  <c r="I131"/>
  <c r="I146" s="1"/>
  <c r="J131"/>
  <c r="J146" s="1"/>
  <c r="K131"/>
  <c r="K146" s="1"/>
  <c r="L131"/>
  <c r="L146" s="1"/>
  <c r="M131"/>
  <c r="M146" s="1"/>
  <c r="N131"/>
  <c r="N146" s="1"/>
  <c r="O131"/>
  <c r="O146" s="1"/>
  <c r="P131"/>
  <c r="P146" s="1"/>
  <c r="Q131"/>
  <c r="Q146" s="1"/>
  <c r="B131"/>
  <c r="B146" s="1"/>
  <c r="Q3"/>
  <c r="Q4"/>
  <c r="Q5"/>
  <c r="Q6"/>
  <c r="Q7"/>
  <c r="Q8"/>
  <c r="Q9"/>
  <c r="Q10"/>
  <c r="Q11"/>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56"/>
  <c r="Q57"/>
  <c r="Q58"/>
  <c r="Q59"/>
  <c r="Q60"/>
  <c r="Q61"/>
  <c r="Q62"/>
  <c r="Q63"/>
  <c r="Q64"/>
  <c r="Q65"/>
  <c r="Q66"/>
  <c r="Q67"/>
  <c r="Q68"/>
  <c r="Q69"/>
  <c r="Q70"/>
  <c r="Q71"/>
  <c r="Q72"/>
  <c r="Q73"/>
  <c r="Q74"/>
  <c r="Q75"/>
  <c r="Q76"/>
  <c r="Q77"/>
  <c r="Q78"/>
  <c r="Q79"/>
  <c r="Q80"/>
  <c r="Q81"/>
  <c r="Q82"/>
  <c r="Q83"/>
  <c r="Q84"/>
  <c r="Q85"/>
  <c r="Q86"/>
  <c r="Q87"/>
  <c r="Q88"/>
  <c r="Q89"/>
  <c r="Q90"/>
  <c r="Q91"/>
  <c r="Q92"/>
  <c r="Q93"/>
  <c r="Q94"/>
  <c r="Q95"/>
  <c r="Q96"/>
  <c r="Q97"/>
  <c r="Q98"/>
  <c r="Q99"/>
  <c r="Q100"/>
  <c r="Q101"/>
  <c r="Q102"/>
  <c r="Q103"/>
  <c r="Q104"/>
  <c r="Q105"/>
  <c r="Q106"/>
  <c r="Q107"/>
  <c r="Q108"/>
  <c r="Q109"/>
  <c r="Q110"/>
  <c r="Q111"/>
  <c r="Q112"/>
  <c r="Q113"/>
  <c r="Q114"/>
  <c r="Q115"/>
  <c r="Q116"/>
  <c r="Q117"/>
  <c r="Q118"/>
  <c r="Q119"/>
  <c r="Q120"/>
  <c r="Q121"/>
  <c r="Q122"/>
  <c r="Q123"/>
  <c r="Q124"/>
  <c r="Q125"/>
  <c r="C134" i="4" l="1"/>
  <c r="E134"/>
  <c r="G134"/>
  <c r="B134"/>
  <c r="D134"/>
  <c r="F134"/>
  <c r="H134"/>
  <c r="J85"/>
  <c r="D214" i="5"/>
  <c r="F214"/>
  <c r="H214"/>
  <c r="J214"/>
  <c r="L214"/>
  <c r="N214"/>
  <c r="E214"/>
  <c r="G214"/>
  <c r="I214"/>
  <c r="K214"/>
  <c r="M214"/>
  <c r="O214"/>
  <c r="C214"/>
  <c r="B214"/>
  <c r="J82" i="4"/>
  <c r="J86"/>
  <c r="Q132" i="5"/>
  <c r="J84" i="4"/>
  <c r="J83"/>
  <c r="Q186" i="5"/>
  <c r="B203" s="1"/>
  <c r="Q142"/>
  <c r="Q157" s="1"/>
  <c r="Q141"/>
  <c r="Q140"/>
  <c r="Q139"/>
  <c r="Q138"/>
  <c r="Q137"/>
  <c r="Q136"/>
  <c r="Q135"/>
  <c r="Q134"/>
  <c r="Q133"/>
  <c r="P196"/>
  <c r="O196"/>
  <c r="N196"/>
  <c r="M196"/>
  <c r="L196"/>
  <c r="K196"/>
  <c r="J196"/>
  <c r="I196"/>
  <c r="H196"/>
  <c r="G196"/>
  <c r="F196"/>
  <c r="E196"/>
  <c r="D196"/>
  <c r="C196"/>
  <c r="B196"/>
  <c r="Q196" s="1"/>
  <c r="P195"/>
  <c r="O195"/>
  <c r="N195"/>
  <c r="M195"/>
  <c r="L195"/>
  <c r="K195"/>
  <c r="J195"/>
  <c r="I195"/>
  <c r="H195"/>
  <c r="G195"/>
  <c r="F195"/>
  <c r="E195"/>
  <c r="D195"/>
  <c r="C195"/>
  <c r="B195"/>
  <c r="P194"/>
  <c r="O194"/>
  <c r="N194"/>
  <c r="M194"/>
  <c r="L194"/>
  <c r="K194"/>
  <c r="J194"/>
  <c r="I194"/>
  <c r="H194"/>
  <c r="G194"/>
  <c r="F194"/>
  <c r="E194"/>
  <c r="D194"/>
  <c r="C194"/>
  <c r="B194"/>
  <c r="Q194" s="1"/>
  <c r="P193"/>
  <c r="O193"/>
  <c r="N193"/>
  <c r="M193"/>
  <c r="L193"/>
  <c r="K193"/>
  <c r="J193"/>
  <c r="I193"/>
  <c r="H193"/>
  <c r="G193"/>
  <c r="F193"/>
  <c r="E193"/>
  <c r="D193"/>
  <c r="C193"/>
  <c r="B193"/>
  <c r="Q193" s="1"/>
  <c r="P192"/>
  <c r="O192"/>
  <c r="N192"/>
  <c r="M192"/>
  <c r="L192"/>
  <c r="K192"/>
  <c r="J192"/>
  <c r="I192"/>
  <c r="H192"/>
  <c r="G192"/>
  <c r="F192"/>
  <c r="E192"/>
  <c r="D192"/>
  <c r="C192"/>
  <c r="B192"/>
  <c r="Q192" s="1"/>
  <c r="P191"/>
  <c r="O191"/>
  <c r="N191"/>
  <c r="M191"/>
  <c r="L191"/>
  <c r="K191"/>
  <c r="J191"/>
  <c r="I191"/>
  <c r="H191"/>
  <c r="G191"/>
  <c r="F191"/>
  <c r="E191"/>
  <c r="D191"/>
  <c r="C191"/>
  <c r="Q191" s="1"/>
  <c r="P190"/>
  <c r="O190"/>
  <c r="N190"/>
  <c r="M190"/>
  <c r="L190"/>
  <c r="K190"/>
  <c r="J190"/>
  <c r="I190"/>
  <c r="H190"/>
  <c r="G190"/>
  <c r="F190"/>
  <c r="E190"/>
  <c r="D190"/>
  <c r="C190"/>
  <c r="B190"/>
  <c r="Q190" s="1"/>
  <c r="P189"/>
  <c r="O189"/>
  <c r="N189"/>
  <c r="M189"/>
  <c r="L189"/>
  <c r="K189"/>
  <c r="J189"/>
  <c r="I189"/>
  <c r="H189"/>
  <c r="G189"/>
  <c r="F189"/>
  <c r="E189"/>
  <c r="D189"/>
  <c r="C189"/>
  <c r="B189"/>
  <c r="Q189" s="1"/>
  <c r="P188"/>
  <c r="O188"/>
  <c r="N188"/>
  <c r="M188"/>
  <c r="L188"/>
  <c r="K188"/>
  <c r="J188"/>
  <c r="I188"/>
  <c r="H188"/>
  <c r="G188"/>
  <c r="F188"/>
  <c r="E188"/>
  <c r="D188"/>
  <c r="C188"/>
  <c r="B188"/>
  <c r="Q188" s="1"/>
  <c r="P187"/>
  <c r="O187"/>
  <c r="O198" s="1"/>
  <c r="N187"/>
  <c r="M187"/>
  <c r="M198" s="1"/>
  <c r="L187"/>
  <c r="K187"/>
  <c r="K198" s="1"/>
  <c r="J187"/>
  <c r="I187"/>
  <c r="I198" s="1"/>
  <c r="H187"/>
  <c r="G187"/>
  <c r="G198" s="1"/>
  <c r="F187"/>
  <c r="E187"/>
  <c r="E198" s="1"/>
  <c r="D187"/>
  <c r="C187"/>
  <c r="C198" s="1"/>
  <c r="B187"/>
  <c r="P142"/>
  <c r="P157" s="1"/>
  <c r="O142"/>
  <c r="O157" s="1"/>
  <c r="N142"/>
  <c r="N157" s="1"/>
  <c r="M142"/>
  <c r="M157" s="1"/>
  <c r="L142"/>
  <c r="L157" s="1"/>
  <c r="K142"/>
  <c r="K157" s="1"/>
  <c r="J142"/>
  <c r="J157" s="1"/>
  <c r="I142"/>
  <c r="I157" s="1"/>
  <c r="H142"/>
  <c r="H157" s="1"/>
  <c r="G142"/>
  <c r="G157" s="1"/>
  <c r="F142"/>
  <c r="F157" s="1"/>
  <c r="E142"/>
  <c r="E157" s="1"/>
  <c r="D142"/>
  <c r="D157" s="1"/>
  <c r="C142"/>
  <c r="C157" s="1"/>
  <c r="B142"/>
  <c r="B157" s="1"/>
  <c r="P141"/>
  <c r="O141"/>
  <c r="N141"/>
  <c r="M141"/>
  <c r="L141"/>
  <c r="K141"/>
  <c r="J141"/>
  <c r="I141"/>
  <c r="H141"/>
  <c r="G141"/>
  <c r="F141"/>
  <c r="E141"/>
  <c r="D141"/>
  <c r="C141"/>
  <c r="B141"/>
  <c r="P140"/>
  <c r="O140"/>
  <c r="N140"/>
  <c r="M140"/>
  <c r="L140"/>
  <c r="K140"/>
  <c r="J140"/>
  <c r="I140"/>
  <c r="H140"/>
  <c r="G140"/>
  <c r="F140"/>
  <c r="E140"/>
  <c r="D140"/>
  <c r="C140"/>
  <c r="B140"/>
  <c r="P139"/>
  <c r="O139"/>
  <c r="N139"/>
  <c r="M139"/>
  <c r="L139"/>
  <c r="K139"/>
  <c r="J139"/>
  <c r="I139"/>
  <c r="H139"/>
  <c r="G139"/>
  <c r="F139"/>
  <c r="E139"/>
  <c r="D139"/>
  <c r="C139"/>
  <c r="B139"/>
  <c r="P138"/>
  <c r="O138"/>
  <c r="N138"/>
  <c r="M138"/>
  <c r="L138"/>
  <c r="K138"/>
  <c r="J138"/>
  <c r="I138"/>
  <c r="H138"/>
  <c r="G138"/>
  <c r="E138"/>
  <c r="D138"/>
  <c r="C138"/>
  <c r="B138"/>
  <c r="P137"/>
  <c r="O137"/>
  <c r="M137"/>
  <c r="L137"/>
  <c r="K137"/>
  <c r="J137"/>
  <c r="I137"/>
  <c r="G137"/>
  <c r="E137"/>
  <c r="D137"/>
  <c r="C137"/>
  <c r="B137"/>
  <c r="P136"/>
  <c r="O136"/>
  <c r="M136"/>
  <c r="L136"/>
  <c r="K136"/>
  <c r="J136"/>
  <c r="I136"/>
  <c r="G136"/>
  <c r="E136"/>
  <c r="D136"/>
  <c r="C136"/>
  <c r="B136"/>
  <c r="P135"/>
  <c r="M135"/>
  <c r="L135"/>
  <c r="K135"/>
  <c r="J135"/>
  <c r="I135"/>
  <c r="G135"/>
  <c r="E135"/>
  <c r="D135"/>
  <c r="C135"/>
  <c r="B135"/>
  <c r="P134"/>
  <c r="M134"/>
  <c r="L134"/>
  <c r="K134"/>
  <c r="J134"/>
  <c r="I134"/>
  <c r="G134"/>
  <c r="E134"/>
  <c r="D134"/>
  <c r="C134"/>
  <c r="B134"/>
  <c r="P133"/>
  <c r="M133"/>
  <c r="L133"/>
  <c r="K133"/>
  <c r="J133"/>
  <c r="I133"/>
  <c r="G133"/>
  <c r="E133"/>
  <c r="D133"/>
  <c r="C133"/>
  <c r="B133"/>
  <c r="P132"/>
  <c r="M132"/>
  <c r="L132"/>
  <c r="K132"/>
  <c r="J132"/>
  <c r="I132"/>
  <c r="G132"/>
  <c r="E132"/>
  <c r="D132"/>
  <c r="C132"/>
  <c r="B132"/>
  <c r="Q195" l="1"/>
  <c r="Q187"/>
  <c r="B204" s="1"/>
  <c r="Q147"/>
  <c r="D198"/>
  <c r="F198"/>
  <c r="H198"/>
  <c r="J198"/>
  <c r="L198"/>
  <c r="N198"/>
  <c r="P198"/>
  <c r="Q149"/>
  <c r="C156"/>
  <c r="E156"/>
  <c r="G156"/>
  <c r="I156"/>
  <c r="K156"/>
  <c r="M156"/>
  <c r="O156"/>
  <c r="I152"/>
  <c r="K152"/>
  <c r="M152"/>
  <c r="N206"/>
  <c r="D209"/>
  <c r="D211"/>
  <c r="B213"/>
  <c r="B198"/>
  <c r="B156"/>
  <c r="D156"/>
  <c r="F156"/>
  <c r="H156"/>
  <c r="J156"/>
  <c r="L156"/>
  <c r="N156"/>
  <c r="P156"/>
  <c r="Q156"/>
  <c r="Q151"/>
  <c r="Q153"/>
  <c r="Q155"/>
  <c r="Q148"/>
  <c r="Q150"/>
  <c r="Q152"/>
  <c r="Q154"/>
  <c r="B152"/>
  <c r="C147"/>
  <c r="E147"/>
  <c r="I147"/>
  <c r="K147"/>
  <c r="M147"/>
  <c r="B148"/>
  <c r="D148"/>
  <c r="G147"/>
  <c r="J148"/>
  <c r="L148"/>
  <c r="P148"/>
  <c r="C149"/>
  <c r="E149"/>
  <c r="I149"/>
  <c r="K149"/>
  <c r="M149"/>
  <c r="B150"/>
  <c r="D150"/>
  <c r="J150"/>
  <c r="L150"/>
  <c r="G151"/>
  <c r="O151"/>
  <c r="D152"/>
  <c r="G149"/>
  <c r="P149"/>
  <c r="C150"/>
  <c r="E150"/>
  <c r="I150"/>
  <c r="K150"/>
  <c r="M150"/>
  <c r="P150"/>
  <c r="C151"/>
  <c r="E151"/>
  <c r="I151"/>
  <c r="K151"/>
  <c r="M151"/>
  <c r="P151"/>
  <c r="C152"/>
  <c r="E152"/>
  <c r="J152"/>
  <c r="L152"/>
  <c r="P152"/>
  <c r="C153"/>
  <c r="E153"/>
  <c r="G153"/>
  <c r="I153"/>
  <c r="K153"/>
  <c r="M153"/>
  <c r="O153"/>
  <c r="B154"/>
  <c r="D154"/>
  <c r="F154"/>
  <c r="H154"/>
  <c r="J154"/>
  <c r="L154"/>
  <c r="N154"/>
  <c r="P154"/>
  <c r="C155"/>
  <c r="E155"/>
  <c r="G155"/>
  <c r="I155"/>
  <c r="K155"/>
  <c r="M155"/>
  <c r="O155"/>
  <c r="G148"/>
  <c r="G150"/>
  <c r="B151"/>
  <c r="D151"/>
  <c r="J151"/>
  <c r="L151"/>
  <c r="G152"/>
  <c r="O152"/>
  <c r="B153"/>
  <c r="D153"/>
  <c r="H153"/>
  <c r="J153"/>
  <c r="L153"/>
  <c r="N153"/>
  <c r="P153"/>
  <c r="C154"/>
  <c r="E154"/>
  <c r="G154"/>
  <c r="I154"/>
  <c r="K154"/>
  <c r="M154"/>
  <c r="O154"/>
  <c r="B155"/>
  <c r="D155"/>
  <c r="F155"/>
  <c r="H155"/>
  <c r="J155"/>
  <c r="L155"/>
  <c r="N155"/>
  <c r="P155"/>
  <c r="N204"/>
  <c r="J204"/>
  <c r="F204"/>
  <c r="P206"/>
  <c r="L206"/>
  <c r="H206"/>
  <c r="D206"/>
  <c r="N208"/>
  <c r="J208"/>
  <c r="F208"/>
  <c r="B208"/>
  <c r="P210"/>
  <c r="N210"/>
  <c r="L210"/>
  <c r="J210"/>
  <c r="H210"/>
  <c r="F210"/>
  <c r="D210"/>
  <c r="B210"/>
  <c r="P212"/>
  <c r="N212"/>
  <c r="L212"/>
  <c r="J212"/>
  <c r="H212"/>
  <c r="F212"/>
  <c r="D212"/>
  <c r="B212"/>
  <c r="E204"/>
  <c r="I204"/>
  <c r="M204"/>
  <c r="E206"/>
  <c r="I206"/>
  <c r="M206"/>
  <c r="G208"/>
  <c r="K208"/>
  <c r="O208"/>
  <c r="E210"/>
  <c r="G210"/>
  <c r="I210"/>
  <c r="K210"/>
  <c r="M210"/>
  <c r="O210"/>
  <c r="E212"/>
  <c r="G212"/>
  <c r="I212"/>
  <c r="K212"/>
  <c r="M212"/>
  <c r="O212"/>
  <c r="B147"/>
  <c r="D147"/>
  <c r="J147"/>
  <c r="L147"/>
  <c r="P147"/>
  <c r="C148"/>
  <c r="E148"/>
  <c r="I148"/>
  <c r="K148"/>
  <c r="M148"/>
  <c r="B149"/>
  <c r="D149"/>
  <c r="J149"/>
  <c r="L149"/>
  <c r="C204"/>
  <c r="C208"/>
  <c r="C210"/>
  <c r="C212"/>
  <c r="D205"/>
  <c r="D207"/>
  <c r="I5" i="1"/>
  <c r="I6"/>
  <c r="I7"/>
  <c r="I8"/>
  <c r="I9"/>
  <c r="I10"/>
  <c r="I11"/>
  <c r="I12"/>
  <c r="I13"/>
  <c r="I14"/>
  <c r="I15"/>
  <c r="I16"/>
  <c r="I17"/>
  <c r="I18"/>
  <c r="I23"/>
  <c r="I24"/>
  <c r="I25"/>
  <c r="I26"/>
  <c r="I27"/>
  <c r="I28"/>
  <c r="I29"/>
  <c r="I30"/>
  <c r="I4"/>
  <c r="C128" i="4"/>
  <c r="G121"/>
  <c r="C118"/>
  <c r="D118"/>
  <c r="E118"/>
  <c r="F118"/>
  <c r="G118"/>
  <c r="H118"/>
  <c r="I118"/>
  <c r="C119"/>
  <c r="D119"/>
  <c r="E119"/>
  <c r="F119"/>
  <c r="G119"/>
  <c r="H119"/>
  <c r="I119"/>
  <c r="C120"/>
  <c r="D120"/>
  <c r="E120"/>
  <c r="F120"/>
  <c r="G120"/>
  <c r="H120"/>
  <c r="I120"/>
  <c r="C121"/>
  <c r="D121"/>
  <c r="E121"/>
  <c r="F121"/>
  <c r="H121"/>
  <c r="I121"/>
  <c r="C122"/>
  <c r="D122"/>
  <c r="E122"/>
  <c r="F122"/>
  <c r="G122"/>
  <c r="H122"/>
  <c r="I122"/>
  <c r="B122"/>
  <c r="B121"/>
  <c r="B120"/>
  <c r="B119"/>
  <c r="B118"/>
  <c r="C83"/>
  <c r="B83"/>
  <c r="C77"/>
  <c r="D77"/>
  <c r="E77"/>
  <c r="F77"/>
  <c r="G77"/>
  <c r="H77"/>
  <c r="I77"/>
  <c r="B77"/>
  <c r="C76"/>
  <c r="C84" s="1"/>
  <c r="D76"/>
  <c r="D84" s="1"/>
  <c r="E76"/>
  <c r="E84" s="1"/>
  <c r="F76"/>
  <c r="F84" s="1"/>
  <c r="G76"/>
  <c r="G84" s="1"/>
  <c r="H76"/>
  <c r="H84" s="1"/>
  <c r="I76"/>
  <c r="I84" s="1"/>
  <c r="B76"/>
  <c r="B84" s="1"/>
  <c r="D74"/>
  <c r="D83" s="1"/>
  <c r="E74"/>
  <c r="F74"/>
  <c r="G74"/>
  <c r="H74"/>
  <c r="E73"/>
  <c r="F73"/>
  <c r="G73"/>
  <c r="H73"/>
  <c r="H81" s="1"/>
  <c r="B73"/>
  <c r="B81" s="1"/>
  <c r="H72"/>
  <c r="H82" l="1"/>
  <c r="G82"/>
  <c r="B162" s="1"/>
  <c r="E82"/>
  <c r="J120"/>
  <c r="I131" s="1"/>
  <c r="F82"/>
  <c r="B242" i="5"/>
  <c r="G131" i="4"/>
  <c r="C131"/>
  <c r="F131"/>
  <c r="I85"/>
  <c r="B164" s="1"/>
  <c r="I86"/>
  <c r="G85"/>
  <c r="G86"/>
  <c r="E85"/>
  <c r="E86"/>
  <c r="C85"/>
  <c r="C158" s="1"/>
  <c r="C86"/>
  <c r="I124"/>
  <c r="G124"/>
  <c r="E124"/>
  <c r="C124"/>
  <c r="H83"/>
  <c r="E163" s="1"/>
  <c r="F83"/>
  <c r="J121"/>
  <c r="I132" s="1"/>
  <c r="J119"/>
  <c r="F130" s="1"/>
  <c r="B131"/>
  <c r="B85"/>
  <c r="B86"/>
  <c r="H85"/>
  <c r="H86"/>
  <c r="F85"/>
  <c r="F86"/>
  <c r="E161" s="1"/>
  <c r="D85"/>
  <c r="D86"/>
  <c r="D159" s="1"/>
  <c r="J118"/>
  <c r="I129" s="1"/>
  <c r="B124"/>
  <c r="H124"/>
  <c r="F124"/>
  <c r="D124"/>
  <c r="B82"/>
  <c r="E157" s="1"/>
  <c r="G83"/>
  <c r="E83"/>
  <c r="B160" s="1"/>
  <c r="Q198" i="5"/>
  <c r="M208"/>
  <c r="I208"/>
  <c r="E208"/>
  <c r="D208"/>
  <c r="H208"/>
  <c r="L208"/>
  <c r="P208"/>
  <c r="C206"/>
  <c r="O206"/>
  <c r="K206"/>
  <c r="G206"/>
  <c r="O204"/>
  <c r="K204"/>
  <c r="G204"/>
  <c r="B206"/>
  <c r="F206"/>
  <c r="J206"/>
  <c r="D204"/>
  <c r="H204"/>
  <c r="L204"/>
  <c r="P204"/>
  <c r="M213"/>
  <c r="I213"/>
  <c r="E213"/>
  <c r="P213"/>
  <c r="L213"/>
  <c r="H213"/>
  <c r="D213"/>
  <c r="O213"/>
  <c r="K213"/>
  <c r="G213"/>
  <c r="C213"/>
  <c r="N213"/>
  <c r="J213"/>
  <c r="F213"/>
  <c r="J122" i="4"/>
  <c r="H133" s="1"/>
  <c r="E242" i="5"/>
  <c r="D242"/>
  <c r="C242"/>
  <c r="D252"/>
  <c r="B252"/>
  <c r="E252"/>
  <c r="C252"/>
  <c r="D244"/>
  <c r="B244"/>
  <c r="E244"/>
  <c r="C244"/>
  <c r="D254"/>
  <c r="E254"/>
  <c r="C254"/>
  <c r="B254"/>
  <c r="D246"/>
  <c r="B246"/>
  <c r="C246"/>
  <c r="E255"/>
  <c r="C255"/>
  <c r="B255"/>
  <c r="D255"/>
  <c r="C247"/>
  <c r="E247"/>
  <c r="D247"/>
  <c r="B247"/>
  <c r="E251"/>
  <c r="C251"/>
  <c r="D251"/>
  <c r="B251"/>
  <c r="E245"/>
  <c r="C245"/>
  <c r="D245"/>
  <c r="B245"/>
  <c r="D256"/>
  <c r="B256"/>
  <c r="E256"/>
  <c r="C256"/>
  <c r="D250"/>
  <c r="B250"/>
  <c r="E250"/>
  <c r="C250"/>
  <c r="D248"/>
  <c r="B248"/>
  <c r="E248"/>
  <c r="C248"/>
  <c r="E253"/>
  <c r="C253"/>
  <c r="B253"/>
  <c r="D253"/>
  <c r="E249"/>
  <c r="C249"/>
  <c r="D249"/>
  <c r="B249"/>
  <c r="E243"/>
  <c r="C243"/>
  <c r="D243"/>
  <c r="B243"/>
  <c r="E164" i="4"/>
  <c r="D164"/>
  <c r="D163"/>
  <c r="C163"/>
  <c r="D162"/>
  <c r="E162"/>
  <c r="B161"/>
  <c r="D161"/>
  <c r="D160"/>
  <c r="E160"/>
  <c r="E159"/>
  <c r="C159"/>
  <c r="E158"/>
  <c r="D158"/>
  <c r="C157"/>
  <c r="B157"/>
  <c r="H128"/>
  <c r="F128"/>
  <c r="D128"/>
  <c r="B128"/>
  <c r="I128"/>
  <c r="G128"/>
  <c r="E128"/>
  <c r="O211" i="5"/>
  <c r="K211"/>
  <c r="G211"/>
  <c r="C211"/>
  <c r="M209"/>
  <c r="I209"/>
  <c r="E209"/>
  <c r="O207"/>
  <c r="K207"/>
  <c r="G207"/>
  <c r="C207"/>
  <c r="M205"/>
  <c r="I205"/>
  <c r="E205"/>
  <c r="O203"/>
  <c r="K203"/>
  <c r="G203"/>
  <c r="C203"/>
  <c r="N211"/>
  <c r="J211"/>
  <c r="F211"/>
  <c r="B211"/>
  <c r="N209"/>
  <c r="J209"/>
  <c r="F209"/>
  <c r="B209"/>
  <c r="N207"/>
  <c r="J207"/>
  <c r="F207"/>
  <c r="B207"/>
  <c r="N205"/>
  <c r="J205"/>
  <c r="F205"/>
  <c r="B205"/>
  <c r="N203"/>
  <c r="J203"/>
  <c r="F203"/>
  <c r="E246" s="1"/>
  <c r="M211"/>
  <c r="I211"/>
  <c r="E211"/>
  <c r="O209"/>
  <c r="K209"/>
  <c r="G209"/>
  <c r="C209"/>
  <c r="M207"/>
  <c r="I207"/>
  <c r="E207"/>
  <c r="O205"/>
  <c r="K205"/>
  <c r="G205"/>
  <c r="C205"/>
  <c r="M203"/>
  <c r="I203"/>
  <c r="E203"/>
  <c r="P211"/>
  <c r="L211"/>
  <c r="H211"/>
  <c r="P209"/>
  <c r="L209"/>
  <c r="H209"/>
  <c r="P207"/>
  <c r="L207"/>
  <c r="H207"/>
  <c r="P205"/>
  <c r="L205"/>
  <c r="H205"/>
  <c r="P203"/>
  <c r="L203"/>
  <c r="H203"/>
  <c r="D203"/>
  <c r="F32" i="1"/>
  <c r="H24" s="1"/>
  <c r="E32"/>
  <c r="G23" s="1"/>
  <c r="F20"/>
  <c r="H5" s="1"/>
  <c r="E20"/>
  <c r="G4" s="1"/>
  <c r="D157" i="4" l="1"/>
  <c r="B158"/>
  <c r="B159"/>
  <c r="C160"/>
  <c r="C161"/>
  <c r="C162"/>
  <c r="B163"/>
  <c r="C164"/>
  <c r="D131"/>
  <c r="H131"/>
  <c r="E131"/>
  <c r="C133"/>
  <c r="E133"/>
  <c r="G133"/>
  <c r="I133"/>
  <c r="G132"/>
  <c r="F129"/>
  <c r="C130"/>
  <c r="G130"/>
  <c r="E132"/>
  <c r="B132"/>
  <c r="C129"/>
  <c r="G129"/>
  <c r="D130"/>
  <c r="H130"/>
  <c r="F132"/>
  <c r="B129"/>
  <c r="B133"/>
  <c r="D133"/>
  <c r="F133"/>
  <c r="D129"/>
  <c r="H129"/>
  <c r="E130"/>
  <c r="I130"/>
  <c r="C132"/>
  <c r="H132"/>
  <c r="B130"/>
  <c r="E129"/>
  <c r="D132"/>
  <c r="J124"/>
  <c r="H4" i="1"/>
  <c r="G18"/>
  <c r="G17"/>
  <c r="G16"/>
  <c r="G15"/>
  <c r="G14"/>
  <c r="G13"/>
  <c r="G12"/>
  <c r="G11"/>
  <c r="G10"/>
  <c r="G9"/>
  <c r="G8"/>
  <c r="G7"/>
  <c r="G6"/>
  <c r="G5"/>
  <c r="H23"/>
  <c r="G30"/>
  <c r="G29"/>
  <c r="G28"/>
  <c r="G27"/>
  <c r="G26"/>
  <c r="G25"/>
  <c r="G24"/>
  <c r="H18"/>
  <c r="H17"/>
  <c r="H16"/>
  <c r="H15"/>
  <c r="H14"/>
  <c r="H13"/>
  <c r="H12"/>
  <c r="H11"/>
  <c r="H10"/>
  <c r="H9"/>
  <c r="H8"/>
  <c r="H7"/>
  <c r="H6"/>
  <c r="H30"/>
  <c r="H29"/>
  <c r="H28"/>
  <c r="H27"/>
  <c r="H26"/>
  <c r="H25"/>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<sst xmlns="http://schemas.openxmlformats.org/spreadsheetml/2006/main" count="249" uniqueCount="105">
  <si>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</si>
  <si>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</si>
  <si>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</si>
  <si>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</si>
  <si>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</si>
  <si>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</si>
  <si>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</si>
  <si>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</si>
  <si>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</si>
  <si>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</si>
  <si>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</si>
  <si>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</si>
  <si>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</si>
  <si>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</si>
  <si>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</si>
  <si>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</si>
  <si>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</si>
  <si>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</si>
  <si>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</si>
  <si>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</si>
  <si>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</si>
  <si>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</si>
  <si>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</si>
  <si>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</si>
  <si>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</si>
  <si>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</si>
  <si>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</si>
  <si>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</si>
  <si>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</si>
  <si>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</si>
  <si>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</si>
  <si>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</si>
  <si>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</si>
  <si>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</si>
  <si>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</si>
  <si>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</si>
  <si>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</si>
  <si>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</si>
  <si>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</si>
  <si>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</si>
  <si>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</si>
  <si>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</si>
  <si>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</si>
  <si>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</si>
  <si>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</si>
  <si>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</si>
  <si>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</si>
  <si>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</si>
  <si>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</si>
  <si>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</si>
  <si>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</si>
  <si>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</si>
  <si>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</si>
  <si>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June 210 Ordinary Shareholders' Interest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</si>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</sst>
</file>

<file path=xl/styles.xml><?xml version="1.0" encoding="utf-8"?>
<styleSheet xmlns="http://schemas.openxmlformats.org/spreadsheetml/2006/main">
  <numFmts count="3">
    <numFmt numFmtId="164" formatCode="&quot;R&quot;\ #,##0"/>
    <numFmt numFmtId="165" formatCode="#,##0.000"/>
    <numFmt numFmtId="166" formatCode="0.000"/>
  </numFmts>
  <fonts count="11">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s>
  <fills count="12">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s>
  <borders count="2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9">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0" fontId="2" fillId="5" borderId="5"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159E-2"/>
        </c:manualLayout>
      </c:layout>
      <c:overlay val="1"/>
    </c:title>
    <c:plotArea>
      <c:layout>
        <c:manualLayout>
          <c:layoutTarget val="inner"/>
          <c:xMode val="edge"/>
          <c:yMode val="edge"/>
          <c:x val="6.1186074258555032E-2"/>
          <c:y val="2.5462709283292667E-2"/>
          <c:w val="0.92945581147653555"/>
          <c:h val="0.94628508730785654"/>
        </c:manualLayout>
      </c:layout>
      <c:barChart>
        <c:barDir val="col"/>
        <c:grouping val="clustered"/>
        <c:ser>
          <c:idx val="0"/>
          <c:order val="0"/>
          <c:tx>
            <c:strRef>
              <c:f>JSE!$A$147</c:f>
              <c:strCache>
                <c:ptCount val="1"/>
                <c:pt idx="0">
                  <c:v>2001</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JSE!$B$147:$P$147</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JSE!$A$148</c:f>
              <c:strCache>
                <c:ptCount val="1"/>
                <c:pt idx="0">
                  <c:v>2002</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JSE!$B$148:$P$148</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JSE!$A$149</c:f>
              <c:strCache>
                <c:ptCount val="1"/>
                <c:pt idx="0">
                  <c:v>2003</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JSE!$B$149:$P$149</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JSE!$A$150</c:f>
              <c:strCache>
                <c:ptCount val="1"/>
                <c:pt idx="0">
                  <c:v>2004</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JSE!$B$150:$P$150</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JSE!$A$151</c:f>
              <c:strCache>
                <c:ptCount val="1"/>
                <c:pt idx="0">
                  <c:v>2005</c:v>
                </c:pt>
              </c:strCache>
            </c:strRef>
          </c:tx>
          <c:spPr>
            <a:solidFill>
              <a:schemeClr val="tx2">
                <a:lumMod val="75000"/>
              </a:schemeClr>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JSE!$B$151:$P$151</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JSE!$A$152</c:f>
              <c:strCache>
                <c:ptCount val="1"/>
                <c:pt idx="0">
                  <c:v>2006</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JSE!$B$152:$P$152</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JSE!$A$153</c:f>
              <c:strCache>
                <c:ptCount val="1"/>
                <c:pt idx="0">
                  <c:v>2007</c:v>
                </c:pt>
              </c:strCache>
            </c:strRef>
          </c:tx>
          <c:spPr>
            <a:solidFill>
              <a:srgbClr val="FF0000"/>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JSE!$B$153:$P$153</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JSE!$A$154</c:f>
              <c:strCache>
                <c:ptCount val="1"/>
                <c:pt idx="0">
                  <c:v>2008</c:v>
                </c:pt>
              </c:strCache>
            </c:strRef>
          </c:tx>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JSE!$B$154:$P$154</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JSE!$A$155</c:f>
              <c:strCache>
                <c:ptCount val="1"/>
                <c:pt idx="0">
                  <c:v>2009</c:v>
                </c:pt>
              </c:strCache>
            </c:strRef>
          </c:tx>
          <c:spPr>
            <a:solidFill>
              <a:srgbClr val="00B050"/>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JSE!$B$155:$P$155</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JSE!$A$157</c:f>
              <c:strCache>
                <c:ptCount val="1"/>
                <c:pt idx="0">
                  <c:v>2011</c:v>
                </c:pt>
              </c:strCache>
            </c:strRef>
          </c:tx>
          <c:spPr>
            <a:solidFill>
              <a:srgbClr val="FFFF00"/>
            </a:solidFill>
          </c:spPr>
          <c:cat>
            <c:strRef>
              <c:f>JSE!$B$146:$P$146</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JSE!$B$157:$P$157</c:f>
              <c:numCache>
                <c:formatCode>0.00</c:formatCode>
                <c:ptCount val="15"/>
                <c:pt idx="0">
                  <c:v>41.737649063032364</c:v>
                </c:pt>
                <c:pt idx="1">
                  <c:v>-1.3461183846579468</c:v>
                </c:pt>
                <c:pt idx="2">
                  <c:v>19.624010554089715</c:v>
                </c:pt>
                <c:pt idx="3">
                  <c:v>-3.8287703257311976</c:v>
                </c:pt>
                <c:pt idx="4">
                  <c:v>-23.968292882242377</c:v>
                </c:pt>
                <c:pt idx="5">
                  <c:v>52.853881278538807</c:v>
                </c:pt>
                <c:pt idx="6">
                  <c:v>-32.785388127853878</c:v>
                </c:pt>
                <c:pt idx="7">
                  <c:v>17.90427110174123</c:v>
                </c:pt>
                <c:pt idx="8">
                  <c:v>-20.530022780947608</c:v>
                </c:pt>
                <c:pt idx="9">
                  <c:v>36.778275771157396</c:v>
                </c:pt>
                <c:pt idx="10">
                  <c:v>19.857296715131927</c:v>
                </c:pt>
                <c:pt idx="11">
                  <c:v>8.3259567820879976</c:v>
                </c:pt>
                <c:pt idx="12">
                  <c:v>-35.9375</c:v>
                </c:pt>
                <c:pt idx="13">
                  <c:v>11.250879052307335</c:v>
                </c:pt>
                <c:pt idx="14">
                  <c:v>-0.19309718143020549</c:v>
                </c:pt>
              </c:numCache>
            </c:numRef>
          </c:val>
        </c:ser>
        <c:axId val="134407296"/>
        <c:axId val="134408832"/>
      </c:barChart>
      <c:catAx>
        <c:axId val="134407296"/>
        <c:scaling>
          <c:orientation val="minMax"/>
        </c:scaling>
        <c:axPos val="b"/>
        <c:numFmt formatCode="General" sourceLinked="1"/>
        <c:tickLblPos val="nextTo"/>
        <c:txPr>
          <a:bodyPr/>
          <a:lstStyle/>
          <a:p>
            <a:pPr>
              <a:defRPr lang="en-ZA"/>
            </a:pPr>
            <a:endParaRPr lang="en-US"/>
          </a:p>
        </c:txPr>
        <c:crossAx val="134408832"/>
        <c:crosses val="autoZero"/>
        <c:auto val="1"/>
        <c:lblAlgn val="ctr"/>
        <c:lblOffset val="100"/>
      </c:catAx>
      <c:valAx>
        <c:axId val="134408832"/>
        <c:scaling>
          <c:orientation val="minMax"/>
        </c:scaling>
        <c:axPos val="l"/>
        <c:numFmt formatCode="0.00" sourceLinked="1"/>
        <c:tickLblPos val="nextTo"/>
        <c:txPr>
          <a:bodyPr/>
          <a:lstStyle/>
          <a:p>
            <a:pPr>
              <a:defRPr lang="en-ZA"/>
            </a:pPr>
            <a:endParaRPr lang="en-US"/>
          </a:p>
        </c:txPr>
        <c:crossAx val="134407296"/>
        <c:crosses val="autoZero"/>
        <c:crossBetween val="between"/>
      </c:valAx>
    </c:plotArea>
    <c:legend>
      <c:legendPos val="r"/>
      <c:layout>
        <c:manualLayout>
          <c:xMode val="edge"/>
          <c:yMode val="edge"/>
          <c:x val="0.63685606144327767"/>
          <c:y val="4.2339510388657395E-2"/>
          <c:w val="0.34725516166309206"/>
          <c:h val="0.14983750051507141"/>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5.6985168520601447E-2"/>
          <c:y val="4.2660978616865977E-2"/>
          <c:w val="0.93283970191044607"/>
          <c:h val="0.83253261930154987"/>
        </c:manualLayout>
      </c:layout>
      <c:barChart>
        <c:barDir val="col"/>
        <c:grouping val="clustered"/>
        <c:ser>
          <c:idx val="0"/>
          <c:order val="0"/>
          <c:tx>
            <c:strRef>
              <c:f>JSE!$A$203</c:f>
              <c:strCache>
                <c:ptCount val="1"/>
                <c:pt idx="0">
                  <c:v>2000</c:v>
                </c:pt>
              </c:strCache>
            </c:strRef>
          </c:tx>
          <c:spPr>
            <a:solidFill>
              <a:srgbClr val="FF0000"/>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JSE!$B$203:$P$203</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JSE!$A$204</c:f>
              <c:strCache>
                <c:ptCount val="1"/>
                <c:pt idx="0">
                  <c:v>2001</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JSE!$B$204:$P$204</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JSE!$A$205</c:f>
              <c:strCache>
                <c:ptCount val="1"/>
                <c:pt idx="0">
                  <c:v>2002</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JSE!$B$205:$P$205</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JSE!$A$206</c:f>
              <c:strCache>
                <c:ptCount val="1"/>
                <c:pt idx="0">
                  <c:v>2003</c:v>
                </c:pt>
              </c:strCache>
            </c:strRef>
          </c:tx>
          <c:spPr>
            <a:solidFill>
              <a:schemeClr val="accent6">
                <a:lumMod val="75000"/>
              </a:schemeClr>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JSE!$B$206:$P$206</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JSE!$A$207</c:f>
              <c:strCache>
                <c:ptCount val="1"/>
                <c:pt idx="0">
                  <c:v>2004</c:v>
                </c:pt>
              </c:strCache>
            </c:strRef>
          </c:tx>
          <c:spPr>
            <a:solidFill>
              <a:schemeClr val="tx2">
                <a:lumMod val="50000"/>
              </a:schemeClr>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JSE!$B$207:$P$207</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JSE!$A$208</c:f>
              <c:strCache>
                <c:ptCount val="1"/>
                <c:pt idx="0">
                  <c:v>2005</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JSE!$B$208:$P$208</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JSE!$A$209</c:f>
              <c:strCache>
                <c:ptCount val="1"/>
                <c:pt idx="0">
                  <c:v>2006</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JSE!$B$209:$P$209</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JSE!$A$210</c:f>
              <c:strCache>
                <c:ptCount val="1"/>
                <c:pt idx="0">
                  <c:v>2007</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JSE!$B$210:$P$210</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JSE!$A$211</c:f>
              <c:strCache>
                <c:ptCount val="1"/>
                <c:pt idx="0">
                  <c:v>2008</c:v>
                </c:pt>
              </c:strCache>
            </c:strRef>
          </c:tx>
          <c:spPr>
            <a:solidFill>
              <a:srgbClr val="00B050"/>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JSE!$B$211:$P$211</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JSE!$A$212</c:f>
              <c:strCache>
                <c:ptCount val="1"/>
                <c:pt idx="0">
                  <c:v>2009</c:v>
                </c:pt>
              </c:strCache>
            </c:strRef>
          </c:tx>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JSE!$B$212:$P$212</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JSE!$A$214</c:f>
              <c:strCache>
                <c:ptCount val="1"/>
                <c:pt idx="0">
                  <c:v>2011</c:v>
                </c:pt>
              </c:strCache>
            </c:strRef>
          </c:tx>
          <c:spPr>
            <a:solidFill>
              <a:srgbClr val="FFFF00"/>
            </a:solidFill>
          </c:spPr>
          <c:cat>
            <c:strRef>
              <c:f>JSE!$B$202:$P$202</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JSE!$B$214:$P$214</c:f>
              <c:numCache>
                <c:formatCode>0.00</c:formatCode>
                <c:ptCount val="15"/>
                <c:pt idx="0">
                  <c:v>0.18656716417910446</c:v>
                </c:pt>
                <c:pt idx="1">
                  <c:v>2.399361366245695</c:v>
                </c:pt>
                <c:pt idx="2">
                  <c:v>3.2532649253731347</c:v>
                </c:pt>
                <c:pt idx="3">
                  <c:v>4.1511194029850751</c:v>
                </c:pt>
                <c:pt idx="4">
                  <c:v>2.0863231917336393</c:v>
                </c:pt>
                <c:pt idx="5">
                  <c:v>1.201026119402985</c:v>
                </c:pt>
                <c:pt idx="6">
                  <c:v>0.16504018369690013</c:v>
                </c:pt>
                <c:pt idx="7">
                  <c:v>3.3860146383467278</c:v>
                </c:pt>
                <c:pt idx="8">
                  <c:v>8.5264781859931116</c:v>
                </c:pt>
                <c:pt idx="9">
                  <c:v>1.1633539035591274</c:v>
                </c:pt>
                <c:pt idx="10">
                  <c:v>15.971225602755453</c:v>
                </c:pt>
                <c:pt idx="11">
                  <c:v>4.6650760619977039</c:v>
                </c:pt>
                <c:pt idx="12">
                  <c:v>7.355051664753158E-2</c:v>
                </c:pt>
                <c:pt idx="13">
                  <c:v>25.186567164179102</c:v>
                </c:pt>
                <c:pt idx="14">
                  <c:v>27.585031572904704</c:v>
                </c:pt>
              </c:numCache>
            </c:numRef>
          </c:val>
        </c:ser>
        <c:axId val="134560384"/>
        <c:axId val="134590848"/>
      </c:barChart>
      <c:catAx>
        <c:axId val="134560384"/>
        <c:scaling>
          <c:orientation val="minMax"/>
        </c:scaling>
        <c:axPos val="b"/>
        <c:numFmt formatCode="General" sourceLinked="1"/>
        <c:tickLblPos val="nextTo"/>
        <c:txPr>
          <a:bodyPr/>
          <a:lstStyle/>
          <a:p>
            <a:pPr>
              <a:defRPr lang="en-ZA"/>
            </a:pPr>
            <a:endParaRPr lang="en-US"/>
          </a:p>
        </c:txPr>
        <c:crossAx val="134590848"/>
        <c:crosses val="autoZero"/>
        <c:auto val="1"/>
        <c:lblAlgn val="ctr"/>
        <c:lblOffset val="100"/>
      </c:catAx>
      <c:valAx>
        <c:axId val="134590848"/>
        <c:scaling>
          <c:orientation val="minMax"/>
        </c:scaling>
        <c:axPos val="l"/>
        <c:numFmt formatCode="0.00" sourceLinked="1"/>
        <c:tickLblPos val="nextTo"/>
        <c:txPr>
          <a:bodyPr/>
          <a:lstStyle/>
          <a:p>
            <a:pPr>
              <a:defRPr lang="en-ZA"/>
            </a:pPr>
            <a:endParaRPr lang="en-US"/>
          </a:p>
        </c:txPr>
        <c:crossAx val="134560384"/>
        <c:crosses val="autoZero"/>
        <c:crossBetween val="between"/>
      </c:valAx>
    </c:plotArea>
    <c:legend>
      <c:legendPos val="r"/>
      <c:layout>
        <c:manualLayout>
          <c:xMode val="edge"/>
          <c:yMode val="edge"/>
          <c:x val="0.33451369885637533"/>
          <c:y val="6.4264344290801828E-2"/>
          <c:w val="0.40434267594575968"/>
          <c:h val="0.13262121960380577"/>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222" l="0.70000000000000062" r="0.70000000000000062" t="0.750000000000002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0949104188063395E-2"/>
          <c:y val="1.6504448100174089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JSE!$A$2:$A$128</c:f>
              <c:numCache>
                <c:formatCode>mmm\-yy</c:formatCode>
                <c:ptCount val="127"/>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numCache>
            </c:numRef>
          </c:cat>
          <c:val>
            <c:numRef>
              <c:f>JSE!$Q$2:$Q$128</c:f>
              <c:numCache>
                <c:formatCode>#,##0</c:formatCode>
                <c:ptCount val="127"/>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numCache>
            </c:numRef>
          </c:val>
        </c:ser>
        <c:marker val="1"/>
        <c:axId val="134612864"/>
        <c:axId val="134614400"/>
      </c:lineChart>
      <c:dateAx>
        <c:axId val="134612864"/>
        <c:scaling>
          <c:orientation val="minMax"/>
        </c:scaling>
        <c:axPos val="b"/>
        <c:numFmt formatCode="mmm\-yy" sourceLinked="1"/>
        <c:tickLblPos val="nextTo"/>
        <c:txPr>
          <a:bodyPr/>
          <a:lstStyle/>
          <a:p>
            <a:pPr>
              <a:defRPr lang="en-ZA"/>
            </a:pPr>
            <a:endParaRPr lang="en-US"/>
          </a:p>
        </c:txPr>
        <c:crossAx val="134614400"/>
        <c:crosses val="autoZero"/>
        <c:auto val="1"/>
        <c:lblOffset val="100"/>
      </c:dateAx>
      <c:valAx>
        <c:axId val="134614400"/>
        <c:scaling>
          <c:orientation val="minMax"/>
        </c:scaling>
        <c:axPos val="l"/>
        <c:numFmt formatCode="#,##0" sourceLinked="1"/>
        <c:tickLblPos val="nextTo"/>
        <c:txPr>
          <a:bodyPr/>
          <a:lstStyle/>
          <a:p>
            <a:pPr>
              <a:defRPr lang="en-ZA"/>
            </a:pPr>
            <a:endParaRPr lang="en-US"/>
          </a:p>
        </c:txPr>
        <c:crossAx val="134612864"/>
        <c:crosses val="autoZero"/>
        <c:crossBetween val="between"/>
      </c:valAx>
    </c:plotArea>
    <c:legend>
      <c:legendPos val="r"/>
      <c:layout>
        <c:manualLayout>
          <c:xMode val="edge"/>
          <c:yMode val="edge"/>
          <c:x val="0.72434782608695669"/>
          <c:y val="0.56479660123620445"/>
          <c:w val="0.26405797101449346"/>
          <c:h val="0.25985913018479184"/>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144" l="0.70000000000000062" r="0.70000000000000062" t="0.750000000000001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881E-2"/>
          <c:y val="4.7485767880123111E-2"/>
          <c:w val="0.90458832295247349"/>
          <c:h val="0.89040236375168125"/>
        </c:manualLayout>
      </c:layout>
      <c:barChart>
        <c:barDir val="col"/>
        <c:grouping val="clustered"/>
        <c:ser>
          <c:idx val="0"/>
          <c:order val="0"/>
          <c:tx>
            <c:strRef>
              <c:f>AltX!$A$81</c:f>
              <c:strCache>
                <c:ptCount val="1"/>
                <c:pt idx="0">
                  <c:v>2006</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AltX!$B$81:$I$81</c:f>
              <c:numCache>
                <c:formatCode>0.00</c:formatCode>
                <c:ptCount val="8"/>
                <c:pt idx="0">
                  <c:v>-42.090395480225993</c:v>
                </c:pt>
                <c:pt idx="6">
                  <c:v>31.111111111111111</c:v>
                </c:pt>
              </c:numCache>
            </c:numRef>
          </c:val>
        </c:ser>
        <c:ser>
          <c:idx val="1"/>
          <c:order val="1"/>
          <c:tx>
            <c:strRef>
              <c:f>AltX!$A$82</c:f>
              <c:strCache>
                <c:ptCount val="1"/>
                <c:pt idx="0">
                  <c:v>2007</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AltX!$B$82:$I$82</c:f>
              <c:numCache>
                <c:formatCode>0.00</c:formatCode>
                <c:ptCount val="8"/>
                <c:pt idx="0">
                  <c:v>-63.902439024390233</c:v>
                </c:pt>
                <c:pt idx="3">
                  <c:v>40.405027932960905</c:v>
                </c:pt>
                <c:pt idx="4">
                  <c:v>-69.861111111111114</c:v>
                </c:pt>
                <c:pt idx="5">
                  <c:v>17.460317460317466</c:v>
                </c:pt>
                <c:pt idx="6">
                  <c:v>-7.9096045197740077</c:v>
                </c:pt>
              </c:numCache>
            </c:numRef>
          </c:val>
        </c:ser>
        <c:ser>
          <c:idx val="2"/>
          <c:order val="2"/>
          <c:tx>
            <c:strRef>
              <c:f>AltX!$A$83</c:f>
              <c:strCache>
                <c:ptCount val="1"/>
                <c:pt idx="0">
                  <c:v>2008</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AltX!$B$83:$I$83</c:f>
              <c:numCache>
                <c:formatCode>0.00</c:formatCode>
                <c:ptCount val="8"/>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numCache>
            </c:numRef>
          </c:val>
        </c:ser>
        <c:ser>
          <c:idx val="3"/>
          <c:order val="3"/>
          <c:tx>
            <c:strRef>
              <c:f>AltX!$A$84</c:f>
              <c:strCache>
                <c:ptCount val="1"/>
                <c:pt idx="0">
                  <c:v>2009</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AltX!$B$84:$I$84</c:f>
              <c:numCache>
                <c:formatCode>0.00</c:formatCode>
                <c:ptCount val="8"/>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numCache>
            </c:numRef>
          </c:val>
        </c:ser>
        <c:ser>
          <c:idx val="4"/>
          <c:order val="4"/>
          <c:tx>
            <c:strRef>
              <c:f>AltX!$A$86</c:f>
              <c:strCache>
                <c:ptCount val="1"/>
                <c:pt idx="0">
                  <c:v>2011</c:v>
                </c:pt>
              </c:strCache>
            </c:strRef>
          </c:tx>
          <c:cat>
            <c:strRef>
              <c:f>AltX!$B$80:$I$80</c:f>
              <c:strCache>
                <c:ptCount val="8"/>
                <c:pt idx="0">
                  <c:v>BIO</c:v>
                </c:pt>
                <c:pt idx="1">
                  <c:v>CSP</c:v>
                </c:pt>
                <c:pt idx="2">
                  <c:v>ERB</c:v>
                </c:pt>
                <c:pt idx="3">
                  <c:v>IPS</c:v>
                </c:pt>
                <c:pt idx="4">
                  <c:v>IMU</c:v>
                </c:pt>
                <c:pt idx="5">
                  <c:v>GDN</c:v>
                </c:pt>
                <c:pt idx="6">
                  <c:v>SNV</c:v>
                </c:pt>
                <c:pt idx="7">
                  <c:v>BSS</c:v>
                </c:pt>
              </c:strCache>
            </c:strRef>
          </c:cat>
          <c:val>
            <c:numRef>
              <c:f>AltX!$B$86:$I$86</c:f>
              <c:numCache>
                <c:formatCode>0.00</c:formatCode>
                <c:ptCount val="8"/>
                <c:pt idx="0">
                  <c:v>-20</c:v>
                </c:pt>
                <c:pt idx="1">
                  <c:v>-47.967479674796756</c:v>
                </c:pt>
                <c:pt idx="2">
                  <c:v>-17.562724014336915</c:v>
                </c:pt>
                <c:pt idx="3">
                  <c:v>-24.699599465954602</c:v>
                </c:pt>
                <c:pt idx="4">
                  <c:v>73.333333333333314</c:v>
                </c:pt>
                <c:pt idx="5">
                  <c:v>-7.9889807162534483</c:v>
                </c:pt>
                <c:pt idx="6">
                  <c:v>47.368421052631575</c:v>
                </c:pt>
                <c:pt idx="7">
                  <c:v>14.362416107382545</c:v>
                </c:pt>
              </c:numCache>
            </c:numRef>
          </c:val>
        </c:ser>
        <c:axId val="134932736"/>
        <c:axId val="134815744"/>
      </c:barChart>
      <c:catAx>
        <c:axId val="134932736"/>
        <c:scaling>
          <c:orientation val="minMax"/>
        </c:scaling>
        <c:axPos val="b"/>
        <c:tickLblPos val="nextTo"/>
        <c:txPr>
          <a:bodyPr/>
          <a:lstStyle/>
          <a:p>
            <a:pPr>
              <a:defRPr lang="en-US"/>
            </a:pPr>
            <a:endParaRPr lang="en-US"/>
          </a:p>
        </c:txPr>
        <c:crossAx val="134815744"/>
        <c:crosses val="autoZero"/>
        <c:auto val="1"/>
        <c:lblAlgn val="ctr"/>
        <c:lblOffset val="100"/>
      </c:catAx>
      <c:valAx>
        <c:axId val="134815744"/>
        <c:scaling>
          <c:orientation val="minMax"/>
        </c:scaling>
        <c:axPos val="l"/>
        <c:numFmt formatCode="0.00" sourceLinked="1"/>
        <c:tickLblPos val="nextTo"/>
        <c:txPr>
          <a:bodyPr/>
          <a:lstStyle/>
          <a:p>
            <a:pPr>
              <a:defRPr lang="en-US"/>
            </a:pPr>
            <a:endParaRPr lang="en-US"/>
          </a:p>
        </c:txPr>
        <c:crossAx val="134932736"/>
        <c:crosses val="autoZero"/>
        <c:crossBetween val="between"/>
      </c:valAx>
    </c:plotArea>
    <c:legend>
      <c:legendPos val="t"/>
      <c:layout>
        <c:manualLayout>
          <c:xMode val="edge"/>
          <c:yMode val="edge"/>
          <c:x val="0.48027982101009781"/>
          <c:y val="2.2160664819944598E-2"/>
          <c:w val="0.30302420500043525"/>
          <c:h val="0.14804400142502999"/>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178" l="0.70000000000000062" r="0.70000000000000062" t="0.75000000000000178"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442E-2"/>
          <c:y val="4.9077001394976824E-2"/>
          <c:w val="0.91081197653229395"/>
          <c:h val="0.85862789821297636"/>
        </c:manualLayout>
      </c:layout>
      <c:barChart>
        <c:barDir val="col"/>
        <c:grouping val="clustered"/>
        <c:ser>
          <c:idx val="0"/>
          <c:order val="0"/>
          <c:tx>
            <c:strRef>
              <c:f>AltX!$A$128</c:f>
              <c:strCache>
                <c:ptCount val="1"/>
                <c:pt idx="0">
                  <c:v>2005</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AltX!$B$128:$I$128</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AltX!$A$129</c:f>
              <c:strCache>
                <c:ptCount val="1"/>
                <c:pt idx="0">
                  <c:v>2006</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AltX!$B$129:$I$129</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AltX!$A$130</c:f>
              <c:strCache>
                <c:ptCount val="1"/>
                <c:pt idx="0">
                  <c:v>2007</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AltX!$B$130:$I$130</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AltX!$A$131</c:f>
              <c:strCache>
                <c:ptCount val="1"/>
                <c:pt idx="0">
                  <c:v>2008</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AltX!$B$131:$I$131</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AltX!$A$132</c:f>
              <c:strCache>
                <c:ptCount val="1"/>
                <c:pt idx="0">
                  <c:v>2009</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AltX!$B$132:$I$132</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AltX!$A$134</c:f>
              <c:strCache>
                <c:ptCount val="1"/>
                <c:pt idx="0">
                  <c:v>2011</c:v>
                </c:pt>
              </c:strCache>
            </c:strRef>
          </c:tx>
          <c:cat>
            <c:strRef>
              <c:f>AltX!$B$127:$I$127</c:f>
              <c:strCache>
                <c:ptCount val="8"/>
                <c:pt idx="0">
                  <c:v>BIO</c:v>
                </c:pt>
                <c:pt idx="1">
                  <c:v>CSP</c:v>
                </c:pt>
                <c:pt idx="2">
                  <c:v>ERB</c:v>
                </c:pt>
                <c:pt idx="3">
                  <c:v>IPS</c:v>
                </c:pt>
                <c:pt idx="4">
                  <c:v>IMU</c:v>
                </c:pt>
                <c:pt idx="5">
                  <c:v>GDN</c:v>
                </c:pt>
                <c:pt idx="6">
                  <c:v>SNV</c:v>
                </c:pt>
                <c:pt idx="7">
                  <c:v>BSS</c:v>
                </c:pt>
              </c:strCache>
            </c:strRef>
          </c:cat>
          <c:val>
            <c:numRef>
              <c:f>AltX!$B$134:$I$134</c:f>
              <c:numCache>
                <c:formatCode>0.00</c:formatCode>
                <c:ptCount val="8"/>
                <c:pt idx="0">
                  <c:v>0.25597269624573377</c:v>
                </c:pt>
                <c:pt idx="1">
                  <c:v>10.921501706484642</c:v>
                </c:pt>
                <c:pt idx="2">
                  <c:v>29.436860068259385</c:v>
                </c:pt>
                <c:pt idx="3">
                  <c:v>24.061433447098977</c:v>
                </c:pt>
                <c:pt idx="4">
                  <c:v>1.1092150170648465</c:v>
                </c:pt>
                <c:pt idx="5">
                  <c:v>14.249146757679181</c:v>
                </c:pt>
                <c:pt idx="6">
                  <c:v>1.7918088737201365</c:v>
                </c:pt>
                <c:pt idx="7">
                  <c:v>18.1740614334471</c:v>
                </c:pt>
              </c:numCache>
            </c:numRef>
          </c:val>
        </c:ser>
        <c:axId val="134851968"/>
        <c:axId val="134866048"/>
      </c:barChart>
      <c:catAx>
        <c:axId val="134851968"/>
        <c:scaling>
          <c:orientation val="minMax"/>
        </c:scaling>
        <c:axPos val="b"/>
        <c:tickLblPos val="nextTo"/>
        <c:txPr>
          <a:bodyPr/>
          <a:lstStyle/>
          <a:p>
            <a:pPr>
              <a:defRPr lang="en-ZA"/>
            </a:pPr>
            <a:endParaRPr lang="en-US"/>
          </a:p>
        </c:txPr>
        <c:crossAx val="134866048"/>
        <c:crosses val="autoZero"/>
        <c:auto val="1"/>
        <c:lblAlgn val="ctr"/>
        <c:lblOffset val="100"/>
      </c:catAx>
      <c:valAx>
        <c:axId val="134866048"/>
        <c:scaling>
          <c:orientation val="minMax"/>
        </c:scaling>
        <c:axPos val="l"/>
        <c:numFmt formatCode="0.00" sourceLinked="1"/>
        <c:tickLblPos val="nextTo"/>
        <c:txPr>
          <a:bodyPr/>
          <a:lstStyle/>
          <a:p>
            <a:pPr>
              <a:defRPr lang="en-ZA"/>
            </a:pPr>
            <a:endParaRPr lang="en-US"/>
          </a:p>
        </c:txPr>
        <c:crossAx val="134851968"/>
        <c:crosses val="autoZero"/>
        <c:crossBetween val="between"/>
      </c:valAx>
    </c:plotArea>
    <c:legend>
      <c:legendPos val="t"/>
      <c:layout>
        <c:manualLayout>
          <c:xMode val="edge"/>
          <c:yMode val="edge"/>
          <c:x val="0.48379090102666988"/>
          <c:y val="2.0151133501259452E-2"/>
          <c:w val="0.36421535270622929"/>
          <c:h val="0.15477048996079548"/>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178" l="0.70000000000000062" r="0.70000000000000062" t="0.75000000000000178"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4268930669380613E-2"/>
          <c:y val="4.4995163006412632E-2"/>
          <c:w val="0.92737915792654435"/>
          <c:h val="0.81818741802816164"/>
        </c:manualLayout>
      </c:layout>
      <c:lineChart>
        <c:grouping val="standard"/>
        <c:ser>
          <c:idx val="0"/>
          <c:order val="0"/>
          <c:tx>
            <c:strRef>
              <c:f>AltX!$J$1</c:f>
              <c:strCache>
                <c:ptCount val="1"/>
                <c:pt idx="0">
                  <c:v>INDEX</c:v>
                </c:pt>
              </c:strCache>
            </c:strRef>
          </c:tx>
          <c:marker>
            <c:symbol val="none"/>
          </c:marker>
          <c:trendline>
            <c:name>3 per. Mov. Avg. (INDEX)</c:name>
            <c:trendlineType val="movingAvg"/>
            <c:period val="3"/>
          </c:trendline>
          <c:trendline>
            <c:trendlineType val="movingAvg"/>
            <c:period val="9"/>
          </c:trendline>
          <c:trendline>
            <c:trendlineType val="poly"/>
            <c:order val="6"/>
          </c:trendline>
          <c:cat>
            <c:numRef>
              <c:f>AltX!$A$2:$A$68</c:f>
              <c:numCache>
                <c:formatCode>mmm\-yy</c:formatCode>
                <c:ptCount val="67"/>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numCache>
            </c:numRef>
          </c:cat>
          <c:val>
            <c:numRef>
              <c:f>AltX!$J$2:$J$68</c:f>
              <c:numCache>
                <c:formatCode>#,##0</c:formatCode>
                <c:ptCount val="67"/>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numCache>
            </c:numRef>
          </c:val>
        </c:ser>
        <c:marker val="1"/>
        <c:axId val="135035520"/>
        <c:axId val="135049600"/>
      </c:lineChart>
      <c:dateAx>
        <c:axId val="135035520"/>
        <c:scaling>
          <c:orientation val="minMax"/>
        </c:scaling>
        <c:axPos val="b"/>
        <c:numFmt formatCode="mmm\-yy" sourceLinked="1"/>
        <c:tickLblPos val="nextTo"/>
        <c:txPr>
          <a:bodyPr/>
          <a:lstStyle/>
          <a:p>
            <a:pPr>
              <a:defRPr lang="en-US"/>
            </a:pPr>
            <a:endParaRPr lang="en-US"/>
          </a:p>
        </c:txPr>
        <c:crossAx val="135049600"/>
        <c:crosses val="autoZero"/>
        <c:auto val="1"/>
        <c:lblOffset val="100"/>
      </c:dateAx>
      <c:valAx>
        <c:axId val="135049600"/>
        <c:scaling>
          <c:orientation val="minMax"/>
        </c:scaling>
        <c:axPos val="l"/>
        <c:numFmt formatCode="#,##0" sourceLinked="1"/>
        <c:tickLblPos val="nextTo"/>
        <c:txPr>
          <a:bodyPr/>
          <a:lstStyle/>
          <a:p>
            <a:pPr>
              <a:defRPr lang="en-US"/>
            </a:pPr>
            <a:endParaRPr lang="en-US"/>
          </a:p>
        </c:txPr>
        <c:crossAx val="135035520"/>
        <c:crosses val="autoZero"/>
        <c:crossBetween val="between"/>
      </c:valAx>
    </c:plotArea>
    <c:legend>
      <c:legendPos val="tr"/>
      <c:layout>
        <c:manualLayout>
          <c:xMode val="edge"/>
          <c:yMode val="edge"/>
          <c:x val="0.68706721183661557"/>
          <c:y val="2.0671840233260876E-2"/>
          <c:w val="0.30386249337880517"/>
          <c:h val="0.35600923884765123"/>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1" l="0.70000000000000062" r="0.70000000000000062" t="0.750000000000001"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19049</xdr:colOff>
      <xdr:row>158</xdr:row>
      <xdr:rowOff>28574</xdr:rowOff>
    </xdr:from>
    <xdr:to>
      <xdr:col>15</xdr:col>
      <xdr:colOff>66675</xdr:colOff>
      <xdr:row>182</xdr:row>
      <xdr:rowOff>19050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215</xdr:row>
      <xdr:rowOff>76199</xdr:rowOff>
    </xdr:from>
    <xdr:to>
      <xdr:col>15</xdr:col>
      <xdr:colOff>352425</xdr:colOff>
      <xdr:row>239</xdr:row>
      <xdr:rowOff>104775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257</xdr:row>
      <xdr:rowOff>9524</xdr:rowOff>
    </xdr:from>
    <xdr:to>
      <xdr:col>13</xdr:col>
      <xdr:colOff>552450</xdr:colOff>
      <xdr:row>281</xdr:row>
      <xdr:rowOff>133349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86</xdr:row>
      <xdr:rowOff>95250</xdr:rowOff>
    </xdr:from>
    <xdr:to>
      <xdr:col>12</xdr:col>
      <xdr:colOff>542925</xdr:colOff>
      <xdr:row>111</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134</xdr:row>
      <xdr:rowOff>142874</xdr:rowOff>
    </xdr:from>
    <xdr:to>
      <xdr:col>13</xdr:col>
      <xdr:colOff>9525</xdr:colOff>
      <xdr:row>154</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38100</xdr:colOff>
      <xdr:row>164</xdr:row>
      <xdr:rowOff>114301</xdr:rowOff>
    </xdr:from>
    <xdr:to>
      <xdr:col>13</xdr:col>
      <xdr:colOff>66675</xdr:colOff>
      <xdr:row>187</xdr:row>
      <xdr:rowOff>180975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user/LOCALS~1/Temp/XPgrpwise/Copy%20of%20KZN%20JSE%20Listed%20Companies_1(NEW).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stings"/>
      <sheetName val="JSE"/>
      <sheetName val="AltX"/>
    </sheetNames>
    <sheetDataSet>
      <sheetData sheetId="0">
        <row r="23">
          <cell r="I23">
            <v>3.313253012048193E-2</v>
          </cell>
        </row>
        <row r="24">
          <cell r="I24">
            <v>0.14683734939759036</v>
          </cell>
        </row>
        <row r="25">
          <cell r="I25">
            <v>0.24246987951807228</v>
          </cell>
        </row>
        <row r="26">
          <cell r="I26">
            <v>8.5843373493975902E-2</v>
          </cell>
        </row>
        <row r="27">
          <cell r="I27">
            <v>1.355421686746988E-2</v>
          </cell>
        </row>
        <row r="28">
          <cell r="I28">
            <v>0.10391566265060241</v>
          </cell>
        </row>
        <row r="29">
          <cell r="I29">
            <v>7.0030120481927707E-2</v>
          </cell>
        </row>
        <row r="30">
          <cell r="I30">
            <v>0.30421686746987953</v>
          </cell>
        </row>
      </sheetData>
      <sheetData sheetId="1" refreshError="1"/>
      <sheetData sheetId="2">
        <row r="68">
          <cell r="B68">
            <v>1</v>
          </cell>
          <cell r="C68">
            <v>40</v>
          </cell>
          <cell r="D68">
            <v>100</v>
          </cell>
          <cell r="E68">
            <v>85</v>
          </cell>
          <cell r="F68">
            <v>7</v>
          </cell>
          <cell r="G68">
            <v>57</v>
          </cell>
          <cell r="H68">
            <v>7</v>
          </cell>
          <cell r="I68">
            <v>75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110"/>
  <sheetViews>
    <sheetView tabSelected="1" workbookViewId="0">
      <selection sqref="A1:I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bestFit="1" customWidth="1"/>
    <col min="6" max="6" width="16.85546875" style="1" customWidth="1"/>
    <col min="7" max="7" width="12.5703125" customWidth="1"/>
    <col min="8" max="8" width="12.85546875" customWidth="1"/>
    <col min="9" max="9" width="10.42578125" hidden="1" customWidth="1"/>
  </cols>
  <sheetData>
    <row r="1" spans="1:9" ht="35.25" customHeight="1" thickBot="1">
      <c r="A1" s="73" t="s">
        <v>47</v>
      </c>
      <c r="B1" s="74"/>
      <c r="C1" s="74"/>
      <c r="D1" s="74"/>
      <c r="E1" s="74"/>
      <c r="F1" s="74"/>
      <c r="G1" s="74"/>
      <c r="H1" s="74"/>
      <c r="I1" s="74"/>
    </row>
    <row r="2" spans="1:9" ht="45.75" customHeight="1" thickBot="1">
      <c r="A2" s="7" t="s">
        <v>0</v>
      </c>
      <c r="B2" s="8" t="s">
        <v>1</v>
      </c>
      <c r="C2" s="9" t="s">
        <v>2</v>
      </c>
      <c r="D2" s="9" t="s">
        <v>3</v>
      </c>
      <c r="E2" s="12" t="s">
        <v>52</v>
      </c>
      <c r="F2" s="12" t="s">
        <v>53</v>
      </c>
      <c r="G2" s="12" t="s">
        <v>89</v>
      </c>
      <c r="H2" s="11" t="s">
        <v>90</v>
      </c>
      <c r="I2" s="11" t="s">
        <v>102</v>
      </c>
    </row>
    <row r="3" spans="1:9" ht="21" customHeight="1" thickBot="1">
      <c r="A3" s="25" t="s">
        <v>48</v>
      </c>
      <c r="B3" s="4"/>
      <c r="C3" s="2"/>
      <c r="D3" s="2"/>
      <c r="I3" s="2"/>
    </row>
    <row r="4" spans="1:9" ht="30">
      <c r="A4" s="4" t="s">
        <v>4</v>
      </c>
      <c r="B4" s="4" t="s">
        <v>5</v>
      </c>
      <c r="C4" s="4" t="s">
        <v>6</v>
      </c>
      <c r="D4" s="24" t="s">
        <v>49</v>
      </c>
      <c r="E4" s="6">
        <v>208</v>
      </c>
      <c r="F4" s="6">
        <v>42</v>
      </c>
      <c r="G4" s="26">
        <f>E4*1000000/E$20*100</f>
        <v>0.29430908113308996</v>
      </c>
      <c r="H4" s="26">
        <f>F4*1000000/F$20*100</f>
        <v>0.15739179314221474</v>
      </c>
      <c r="I4" s="53">
        <f t="shared" ref="I4:I18" si="0">H4/100</f>
        <v>1.5739179314221475E-3</v>
      </c>
    </row>
    <row r="5" spans="1:9" ht="30" customHeight="1">
      <c r="A5" s="4" t="s">
        <v>7</v>
      </c>
      <c r="B5" s="4" t="s">
        <v>8</v>
      </c>
      <c r="C5" s="4" t="s">
        <v>6</v>
      </c>
      <c r="D5" s="24" t="s">
        <v>50</v>
      </c>
      <c r="E5" s="6">
        <v>869</v>
      </c>
      <c r="F5" s="6">
        <v>1276</v>
      </c>
      <c r="G5" s="26">
        <f t="shared" ref="G5:G18" si="1">E5*1000000/E$20*100</f>
        <v>1.2295893822339192</v>
      </c>
      <c r="H5" s="26">
        <f t="shared" ref="H5:H18" si="2">F5*1000000/F$20*100</f>
        <v>4.7817125726063328</v>
      </c>
      <c r="I5" s="53">
        <f t="shared" si="0"/>
        <v>4.781712572606333E-2</v>
      </c>
    </row>
    <row r="6" spans="1:9" ht="60">
      <c r="A6" s="4" t="s">
        <v>9</v>
      </c>
      <c r="B6" s="4" t="s">
        <v>44</v>
      </c>
      <c r="C6" s="4" t="s">
        <v>6</v>
      </c>
      <c r="D6" s="24" t="s">
        <v>51</v>
      </c>
      <c r="E6" s="6">
        <v>1502</v>
      </c>
      <c r="F6" s="6">
        <v>1404</v>
      </c>
      <c r="G6" s="26">
        <f t="shared" si="1"/>
        <v>2.1252511531822167</v>
      </c>
      <c r="H6" s="26">
        <f t="shared" si="2"/>
        <v>5.2613827993254638</v>
      </c>
      <c r="I6" s="53">
        <f t="shared" si="0"/>
        <v>5.261382799325464E-2</v>
      </c>
    </row>
    <row r="7" spans="1:9" ht="60">
      <c r="A7" s="4" t="s">
        <v>10</v>
      </c>
      <c r="B7" s="4" t="s">
        <v>45</v>
      </c>
      <c r="C7" s="4" t="s">
        <v>6</v>
      </c>
      <c r="D7" s="24" t="s">
        <v>54</v>
      </c>
      <c r="E7" s="6">
        <v>14884</v>
      </c>
      <c r="F7" s="6">
        <v>6220</v>
      </c>
      <c r="G7" s="26">
        <f t="shared" si="1"/>
        <v>21.060078671081303</v>
      </c>
      <c r="H7" s="26">
        <f t="shared" si="2"/>
        <v>23.308975079632752</v>
      </c>
      <c r="I7" s="53">
        <f t="shared" si="0"/>
        <v>0.23308975079632752</v>
      </c>
    </row>
    <row r="8" spans="1:9" ht="30">
      <c r="A8" s="4" t="s">
        <v>11</v>
      </c>
      <c r="B8" s="4" t="s">
        <v>12</v>
      </c>
      <c r="C8" s="4" t="s">
        <v>13</v>
      </c>
      <c r="D8" s="24" t="s">
        <v>55</v>
      </c>
      <c r="E8" s="6">
        <v>2704</v>
      </c>
      <c r="F8" s="6">
        <v>4506</v>
      </c>
      <c r="G8" s="26">
        <f t="shared" si="1"/>
        <v>3.8260180547301696</v>
      </c>
      <c r="H8" s="26">
        <f t="shared" si="2"/>
        <v>16.885890949971895</v>
      </c>
      <c r="I8" s="53">
        <f t="shared" si="0"/>
        <v>0.16885890949971893</v>
      </c>
    </row>
    <row r="9" spans="1:9" ht="30">
      <c r="A9" s="4" t="s">
        <v>14</v>
      </c>
      <c r="B9" s="4" t="s">
        <v>67</v>
      </c>
      <c r="C9" s="4" t="s">
        <v>46</v>
      </c>
      <c r="D9" s="24" t="s">
        <v>68</v>
      </c>
      <c r="E9" s="6">
        <v>315</v>
      </c>
      <c r="F9" s="6">
        <v>399</v>
      </c>
      <c r="G9" s="26">
        <f t="shared" si="1"/>
        <v>0.4457084642159776</v>
      </c>
      <c r="H9" s="26">
        <f t="shared" si="2"/>
        <v>1.4952220348510399</v>
      </c>
      <c r="I9" s="53">
        <f t="shared" si="0"/>
        <v>1.4952220348510398E-2</v>
      </c>
    </row>
    <row r="10" spans="1:9" ht="45">
      <c r="A10" s="4" t="s">
        <v>15</v>
      </c>
      <c r="B10" s="4" t="s">
        <v>16</v>
      </c>
      <c r="C10" s="4" t="s">
        <v>17</v>
      </c>
      <c r="D10" s="24" t="s">
        <v>56</v>
      </c>
      <c r="E10" s="6">
        <v>78</v>
      </c>
      <c r="F10" s="6">
        <v>79</v>
      </c>
      <c r="G10" s="26">
        <f t="shared" si="1"/>
        <v>0.11036590542490873</v>
      </c>
      <c r="H10" s="26">
        <f t="shared" si="2"/>
        <v>0.29604646805321339</v>
      </c>
      <c r="I10" s="53">
        <f t="shared" si="0"/>
        <v>2.960464680532134E-3</v>
      </c>
    </row>
    <row r="11" spans="1:9" ht="75">
      <c r="A11" s="4" t="s">
        <v>18</v>
      </c>
      <c r="B11" s="4" t="s">
        <v>19</v>
      </c>
      <c r="C11" s="4" t="s">
        <v>6</v>
      </c>
      <c r="D11" s="24" t="s">
        <v>57</v>
      </c>
      <c r="E11" s="6">
        <v>1141</v>
      </c>
      <c r="F11" s="6">
        <v>406</v>
      </c>
      <c r="G11" s="26">
        <f t="shared" si="1"/>
        <v>1.614455103715652</v>
      </c>
      <c r="H11" s="26">
        <f t="shared" si="2"/>
        <v>1.5214540003747423</v>
      </c>
      <c r="I11" s="53">
        <f t="shared" si="0"/>
        <v>1.5214540003747423E-2</v>
      </c>
    </row>
    <row r="12" spans="1:9" ht="60">
      <c r="A12" s="4" t="s">
        <v>38</v>
      </c>
      <c r="B12" s="4" t="s">
        <v>39</v>
      </c>
      <c r="C12" s="4" t="s">
        <v>6</v>
      </c>
      <c r="D12" s="24" t="s">
        <v>58</v>
      </c>
      <c r="E12" s="6">
        <v>257</v>
      </c>
      <c r="F12" s="6">
        <v>369</v>
      </c>
      <c r="G12" s="26">
        <f t="shared" si="1"/>
        <v>0.36364150890001978</v>
      </c>
      <c r="H12" s="26">
        <f t="shared" si="2"/>
        <v>1.3827993254637436</v>
      </c>
      <c r="I12" s="53">
        <f t="shared" si="0"/>
        <v>1.3827993254637436E-2</v>
      </c>
    </row>
    <row r="13" spans="1:9" ht="90">
      <c r="A13" s="4" t="s">
        <v>40</v>
      </c>
      <c r="B13" s="4" t="s">
        <v>41</v>
      </c>
      <c r="C13" s="4" t="s">
        <v>6</v>
      </c>
      <c r="D13" s="24" t="s">
        <v>59</v>
      </c>
      <c r="E13" s="6">
        <v>22</v>
      </c>
      <c r="F13" s="6">
        <v>122</v>
      </c>
      <c r="G13" s="26">
        <f t="shared" si="1"/>
        <v>3.1128845119846055E-2</v>
      </c>
      <c r="H13" s="26">
        <f t="shared" si="2"/>
        <v>0.45718568484167138</v>
      </c>
      <c r="I13" s="53">
        <f t="shared" si="0"/>
        <v>4.5718568484167136E-3</v>
      </c>
    </row>
    <row r="14" spans="1:9" ht="45">
      <c r="A14" s="4" t="s">
        <v>42</v>
      </c>
      <c r="B14" s="4" t="s">
        <v>43</v>
      </c>
      <c r="C14" s="4" t="s">
        <v>22</v>
      </c>
      <c r="D14" s="24" t="s">
        <v>60</v>
      </c>
      <c r="E14" s="6">
        <v>4887</v>
      </c>
      <c r="F14" s="6">
        <v>1937</v>
      </c>
      <c r="G14" s="26">
        <f t="shared" si="1"/>
        <v>6.9148484591221662</v>
      </c>
      <c r="H14" s="26">
        <f t="shared" si="2"/>
        <v>7.2587596027730932</v>
      </c>
      <c r="I14" s="53">
        <f t="shared" si="0"/>
        <v>7.2587596027730933E-2</v>
      </c>
    </row>
    <row r="15" spans="1:9" ht="75">
      <c r="A15" s="4" t="s">
        <v>20</v>
      </c>
      <c r="B15" s="4" t="s">
        <v>21</v>
      </c>
      <c r="C15" s="4" t="s">
        <v>22</v>
      </c>
      <c r="D15" s="24" t="s">
        <v>61</v>
      </c>
      <c r="E15" s="6">
        <v>3384</v>
      </c>
      <c r="F15" s="6">
        <v>2695</v>
      </c>
      <c r="G15" s="26">
        <f t="shared" si="1"/>
        <v>4.7881823584345025</v>
      </c>
      <c r="H15" s="26">
        <f t="shared" si="2"/>
        <v>10.099306726625446</v>
      </c>
      <c r="I15" s="53">
        <f t="shared" si="0"/>
        <v>0.10099306726625447</v>
      </c>
    </row>
    <row r="16" spans="1:9" ht="60">
      <c r="A16" s="4" t="s">
        <v>23</v>
      </c>
      <c r="B16" s="4" t="s">
        <v>24</v>
      </c>
      <c r="C16" s="4" t="s">
        <v>22</v>
      </c>
      <c r="D16" s="24" t="s">
        <v>62</v>
      </c>
      <c r="E16" s="6">
        <v>855</v>
      </c>
      <c r="F16" s="6">
        <v>790</v>
      </c>
      <c r="G16" s="26">
        <f t="shared" si="1"/>
        <v>1.2097801171576534</v>
      </c>
      <c r="H16" s="26">
        <f t="shared" si="2"/>
        <v>2.9604646805321342</v>
      </c>
      <c r="I16" s="53">
        <f t="shared" si="0"/>
        <v>2.9604646805321343E-2</v>
      </c>
    </row>
    <row r="17" spans="1:9" ht="60">
      <c r="A17" s="4" t="s">
        <v>25</v>
      </c>
      <c r="B17" s="4" t="s">
        <v>26</v>
      </c>
      <c r="C17" s="4" t="s">
        <v>22</v>
      </c>
      <c r="D17" s="24" t="s">
        <v>63</v>
      </c>
      <c r="E17" s="6">
        <v>34844</v>
      </c>
      <c r="F17" s="6">
        <v>2187</v>
      </c>
      <c r="G17" s="26">
        <f t="shared" si="1"/>
        <v>49.302430879814359</v>
      </c>
      <c r="H17" s="26">
        <f t="shared" si="2"/>
        <v>8.1956155143338947</v>
      </c>
      <c r="I17" s="53">
        <f t="shared" si="0"/>
        <v>8.1956155143338941E-2</v>
      </c>
    </row>
    <row r="18" spans="1:9" ht="60">
      <c r="A18" s="4" t="s">
        <v>27</v>
      </c>
      <c r="B18" s="4" t="s">
        <v>64</v>
      </c>
      <c r="C18" s="4" t="s">
        <v>28</v>
      </c>
      <c r="D18" s="24" t="s">
        <v>65</v>
      </c>
      <c r="E18" s="6">
        <v>4724</v>
      </c>
      <c r="F18" s="6">
        <v>4253</v>
      </c>
      <c r="G18" s="26">
        <f t="shared" si="1"/>
        <v>6.6842120157342162</v>
      </c>
      <c r="H18" s="26">
        <f t="shared" si="2"/>
        <v>15.937792767472365</v>
      </c>
      <c r="I18" s="53">
        <f t="shared" si="0"/>
        <v>0.15937792767472364</v>
      </c>
    </row>
    <row r="19" spans="1:9" ht="15.75" thickBot="1">
      <c r="A19" s="4"/>
      <c r="B19" s="4"/>
      <c r="C19" s="4"/>
      <c r="D19" s="22"/>
      <c r="E19" s="6"/>
      <c r="F19" s="6"/>
      <c r="I19" s="53"/>
    </row>
    <row r="20" spans="1:9" ht="19.5" thickBot="1">
      <c r="A20" s="21" t="s">
        <v>69</v>
      </c>
      <c r="B20" s="18"/>
      <c r="C20" s="18"/>
      <c r="D20" s="23"/>
      <c r="E20" s="19">
        <f>SUM(E4:E19)*1000000</f>
        <v>70674000000</v>
      </c>
      <c r="F20" s="20">
        <f>SUM(F4:F19)*1000000</f>
        <v>26685000000</v>
      </c>
      <c r="G20" s="27"/>
      <c r="H20" s="27"/>
      <c r="I20" s="53"/>
    </row>
    <row r="21" spans="1:9">
      <c r="A21" s="2"/>
      <c r="B21" s="4"/>
      <c r="C21" s="2"/>
      <c r="D21" s="24"/>
      <c r="I21" s="53"/>
    </row>
    <row r="22" spans="1:9">
      <c r="A22" s="3" t="s">
        <v>73</v>
      </c>
      <c r="B22" s="4"/>
      <c r="C22" s="2"/>
      <c r="D22" s="24"/>
      <c r="I22" s="53"/>
    </row>
    <row r="23" spans="1:9" ht="30">
      <c r="A23" s="4" t="s">
        <v>29</v>
      </c>
      <c r="B23" s="4" t="s">
        <v>75</v>
      </c>
      <c r="C23" s="4" t="s">
        <v>22</v>
      </c>
      <c r="D23" s="22" t="s">
        <v>76</v>
      </c>
      <c r="E23" s="6">
        <v>51</v>
      </c>
      <c r="F23" s="6">
        <v>44</v>
      </c>
      <c r="G23" s="26">
        <f>E23*1000000/E$32*100</f>
        <v>2.8083700440528636</v>
      </c>
      <c r="H23" s="26">
        <f>F23*1000000/F$32*100</f>
        <v>3.3132530120481931</v>
      </c>
      <c r="I23" s="53">
        <f t="shared" ref="I23:I30" si="3">H23/100</f>
        <v>3.313253012048193E-2</v>
      </c>
    </row>
    <row r="24" spans="1:9" ht="60">
      <c r="A24" s="4" t="s">
        <v>30</v>
      </c>
      <c r="B24" s="4" t="s">
        <v>77</v>
      </c>
      <c r="C24" s="4" t="s">
        <v>31</v>
      </c>
      <c r="D24" s="22" t="s">
        <v>78</v>
      </c>
      <c r="E24" s="6">
        <v>151</v>
      </c>
      <c r="F24" s="6">
        <v>195</v>
      </c>
      <c r="G24" s="26">
        <f t="shared" ref="G24:G30" si="4">E24*1000000/E$32*100</f>
        <v>8.3149779735682809</v>
      </c>
      <c r="H24" s="26">
        <f t="shared" ref="H24:H30" si="5">F24*1000000/F$32*100</f>
        <v>14.683734939759036</v>
      </c>
      <c r="I24" s="53">
        <f t="shared" si="3"/>
        <v>0.14683734939759036</v>
      </c>
    </row>
    <row r="25" spans="1:9" ht="45">
      <c r="A25" s="4" t="s">
        <v>32</v>
      </c>
      <c r="B25" s="4" t="s">
        <v>80</v>
      </c>
      <c r="C25" s="4" t="s">
        <v>6</v>
      </c>
      <c r="D25" s="22" t="s">
        <v>79</v>
      </c>
      <c r="E25" s="6">
        <v>511</v>
      </c>
      <c r="F25" s="6">
        <v>322</v>
      </c>
      <c r="G25" s="26">
        <f t="shared" si="4"/>
        <v>28.13876651982379</v>
      </c>
      <c r="H25" s="26">
        <f t="shared" si="5"/>
        <v>24.246987951807228</v>
      </c>
      <c r="I25" s="53">
        <f t="shared" si="3"/>
        <v>0.24246987951807228</v>
      </c>
    </row>
    <row r="26" spans="1:9" ht="75">
      <c r="A26" s="4" t="s">
        <v>33</v>
      </c>
      <c r="B26" s="4" t="s">
        <v>81</v>
      </c>
      <c r="C26" s="4" t="s">
        <v>34</v>
      </c>
      <c r="D26" s="22" t="s">
        <v>82</v>
      </c>
      <c r="E26" s="6">
        <v>11</v>
      </c>
      <c r="F26" s="6">
        <v>114</v>
      </c>
      <c r="G26" s="26">
        <f t="shared" si="4"/>
        <v>0.60572687224669608</v>
      </c>
      <c r="H26" s="26">
        <f t="shared" si="5"/>
        <v>8.5843373493975896</v>
      </c>
      <c r="I26" s="53">
        <f t="shared" si="3"/>
        <v>8.5843373493975902E-2</v>
      </c>
    </row>
    <row r="27" spans="1:9" ht="60">
      <c r="A27" s="4" t="s">
        <v>35</v>
      </c>
      <c r="B27" s="4" t="s">
        <v>83</v>
      </c>
      <c r="C27" s="4" t="s">
        <v>6</v>
      </c>
      <c r="D27" s="22" t="s">
        <v>84</v>
      </c>
      <c r="E27" s="6">
        <v>26</v>
      </c>
      <c r="F27" s="6">
        <v>18</v>
      </c>
      <c r="G27" s="26">
        <f t="shared" si="4"/>
        <v>1.4317180616740088</v>
      </c>
      <c r="H27" s="26">
        <f t="shared" si="5"/>
        <v>1.3554216867469879</v>
      </c>
      <c r="I27" s="53">
        <f t="shared" si="3"/>
        <v>1.355421686746988E-2</v>
      </c>
    </row>
    <row r="28" spans="1:9" ht="75">
      <c r="A28" s="4" t="s">
        <v>36</v>
      </c>
      <c r="B28" s="4" t="s">
        <v>86</v>
      </c>
      <c r="C28" s="4" t="s">
        <v>22</v>
      </c>
      <c r="D28" s="22" t="s">
        <v>85</v>
      </c>
      <c r="E28" s="6">
        <v>44</v>
      </c>
      <c r="F28" s="6">
        <v>138</v>
      </c>
      <c r="G28" s="26">
        <f t="shared" si="4"/>
        <v>2.4229074889867843</v>
      </c>
      <c r="H28" s="26">
        <f t="shared" si="5"/>
        <v>10.391566265060241</v>
      </c>
      <c r="I28" s="53">
        <f t="shared" si="3"/>
        <v>0.10391566265060241</v>
      </c>
    </row>
    <row r="29" spans="1:9" ht="60">
      <c r="A29" s="4" t="s">
        <v>37</v>
      </c>
      <c r="B29" s="4" t="s">
        <v>87</v>
      </c>
      <c r="C29" s="4" t="s">
        <v>22</v>
      </c>
      <c r="D29" s="22" t="s">
        <v>88</v>
      </c>
      <c r="E29" s="6">
        <v>70</v>
      </c>
      <c r="F29" s="6">
        <v>93</v>
      </c>
      <c r="G29" s="26">
        <f t="shared" si="4"/>
        <v>3.8546255506607929</v>
      </c>
      <c r="H29" s="26">
        <f t="shared" si="5"/>
        <v>7.0030120481927707</v>
      </c>
      <c r="I29" s="53">
        <f t="shared" si="3"/>
        <v>7.0030120481927707E-2</v>
      </c>
    </row>
    <row r="30" spans="1:9" ht="75">
      <c r="A30" s="4" t="s">
        <v>70</v>
      </c>
      <c r="B30" s="4" t="s">
        <v>71</v>
      </c>
      <c r="C30" s="4" t="s">
        <v>72</v>
      </c>
      <c r="D30" s="22" t="s">
        <v>74</v>
      </c>
      <c r="E30" s="6">
        <v>952</v>
      </c>
      <c r="F30" s="6">
        <v>404</v>
      </c>
      <c r="G30" s="26">
        <f t="shared" si="4"/>
        <v>52.42290748898678</v>
      </c>
      <c r="H30" s="26">
        <f t="shared" si="5"/>
        <v>30.421686746987952</v>
      </c>
      <c r="I30" s="53">
        <f t="shared" si="3"/>
        <v>0.30421686746987953</v>
      </c>
    </row>
    <row r="31" spans="1:9" ht="15.75" thickBot="1">
      <c r="A31" s="2"/>
      <c r="B31" s="4"/>
      <c r="C31" s="2"/>
      <c r="D31" s="2"/>
      <c r="I31" s="53"/>
    </row>
    <row r="32" spans="1:9" ht="19.5" thickBot="1">
      <c r="A32" s="21" t="s">
        <v>69</v>
      </c>
      <c r="B32" s="4"/>
      <c r="C32" s="2"/>
      <c r="D32" s="2"/>
      <c r="E32" s="19">
        <f>SUM(E23:E31)*1000000</f>
        <v>1816000000</v>
      </c>
      <c r="F32" s="20">
        <f>SUM(F23:F31)*1000000</f>
        <v>1328000000</v>
      </c>
      <c r="G32" s="27"/>
      <c r="H32" s="27"/>
      <c r="I32" s="53"/>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I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Q256"/>
  <sheetViews>
    <sheetView topLeftCell="A130" workbookViewId="0">
      <selection activeCell="A130" sqref="A130:Q130"/>
    </sheetView>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66</v>
      </c>
      <c r="B1" s="15" t="s">
        <v>5</v>
      </c>
      <c r="C1" s="16" t="s">
        <v>8</v>
      </c>
      <c r="D1" s="16" t="s">
        <v>44</v>
      </c>
      <c r="E1" s="16" t="s">
        <v>45</v>
      </c>
      <c r="F1" s="16" t="s">
        <v>12</v>
      </c>
      <c r="G1" s="16" t="s">
        <v>67</v>
      </c>
      <c r="H1" s="16" t="s">
        <v>16</v>
      </c>
      <c r="I1" s="16" t="s">
        <v>19</v>
      </c>
      <c r="J1" s="16" t="s">
        <v>39</v>
      </c>
      <c r="K1" s="16" t="s">
        <v>41</v>
      </c>
      <c r="L1" s="16" t="s">
        <v>43</v>
      </c>
      <c r="M1" s="16" t="s">
        <v>21</v>
      </c>
      <c r="N1" s="16" t="s">
        <v>24</v>
      </c>
      <c r="O1" s="16" t="s">
        <v>26</v>
      </c>
      <c r="P1" s="17" t="s">
        <v>64</v>
      </c>
      <c r="Q1" s="50" t="s">
        <v>103</v>
      </c>
    </row>
    <row r="2" spans="1:17">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63">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63">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63">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63">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63">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63">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63">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63">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63">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63">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63">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63">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63">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63">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63">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ht="15.75" thickBot="1"/>
    <row r="130" spans="1:17" ht="24" thickBot="1">
      <c r="A130" s="75" t="s">
        <v>92</v>
      </c>
      <c r="B130" s="82"/>
      <c r="C130" s="82"/>
      <c r="D130" s="82"/>
      <c r="E130" s="82"/>
      <c r="F130" s="82"/>
      <c r="G130" s="82"/>
      <c r="H130" s="82"/>
      <c r="I130" s="82"/>
      <c r="J130" s="82"/>
      <c r="K130" s="82"/>
      <c r="L130" s="82"/>
      <c r="M130" s="82"/>
      <c r="N130" s="82"/>
      <c r="O130" s="82"/>
      <c r="P130" s="82"/>
      <c r="Q130" s="83"/>
    </row>
    <row r="131" spans="1:17" ht="16.5" thickBot="1">
      <c r="A131" s="14" t="s">
        <v>66</v>
      </c>
      <c r="B131" s="15" t="str">
        <f>B1</f>
        <v>ADI</v>
      </c>
      <c r="C131" s="16" t="str">
        <f t="shared" ref="C131:Q131" si="0">C1</f>
        <v>ART</v>
      </c>
      <c r="D131" s="16" t="str">
        <f t="shared" si="0"/>
        <v>BEL</v>
      </c>
      <c r="E131" s="16" t="str">
        <f t="shared" si="0"/>
        <v>GND</v>
      </c>
      <c r="F131" s="16" t="str">
        <f t="shared" si="0"/>
        <v>HLM</v>
      </c>
      <c r="G131" s="16" t="str">
        <f t="shared" si="0"/>
        <v>HWA </v>
      </c>
      <c r="H131" s="16" t="str">
        <f t="shared" si="0"/>
        <v>IFH</v>
      </c>
      <c r="I131" s="16" t="str">
        <f t="shared" si="0"/>
        <v>MTE</v>
      </c>
      <c r="J131" s="16" t="str">
        <f t="shared" si="0"/>
        <v>MAS</v>
      </c>
      <c r="K131" s="16" t="str">
        <f t="shared" si="0"/>
        <v>MIP</v>
      </c>
      <c r="L131" s="16" t="str">
        <f t="shared" si="0"/>
        <v>MPC</v>
      </c>
      <c r="M131" s="16" t="str">
        <f t="shared" si="0"/>
        <v>RBW</v>
      </c>
      <c r="N131" s="16" t="str">
        <f t="shared" si="0"/>
        <v>SAN</v>
      </c>
      <c r="O131" s="16" t="str">
        <f t="shared" si="0"/>
        <v>SPP</v>
      </c>
      <c r="P131" s="16" t="str">
        <f t="shared" si="0"/>
        <v>TON</v>
      </c>
      <c r="Q131" s="17" t="str">
        <f t="shared" si="0"/>
        <v>INDEX</v>
      </c>
    </row>
    <row r="132" spans="1:17">
      <c r="A132" s="6">
        <v>2000</v>
      </c>
      <c r="B132" s="13">
        <f>AVERAGE(B2:B5)</f>
        <v>12</v>
      </c>
      <c r="C132" s="13">
        <f t="shared" ref="C132:P132" si="1">AVERAGE(C2:C5)</f>
        <v>100.5</v>
      </c>
      <c r="D132" s="13">
        <f t="shared" si="1"/>
        <v>805</v>
      </c>
      <c r="E132" s="13">
        <f t="shared" si="1"/>
        <v>52.5</v>
      </c>
      <c r="F132" s="13"/>
      <c r="G132" s="13">
        <f t="shared" si="1"/>
        <v>60</v>
      </c>
      <c r="H132" s="13"/>
      <c r="I132" s="13">
        <f t="shared" si="1"/>
        <v>1106.25</v>
      </c>
      <c r="J132" s="13">
        <f t="shared" si="1"/>
        <v>397.5</v>
      </c>
      <c r="K132" s="13">
        <f t="shared" si="1"/>
        <v>175</v>
      </c>
      <c r="L132" s="13">
        <f t="shared" si="1"/>
        <v>480.75</v>
      </c>
      <c r="M132" s="13">
        <f t="shared" si="1"/>
        <v>158.25</v>
      </c>
      <c r="N132" s="13"/>
      <c r="O132" s="13"/>
      <c r="P132" s="13">
        <f t="shared" si="1"/>
        <v>3485</v>
      </c>
      <c r="Q132" s="13">
        <f t="shared" ref="Q132" si="2">AVERAGE(Q2:Q5)</f>
        <v>689.75148960089939</v>
      </c>
    </row>
    <row r="133" spans="1:17">
      <c r="A133" s="6">
        <v>2001</v>
      </c>
      <c r="B133" s="13">
        <f>AVERAGE(B6:B17)</f>
        <v>15.416666666666666</v>
      </c>
      <c r="C133" s="13">
        <f t="shared" ref="C133:P133" si="3">AVERAGE(C6:C17)</f>
        <v>146.5</v>
      </c>
      <c r="D133" s="13">
        <f t="shared" si="3"/>
        <v>766.33333333333337</v>
      </c>
      <c r="E133" s="13">
        <f t="shared" si="3"/>
        <v>74.416666666666671</v>
      </c>
      <c r="F133" s="13"/>
      <c r="G133" s="13">
        <f t="shared" si="3"/>
        <v>23.333333333333332</v>
      </c>
      <c r="H133" s="13"/>
      <c r="I133" s="13">
        <f t="shared" si="3"/>
        <v>1206.25</v>
      </c>
      <c r="J133" s="13">
        <f t="shared" si="3"/>
        <v>504.75</v>
      </c>
      <c r="K133" s="13">
        <f t="shared" si="3"/>
        <v>205</v>
      </c>
      <c r="L133" s="13">
        <f t="shared" si="3"/>
        <v>408.75</v>
      </c>
      <c r="M133" s="13">
        <f t="shared" si="3"/>
        <v>242.08333333333334</v>
      </c>
      <c r="N133" s="13"/>
      <c r="O133" s="13"/>
      <c r="P133" s="13">
        <f t="shared" si="3"/>
        <v>4462.083333333333</v>
      </c>
      <c r="Q133" s="13">
        <f t="shared" ref="Q133" si="4">AVERAGE(Q6:Q17)</f>
        <v>856.58981325338834</v>
      </c>
    </row>
    <row r="134" spans="1:17">
      <c r="A134" s="6">
        <v>2002</v>
      </c>
      <c r="B134" s="13">
        <f>AVERAGE(B18:B29)</f>
        <v>25.75</v>
      </c>
      <c r="C134" s="13">
        <f t="shared" ref="C134:P134" si="5">AVERAGE(C18:C29)</f>
        <v>217</v>
      </c>
      <c r="D134" s="13">
        <f t="shared" si="5"/>
        <v>854.41666666666663</v>
      </c>
      <c r="E134" s="13">
        <f t="shared" si="5"/>
        <v>121.83333333333333</v>
      </c>
      <c r="F134" s="13"/>
      <c r="G134" s="13">
        <f t="shared" si="5"/>
        <v>13.25</v>
      </c>
      <c r="H134" s="13"/>
      <c r="I134" s="13">
        <f t="shared" si="5"/>
        <v>1505</v>
      </c>
      <c r="J134" s="13">
        <f t="shared" si="5"/>
        <v>888.41666666666663</v>
      </c>
      <c r="K134" s="13">
        <f t="shared" si="5"/>
        <v>195.16666666666666</v>
      </c>
      <c r="L134" s="13">
        <f t="shared" si="5"/>
        <v>507.41666666666669</v>
      </c>
      <c r="M134" s="13">
        <f t="shared" si="5"/>
        <v>274.33333333333331</v>
      </c>
      <c r="N134" s="13"/>
      <c r="O134" s="13"/>
      <c r="P134" s="13">
        <f t="shared" si="5"/>
        <v>5151.416666666667</v>
      </c>
      <c r="Q134" s="13">
        <f t="shared" ref="Q134" si="6">AVERAGE(Q18:Q29)</f>
        <v>1005.6024045968396</v>
      </c>
    </row>
    <row r="135" spans="1:17">
      <c r="A135" s="6">
        <v>2003</v>
      </c>
      <c r="B135" s="13">
        <f>AVERAGE(B30:B41)</f>
        <v>25.666666666666668</v>
      </c>
      <c r="C135" s="13">
        <f t="shared" ref="C135:P135" si="7">AVERAGE(C30:C41)</f>
        <v>310.58333333333331</v>
      </c>
      <c r="D135" s="13">
        <f t="shared" si="7"/>
        <v>721.33333333333337</v>
      </c>
      <c r="E135" s="13">
        <f t="shared" si="7"/>
        <v>160</v>
      </c>
      <c r="F135" s="13"/>
      <c r="G135" s="13">
        <f t="shared" si="7"/>
        <v>24.333333333333332</v>
      </c>
      <c r="H135" s="13"/>
      <c r="I135" s="13">
        <f t="shared" si="7"/>
        <v>1453.4166666666667</v>
      </c>
      <c r="J135" s="13">
        <f t="shared" si="7"/>
        <v>1200.4166666666667</v>
      </c>
      <c r="K135" s="13">
        <f t="shared" si="7"/>
        <v>144.08333333333334</v>
      </c>
      <c r="L135" s="13">
        <f t="shared" si="7"/>
        <v>603.5</v>
      </c>
      <c r="M135" s="13">
        <f t="shared" si="7"/>
        <v>406.25</v>
      </c>
      <c r="N135" s="13"/>
      <c r="O135" s="13"/>
      <c r="P135" s="13">
        <f t="shared" si="7"/>
        <v>3454.8333333333335</v>
      </c>
      <c r="Q135" s="13">
        <f t="shared" ref="Q135" si="8">AVERAGE(Q30:Q41)</f>
        <v>765.33227780900631</v>
      </c>
    </row>
    <row r="136" spans="1:17">
      <c r="A136" s="6">
        <v>2004</v>
      </c>
      <c r="B136" s="13">
        <f>AVERAGE(B42:B53)</f>
        <v>33</v>
      </c>
      <c r="C136" s="13">
        <f t="shared" ref="C136:P136" si="9">AVERAGE(C42:C53)</f>
        <v>564.08333333333337</v>
      </c>
      <c r="D136" s="13">
        <f t="shared" si="9"/>
        <v>722.08333333333337</v>
      </c>
      <c r="E136" s="13">
        <f t="shared" si="9"/>
        <v>496.41666666666669</v>
      </c>
      <c r="F136" s="13"/>
      <c r="G136" s="13">
        <f t="shared" si="9"/>
        <v>38.916666666666664</v>
      </c>
      <c r="H136" s="13"/>
      <c r="I136" s="13">
        <f t="shared" si="9"/>
        <v>1478.3333333333333</v>
      </c>
      <c r="J136" s="13">
        <f t="shared" si="9"/>
        <v>1312.1666666666667</v>
      </c>
      <c r="K136" s="13">
        <f t="shared" si="9"/>
        <v>170.41666666666666</v>
      </c>
      <c r="L136" s="13">
        <f t="shared" si="9"/>
        <v>869.5</v>
      </c>
      <c r="M136" s="13">
        <f t="shared" si="9"/>
        <v>589.16666666666663</v>
      </c>
      <c r="N136" s="13"/>
      <c r="O136" s="13">
        <f t="shared" si="9"/>
        <v>2111.6666666666665</v>
      </c>
      <c r="P136" s="13">
        <f t="shared" si="9"/>
        <v>4573.25</v>
      </c>
      <c r="Q136" s="13">
        <f t="shared" ref="Q136" si="10">AVERAGE(Q42:Q53)</f>
        <v>1117.4815845356318</v>
      </c>
    </row>
    <row r="137" spans="1:17">
      <c r="A137" s="6">
        <v>2005</v>
      </c>
      <c r="B137" s="13">
        <f>AVERAGE(B54:B65)</f>
        <v>45.75</v>
      </c>
      <c r="C137" s="13">
        <f t="shared" ref="C137:P137" si="11">AVERAGE(C54:C65)</f>
        <v>1106.0833333333333</v>
      </c>
      <c r="D137" s="13">
        <f t="shared" si="11"/>
        <v>835.5</v>
      </c>
      <c r="E137" s="13">
        <f t="shared" si="11"/>
        <v>1007.9166666666666</v>
      </c>
      <c r="F137" s="13"/>
      <c r="G137" s="13">
        <f t="shared" si="11"/>
        <v>57.333333333333336</v>
      </c>
      <c r="H137" s="13"/>
      <c r="I137" s="13">
        <f t="shared" si="11"/>
        <v>1455.8333333333333</v>
      </c>
      <c r="J137" s="13">
        <f t="shared" si="11"/>
        <v>1711.6666666666667</v>
      </c>
      <c r="K137" s="13">
        <f t="shared" si="11"/>
        <v>242.83333333333334</v>
      </c>
      <c r="L137" s="13">
        <f t="shared" si="11"/>
        <v>1359.8333333333333</v>
      </c>
      <c r="M137" s="13">
        <f t="shared" si="11"/>
        <v>772.41666666666663</v>
      </c>
      <c r="N137" s="13"/>
      <c r="O137" s="13">
        <f t="shared" si="11"/>
        <v>2667.1666666666665</v>
      </c>
      <c r="P137" s="13">
        <f t="shared" si="11"/>
        <v>6557.583333333333</v>
      </c>
      <c r="Q137" s="13">
        <f t="shared" ref="Q137" si="12">AVERAGE(Q54:Q65)</f>
        <v>1820.0823683717447</v>
      </c>
    </row>
    <row r="138" spans="1:17">
      <c r="A138" s="6">
        <v>2006</v>
      </c>
      <c r="B138" s="13">
        <f>AVERAGE(B66:B77)</f>
        <v>60.583333333333336</v>
      </c>
      <c r="C138" s="13">
        <f t="shared" ref="C138:P138" si="13">AVERAGE(C66:C77)</f>
        <v>1438.4166666666667</v>
      </c>
      <c r="D138" s="13">
        <f t="shared" si="13"/>
        <v>1561.25</v>
      </c>
      <c r="E138" s="13">
        <f t="shared" si="13"/>
        <v>1350.8333333333333</v>
      </c>
      <c r="F138" s="13"/>
      <c r="G138" s="13">
        <f t="shared" si="13"/>
        <v>97.25</v>
      </c>
      <c r="H138" s="13">
        <f t="shared" si="13"/>
        <v>407.18181818181819</v>
      </c>
      <c r="I138" s="13">
        <f t="shared" si="13"/>
        <v>1900</v>
      </c>
      <c r="J138" s="13">
        <f t="shared" si="13"/>
        <v>2120.4166666666665</v>
      </c>
      <c r="K138" s="13">
        <f t="shared" si="13"/>
        <v>356.25</v>
      </c>
      <c r="L138" s="13">
        <f t="shared" si="13"/>
        <v>2070.75</v>
      </c>
      <c r="M138" s="13">
        <f t="shared" si="13"/>
        <v>1068.75</v>
      </c>
      <c r="N138" s="13">
        <f t="shared" si="13"/>
        <v>161.28571428571428</v>
      </c>
      <c r="O138" s="13">
        <f t="shared" si="13"/>
        <v>3746.3333333333335</v>
      </c>
      <c r="P138" s="13">
        <f t="shared" si="13"/>
        <v>9653.75</v>
      </c>
      <c r="Q138" s="13">
        <f t="shared" ref="Q138" si="14">AVERAGE(Q66:Q77)</f>
        <v>2634.963756167635</v>
      </c>
    </row>
    <row r="139" spans="1:17">
      <c r="A139" s="6">
        <v>2007</v>
      </c>
      <c r="B139" s="13">
        <f>AVERAGE(B78:B89)</f>
        <v>72.416666666666671</v>
      </c>
      <c r="C139" s="13">
        <f t="shared" ref="C139:P139" si="15">AVERAGE(C78:C89)</f>
        <v>1929.6666666666667</v>
      </c>
      <c r="D139" s="13">
        <f t="shared" si="15"/>
        <v>4191</v>
      </c>
      <c r="E139" s="13">
        <f t="shared" si="15"/>
        <v>2197.3333333333335</v>
      </c>
      <c r="F139" s="13">
        <f t="shared" si="15"/>
        <v>2425.4285714285716</v>
      </c>
      <c r="G139" s="13">
        <f t="shared" si="15"/>
        <v>272.58333333333331</v>
      </c>
      <c r="H139" s="13">
        <f t="shared" si="15"/>
        <v>360.75</v>
      </c>
      <c r="I139" s="13">
        <f t="shared" si="15"/>
        <v>1965.75</v>
      </c>
      <c r="J139" s="13">
        <f t="shared" si="15"/>
        <v>3839.3333333333335</v>
      </c>
      <c r="K139" s="13">
        <f t="shared" si="15"/>
        <v>564.58333333333337</v>
      </c>
      <c r="L139" s="13">
        <f t="shared" si="15"/>
        <v>2753.6666666666665</v>
      </c>
      <c r="M139" s="13">
        <f t="shared" si="15"/>
        <v>1631.1666666666667</v>
      </c>
      <c r="N139" s="13">
        <f t="shared" si="15"/>
        <v>297</v>
      </c>
      <c r="O139" s="13">
        <f t="shared" si="15"/>
        <v>5307.583333333333</v>
      </c>
      <c r="P139" s="13">
        <f t="shared" si="15"/>
        <v>10997.833333333334</v>
      </c>
      <c r="Q139" s="13">
        <f t="shared" ref="Q139" si="16">AVERAGE(Q78:Q89)</f>
        <v>3715.9080600836919</v>
      </c>
    </row>
    <row r="140" spans="1:17">
      <c r="A140" s="6">
        <v>2008</v>
      </c>
      <c r="B140" s="13">
        <f>AVERAGE(B90:B101)</f>
        <v>52.25</v>
      </c>
      <c r="C140" s="13">
        <f t="shared" ref="C140:P140" si="17">AVERAGE(C90:C101)</f>
        <v>1318.9166666666667</v>
      </c>
      <c r="D140" s="13">
        <f t="shared" si="17"/>
        <v>3282</v>
      </c>
      <c r="E140" s="13">
        <f t="shared" si="17"/>
        <v>2113.4166666666665</v>
      </c>
      <c r="F140" s="13">
        <f t="shared" si="17"/>
        <v>1913.5833333333333</v>
      </c>
      <c r="G140" s="13">
        <f t="shared" si="17"/>
        <v>586.91666666666663</v>
      </c>
      <c r="H140" s="13">
        <f t="shared" si="17"/>
        <v>270.16666666666669</v>
      </c>
      <c r="I140" s="13">
        <f t="shared" si="17"/>
        <v>1521.4166666666667</v>
      </c>
      <c r="J140" s="13">
        <f t="shared" si="17"/>
        <v>3224.1666666666665</v>
      </c>
      <c r="K140" s="13">
        <f t="shared" si="17"/>
        <v>501.33333333333331</v>
      </c>
      <c r="L140" s="13">
        <f t="shared" si="17"/>
        <v>2010.25</v>
      </c>
      <c r="M140" s="13">
        <f t="shared" si="17"/>
        <v>1533.1666666666667</v>
      </c>
      <c r="N140" s="13">
        <f t="shared" si="17"/>
        <v>173.33333333333334</v>
      </c>
      <c r="O140" s="13">
        <f t="shared" si="17"/>
        <v>5251.5</v>
      </c>
      <c r="P140" s="13">
        <f t="shared" si="17"/>
        <v>7579.583333333333</v>
      </c>
      <c r="Q140" s="13">
        <f t="shared" ref="Q140" si="18">AVERAGE(Q90:Q101)</f>
        <v>3075.4688682780593</v>
      </c>
    </row>
    <row r="141" spans="1:17">
      <c r="A141" s="6">
        <v>2009</v>
      </c>
      <c r="B141" s="13">
        <f>AVERAGE(B102:B113)</f>
        <v>44.166666666666664</v>
      </c>
      <c r="C141" s="13">
        <f t="shared" ref="C141:P141" si="19">AVERAGE(C102:C113)</f>
        <v>848.33333333333337</v>
      </c>
      <c r="D141" s="13">
        <f t="shared" si="19"/>
        <v>913.66666666666663</v>
      </c>
      <c r="E141" s="13">
        <f t="shared" si="19"/>
        <v>1537.0833333333333</v>
      </c>
      <c r="F141" s="13">
        <f t="shared" si="19"/>
        <v>1218.4166666666667</v>
      </c>
      <c r="G141" s="13">
        <f t="shared" si="19"/>
        <v>364.5</v>
      </c>
      <c r="H141" s="13">
        <f t="shared" si="19"/>
        <v>126.91666666666667</v>
      </c>
      <c r="I141" s="13">
        <f t="shared" si="19"/>
        <v>1161.5833333333333</v>
      </c>
      <c r="J141" s="13">
        <f t="shared" si="19"/>
        <v>3140.0833333333335</v>
      </c>
      <c r="K141" s="13">
        <f t="shared" si="19"/>
        <v>373.33333333333331</v>
      </c>
      <c r="L141" s="13">
        <f t="shared" si="19"/>
        <v>2949.3333333333335</v>
      </c>
      <c r="M141" s="13">
        <f t="shared" si="19"/>
        <v>1577.8333333333333</v>
      </c>
      <c r="N141" s="13">
        <f t="shared" si="19"/>
        <v>59.583333333333336</v>
      </c>
      <c r="O141" s="13">
        <f t="shared" si="19"/>
        <v>6003.333333333333</v>
      </c>
      <c r="P141" s="13">
        <f t="shared" si="19"/>
        <v>8577.4166666666661</v>
      </c>
      <c r="Q141" s="13">
        <f t="shared" ref="Q141" si="20">AVERAGE(Q102:Q113)</f>
        <v>2955.6116076447438</v>
      </c>
    </row>
    <row r="142" spans="1:17">
      <c r="A142" s="6">
        <v>2010</v>
      </c>
      <c r="B142" s="13">
        <f>AVERAGE(B114:B125)</f>
        <v>48.916666666666664</v>
      </c>
      <c r="C142" s="13">
        <f t="shared" ref="C142:P142" si="21">AVERAGE(C114:C125)</f>
        <v>903.83333333333337</v>
      </c>
      <c r="D142" s="13">
        <f t="shared" si="21"/>
        <v>1010.6666666666666</v>
      </c>
      <c r="E142" s="13">
        <f t="shared" si="21"/>
        <v>1604.0833333333333</v>
      </c>
      <c r="F142" s="13">
        <f t="shared" si="21"/>
        <v>1019.75</v>
      </c>
      <c r="G142" s="13">
        <f t="shared" si="21"/>
        <v>292</v>
      </c>
      <c r="H142" s="13">
        <f t="shared" si="21"/>
        <v>91.25</v>
      </c>
      <c r="I142" s="13">
        <f t="shared" si="21"/>
        <v>1067.25</v>
      </c>
      <c r="J142" s="13">
        <f t="shared" si="21"/>
        <v>3987.25</v>
      </c>
      <c r="K142" s="13">
        <f t="shared" si="21"/>
        <v>316.08333333333331</v>
      </c>
      <c r="L142" s="13">
        <f t="shared" si="21"/>
        <v>4952</v>
      </c>
      <c r="M142" s="13">
        <f t="shared" si="21"/>
        <v>1600.4166666666667</v>
      </c>
      <c r="N142" s="13">
        <f t="shared" si="21"/>
        <v>42.666666666666664</v>
      </c>
      <c r="O142" s="13">
        <f t="shared" si="21"/>
        <v>8413.4166666666661</v>
      </c>
      <c r="P142" s="13">
        <f t="shared" si="21"/>
        <v>10271.166666666666</v>
      </c>
      <c r="Q142" s="13">
        <f t="shared" ref="Q142" si="22">AVERAGE(Q114:Q125)</f>
        <v>3568.8910998688402</v>
      </c>
    </row>
    <row r="143" spans="1:17">
      <c r="A143" s="6">
        <v>2011</v>
      </c>
      <c r="B143" s="13">
        <f>AVERAGE(B126:B128)</f>
        <v>69.333333333333329</v>
      </c>
      <c r="C143" s="13">
        <f t="shared" ref="C143:Q143" si="23">AVERAGE(C126:C128)</f>
        <v>891.66666666666663</v>
      </c>
      <c r="D143" s="13">
        <f t="shared" si="23"/>
        <v>1209</v>
      </c>
      <c r="E143" s="13">
        <f t="shared" si="23"/>
        <v>1542.6666666666667</v>
      </c>
      <c r="F143" s="13">
        <f t="shared" si="23"/>
        <v>775.33333333333337</v>
      </c>
      <c r="G143" s="13">
        <f t="shared" si="23"/>
        <v>446.33333333333331</v>
      </c>
      <c r="H143" s="13">
        <f t="shared" si="23"/>
        <v>61.333333333333336</v>
      </c>
      <c r="I143" s="13">
        <f t="shared" si="23"/>
        <v>1258.3333333333333</v>
      </c>
      <c r="J143" s="13">
        <f t="shared" si="23"/>
        <v>3168.6666666666665</v>
      </c>
      <c r="K143" s="13">
        <f t="shared" si="23"/>
        <v>432.33333333333331</v>
      </c>
      <c r="L143" s="13">
        <f t="shared" si="23"/>
        <v>5935.333333333333</v>
      </c>
      <c r="M143" s="13">
        <f t="shared" si="23"/>
        <v>1733.6666666666667</v>
      </c>
      <c r="N143" s="13">
        <f t="shared" si="23"/>
        <v>27.333333333333332</v>
      </c>
      <c r="O143" s="13">
        <f t="shared" si="23"/>
        <v>9360</v>
      </c>
      <c r="P143" s="13">
        <f t="shared" si="23"/>
        <v>10251.333333333334</v>
      </c>
      <c r="Q143" s="13">
        <f t="shared" si="23"/>
        <v>3676.3259509087497</v>
      </c>
    </row>
    <row r="145" spans="1:17" ht="24" thickBot="1">
      <c r="A145" s="84" t="s">
        <v>91</v>
      </c>
      <c r="B145" s="85"/>
      <c r="C145" s="85"/>
      <c r="D145" s="85"/>
      <c r="E145" s="85"/>
      <c r="F145" s="85"/>
      <c r="G145" s="85"/>
      <c r="H145" s="85"/>
      <c r="I145" s="85"/>
      <c r="J145" s="85"/>
      <c r="K145" s="85"/>
      <c r="L145" s="85"/>
      <c r="M145" s="85"/>
      <c r="N145" s="85"/>
      <c r="O145" s="85"/>
      <c r="P145" s="85"/>
      <c r="Q145" s="85"/>
    </row>
    <row r="146" spans="1:17" ht="16.5" thickBot="1">
      <c r="A146" s="14" t="s">
        <v>96</v>
      </c>
      <c r="B146" s="15" t="str">
        <f>B131</f>
        <v>ADI</v>
      </c>
      <c r="C146" s="16" t="str">
        <f t="shared" ref="C146:Q146" si="24">C131</f>
        <v>ART</v>
      </c>
      <c r="D146" s="16" t="str">
        <f t="shared" si="24"/>
        <v>BEL</v>
      </c>
      <c r="E146" s="16" t="str">
        <f t="shared" si="24"/>
        <v>GND</v>
      </c>
      <c r="F146" s="16" t="str">
        <f t="shared" si="24"/>
        <v>HLM</v>
      </c>
      <c r="G146" s="16" t="str">
        <f t="shared" si="24"/>
        <v>HWA </v>
      </c>
      <c r="H146" s="16" t="str">
        <f t="shared" si="24"/>
        <v>IFH</v>
      </c>
      <c r="I146" s="16" t="str">
        <f t="shared" si="24"/>
        <v>MTE</v>
      </c>
      <c r="J146" s="16" t="str">
        <f t="shared" si="24"/>
        <v>MAS</v>
      </c>
      <c r="K146" s="16" t="str">
        <f t="shared" si="24"/>
        <v>MIP</v>
      </c>
      <c r="L146" s="16" t="str">
        <f t="shared" si="24"/>
        <v>MPC</v>
      </c>
      <c r="M146" s="16" t="str">
        <f t="shared" si="24"/>
        <v>RBW</v>
      </c>
      <c r="N146" s="16" t="str">
        <f t="shared" si="24"/>
        <v>SAN</v>
      </c>
      <c r="O146" s="16" t="str">
        <f t="shared" si="24"/>
        <v>SPP</v>
      </c>
      <c r="P146" s="16" t="str">
        <f t="shared" si="24"/>
        <v>TON</v>
      </c>
      <c r="Q146" s="17" t="str">
        <f t="shared" si="24"/>
        <v>INDEX</v>
      </c>
    </row>
    <row r="147" spans="1:17">
      <c r="A147" s="6">
        <v>2001</v>
      </c>
      <c r="B147" s="28">
        <f>(B133-B132)/B132*100</f>
        <v>28.472222222222214</v>
      </c>
      <c r="C147" s="28">
        <f t="shared" ref="C147:P155" si="25">(C133-C132)/C132*100</f>
        <v>45.771144278606968</v>
      </c>
      <c r="D147" s="28">
        <f t="shared" si="25"/>
        <v>-4.8033126293995814</v>
      </c>
      <c r="E147" s="28">
        <f t="shared" si="25"/>
        <v>41.746031746031754</v>
      </c>
      <c r="F147" s="28"/>
      <c r="G147" s="28">
        <f t="shared" si="25"/>
        <v>-61.111111111111114</v>
      </c>
      <c r="H147" s="28"/>
      <c r="I147" s="28">
        <f t="shared" si="25"/>
        <v>9.0395480225988702</v>
      </c>
      <c r="J147" s="28">
        <f t="shared" si="25"/>
        <v>26.981132075471699</v>
      </c>
      <c r="K147" s="28">
        <f t="shared" si="25"/>
        <v>17.142857142857142</v>
      </c>
      <c r="L147" s="28">
        <f t="shared" si="25"/>
        <v>-14.97659906396256</v>
      </c>
      <c r="M147" s="28">
        <f t="shared" si="25"/>
        <v>52.975250131648245</v>
      </c>
      <c r="N147" s="28"/>
      <c r="O147" s="28"/>
      <c r="P147" s="28">
        <f t="shared" si="25"/>
        <v>28.036824485891909</v>
      </c>
      <c r="Q147" s="28">
        <f t="shared" ref="Q147" si="26">(Q133-Q132)/Q132*100</f>
        <v>24.188178810461739</v>
      </c>
    </row>
    <row r="148" spans="1:17">
      <c r="A148" s="6">
        <v>2002</v>
      </c>
      <c r="B148" s="28">
        <f t="shared" ref="B148:P157" si="27">(B134-B133)/B133*100</f>
        <v>67.027027027027032</v>
      </c>
      <c r="C148" s="28">
        <f t="shared" si="25"/>
        <v>48.122866894197955</v>
      </c>
      <c r="D148" s="28">
        <f t="shared" si="25"/>
        <v>11.49412788168768</v>
      </c>
      <c r="E148" s="28">
        <f t="shared" si="25"/>
        <v>63.717805151175796</v>
      </c>
      <c r="F148" s="28"/>
      <c r="G148" s="28">
        <f t="shared" si="25"/>
        <v>-43.214285714285708</v>
      </c>
      <c r="H148" s="28"/>
      <c r="I148" s="28">
        <f t="shared" si="25"/>
        <v>24.766839378238341</v>
      </c>
      <c r="J148" s="28">
        <f t="shared" si="25"/>
        <v>76.011226679874525</v>
      </c>
      <c r="K148" s="28">
        <f t="shared" si="25"/>
        <v>-4.7967479674796794</v>
      </c>
      <c r="L148" s="28">
        <f t="shared" si="25"/>
        <v>24.138634046890932</v>
      </c>
      <c r="M148" s="28">
        <f t="shared" si="25"/>
        <v>13.321858864027528</v>
      </c>
      <c r="N148" s="28"/>
      <c r="O148" s="28"/>
      <c r="P148" s="28">
        <f t="shared" si="25"/>
        <v>15.44868801942293</v>
      </c>
      <c r="Q148" s="28">
        <f t="shared" ref="Q148" si="28">(Q134-Q133)/Q133*100</f>
        <v>17.396026550618316</v>
      </c>
    </row>
    <row r="149" spans="1:17">
      <c r="A149" s="6">
        <v>2003</v>
      </c>
      <c r="B149" s="28">
        <f t="shared" si="27"/>
        <v>-0.3236245954692511</v>
      </c>
      <c r="C149" s="28">
        <f t="shared" si="25"/>
        <v>43.125960061443926</v>
      </c>
      <c r="D149" s="28">
        <f t="shared" si="25"/>
        <v>-15.575928996391292</v>
      </c>
      <c r="E149" s="28">
        <f t="shared" si="25"/>
        <v>31.32694938440493</v>
      </c>
      <c r="F149" s="28"/>
      <c r="G149" s="28">
        <f t="shared" si="25"/>
        <v>83.647798742138363</v>
      </c>
      <c r="H149" s="28"/>
      <c r="I149" s="28">
        <f t="shared" si="25"/>
        <v>-3.4274640088593524</v>
      </c>
      <c r="J149" s="28">
        <f t="shared" si="25"/>
        <v>35.118656786417802</v>
      </c>
      <c r="K149" s="28">
        <f t="shared" si="25"/>
        <v>-26.174210076857378</v>
      </c>
      <c r="L149" s="28">
        <f t="shared" si="25"/>
        <v>18.93578584332402</v>
      </c>
      <c r="M149" s="28">
        <f t="shared" si="25"/>
        <v>48.086269744835974</v>
      </c>
      <c r="N149" s="28"/>
      <c r="O149" s="28"/>
      <c r="P149" s="28">
        <f t="shared" si="25"/>
        <v>-32.934306097028326</v>
      </c>
      <c r="Q149" s="28">
        <f t="shared" ref="Q149" si="29">(Q135-Q134)/Q134*100</f>
        <v>-23.893153565415449</v>
      </c>
    </row>
    <row r="150" spans="1:17">
      <c r="A150" s="6">
        <v>2004</v>
      </c>
      <c r="B150" s="28">
        <f t="shared" si="27"/>
        <v>28.571428571428566</v>
      </c>
      <c r="C150" s="28">
        <f t="shared" si="25"/>
        <v>81.620606385833128</v>
      </c>
      <c r="D150" s="28">
        <f t="shared" si="25"/>
        <v>0.10397412199630314</v>
      </c>
      <c r="E150" s="28">
        <f t="shared" si="25"/>
        <v>210.26041666666666</v>
      </c>
      <c r="F150" s="28"/>
      <c r="G150" s="28">
        <f t="shared" si="25"/>
        <v>59.931506849315063</v>
      </c>
      <c r="H150" s="28"/>
      <c r="I150" s="28">
        <f t="shared" si="25"/>
        <v>1.714351241327895</v>
      </c>
      <c r="J150" s="28">
        <f t="shared" si="25"/>
        <v>9.309267615411315</v>
      </c>
      <c r="K150" s="28">
        <f t="shared" si="25"/>
        <v>18.276460381723524</v>
      </c>
      <c r="L150" s="28">
        <f t="shared" si="25"/>
        <v>44.07622203811102</v>
      </c>
      <c r="M150" s="28">
        <f t="shared" si="25"/>
        <v>45.025641025641015</v>
      </c>
      <c r="N150" s="28"/>
      <c r="O150" s="28"/>
      <c r="P150" s="28">
        <f t="shared" si="25"/>
        <v>32.372521588113266</v>
      </c>
      <c r="Q150" s="28">
        <f t="shared" ref="Q150" si="30">(Q136-Q135)/Q135*100</f>
        <v>46.012603536696332</v>
      </c>
    </row>
    <row r="151" spans="1:17">
      <c r="A151" s="6">
        <v>2005</v>
      </c>
      <c r="B151" s="28">
        <f>(B137-B136)/B136*100</f>
        <v>38.636363636363633</v>
      </c>
      <c r="C151" s="28">
        <f t="shared" si="25"/>
        <v>96.085093810016218</v>
      </c>
      <c r="D151" s="28">
        <f t="shared" si="25"/>
        <v>15.706866705135598</v>
      </c>
      <c r="E151" s="28">
        <f t="shared" si="25"/>
        <v>103.03844216887694</v>
      </c>
      <c r="F151" s="28"/>
      <c r="G151" s="28">
        <f t="shared" si="25"/>
        <v>47.323340471092088</v>
      </c>
      <c r="H151" s="28"/>
      <c r="I151" s="28">
        <f t="shared" si="25"/>
        <v>-1.5219842164599775</v>
      </c>
      <c r="J151" s="28">
        <f t="shared" si="25"/>
        <v>30.445827511749012</v>
      </c>
      <c r="K151" s="28">
        <f t="shared" si="25"/>
        <v>42.493887530562361</v>
      </c>
      <c r="L151" s="28">
        <f t="shared" si="25"/>
        <v>56.392562775541485</v>
      </c>
      <c r="M151" s="28">
        <f t="shared" si="25"/>
        <v>31.103253182461106</v>
      </c>
      <c r="N151" s="28"/>
      <c r="O151" s="28">
        <f t="shared" si="25"/>
        <v>26.30623520126283</v>
      </c>
      <c r="P151" s="28">
        <f t="shared" si="25"/>
        <v>43.390003462162205</v>
      </c>
      <c r="Q151" s="28">
        <f t="shared" ref="Q151" si="31">(Q137-Q136)/Q136*100</f>
        <v>62.873589467523786</v>
      </c>
    </row>
    <row r="152" spans="1:17">
      <c r="A152" s="6">
        <v>2006</v>
      </c>
      <c r="B152" s="28">
        <f t="shared" si="27"/>
        <v>32.422586520947185</v>
      </c>
      <c r="C152" s="28">
        <f t="shared" si="25"/>
        <v>30.045957959767968</v>
      </c>
      <c r="D152" s="28">
        <f t="shared" si="25"/>
        <v>86.864153201675649</v>
      </c>
      <c r="E152" s="28">
        <f t="shared" si="25"/>
        <v>34.022323274080193</v>
      </c>
      <c r="F152" s="28"/>
      <c r="G152" s="28">
        <f t="shared" si="25"/>
        <v>69.6220930232558</v>
      </c>
      <c r="H152" s="28"/>
      <c r="I152" s="28">
        <f t="shared" si="25"/>
        <v>30.509444762449924</v>
      </c>
      <c r="J152" s="28">
        <f t="shared" si="25"/>
        <v>23.88023369036026</v>
      </c>
      <c r="K152" s="28">
        <f t="shared" si="25"/>
        <v>46.705559368565538</v>
      </c>
      <c r="L152" s="28">
        <f t="shared" si="25"/>
        <v>52.279691138619931</v>
      </c>
      <c r="M152" s="28">
        <f t="shared" si="25"/>
        <v>38.364440608479889</v>
      </c>
      <c r="N152" s="28"/>
      <c r="O152" s="28">
        <f t="shared" si="25"/>
        <v>40.461163531837798</v>
      </c>
      <c r="P152" s="28">
        <f t="shared" si="25"/>
        <v>47.215056359685356</v>
      </c>
      <c r="Q152" s="28">
        <f t="shared" ref="Q152" si="32">(Q138-Q137)/Q137*100</f>
        <v>44.771676378849136</v>
      </c>
    </row>
    <row r="153" spans="1:17">
      <c r="A153" s="6">
        <v>2007</v>
      </c>
      <c r="B153" s="28">
        <f t="shared" si="27"/>
        <v>19.532324621733153</v>
      </c>
      <c r="C153" s="28">
        <f t="shared" si="25"/>
        <v>34.152134870517351</v>
      </c>
      <c r="D153" s="28">
        <f t="shared" si="25"/>
        <v>168.43875100080064</v>
      </c>
      <c r="E153" s="28">
        <f t="shared" si="25"/>
        <v>62.665021591610135</v>
      </c>
      <c r="F153" s="28"/>
      <c r="G153" s="28">
        <f t="shared" si="25"/>
        <v>180.29134532990571</v>
      </c>
      <c r="H153" s="28">
        <f t="shared" si="25"/>
        <v>-11.403215003348963</v>
      </c>
      <c r="I153" s="28">
        <f t="shared" si="25"/>
        <v>3.4605263157894735</v>
      </c>
      <c r="J153" s="28">
        <f t="shared" si="25"/>
        <v>81.065042247985872</v>
      </c>
      <c r="K153" s="28">
        <f t="shared" si="25"/>
        <v>58.479532163742697</v>
      </c>
      <c r="L153" s="28">
        <f t="shared" si="25"/>
        <v>32.979194333776</v>
      </c>
      <c r="M153" s="28">
        <f t="shared" si="25"/>
        <v>52.623781676413259</v>
      </c>
      <c r="N153" s="28">
        <f t="shared" si="25"/>
        <v>84.145261293179814</v>
      </c>
      <c r="O153" s="28">
        <f t="shared" si="25"/>
        <v>41.67408132396119</v>
      </c>
      <c r="P153" s="28">
        <f t="shared" si="25"/>
        <v>13.922914238853648</v>
      </c>
      <c r="Q153" s="28">
        <f t="shared" ref="Q153" si="33">(Q139-Q138)/Q138*100</f>
        <v>41.02311849208175</v>
      </c>
    </row>
    <row r="154" spans="1:17">
      <c r="A154" s="6">
        <v>2008</v>
      </c>
      <c r="B154" s="28">
        <f t="shared" si="27"/>
        <v>-27.848101265822788</v>
      </c>
      <c r="C154" s="28">
        <f t="shared" si="25"/>
        <v>-31.650544135429261</v>
      </c>
      <c r="D154" s="28">
        <f t="shared" si="25"/>
        <v>-21.689334287759486</v>
      </c>
      <c r="E154" s="28">
        <f t="shared" si="25"/>
        <v>-3.8190230582524407</v>
      </c>
      <c r="F154" s="28">
        <f t="shared" si="25"/>
        <v>-21.103290532846437</v>
      </c>
      <c r="G154" s="28">
        <f t="shared" si="25"/>
        <v>115.31641699785997</v>
      </c>
      <c r="H154" s="28">
        <f t="shared" si="25"/>
        <v>-25.109725109725105</v>
      </c>
      <c r="I154" s="28">
        <f t="shared" si="25"/>
        <v>-22.603755987960486</v>
      </c>
      <c r="J154" s="28">
        <f t="shared" si="25"/>
        <v>-16.02274700468832</v>
      </c>
      <c r="K154" s="28">
        <f t="shared" si="25"/>
        <v>-11.202952029520304</v>
      </c>
      <c r="L154" s="28">
        <f t="shared" si="25"/>
        <v>-26.997336884154453</v>
      </c>
      <c r="M154" s="28">
        <f t="shared" si="25"/>
        <v>-6.0079697557985074</v>
      </c>
      <c r="N154" s="28">
        <f t="shared" si="25"/>
        <v>-41.638608305274971</v>
      </c>
      <c r="O154" s="28">
        <f t="shared" si="25"/>
        <v>-1.056664206873807</v>
      </c>
      <c r="P154" s="28">
        <f t="shared" si="25"/>
        <v>-31.081122039189545</v>
      </c>
      <c r="Q154" s="28">
        <f t="shared" ref="Q154" si="34">(Q140-Q139)/Q139*100</f>
        <v>-17.235065600390776</v>
      </c>
    </row>
    <row r="155" spans="1:17">
      <c r="A155" s="6">
        <v>2009</v>
      </c>
      <c r="B155" s="28">
        <f t="shared" si="27"/>
        <v>-15.470494417862843</v>
      </c>
      <c r="C155" s="28">
        <f t="shared" si="25"/>
        <v>-35.679534971883491</v>
      </c>
      <c r="D155" s="28">
        <f t="shared" si="25"/>
        <v>-72.161283770058915</v>
      </c>
      <c r="E155" s="28">
        <f t="shared" si="25"/>
        <v>-27.270218051338666</v>
      </c>
      <c r="F155" s="28">
        <f t="shared" si="25"/>
        <v>-36.328005922571087</v>
      </c>
      <c r="G155" s="28">
        <f t="shared" si="25"/>
        <v>-37.895783046997018</v>
      </c>
      <c r="H155" s="28">
        <f t="shared" si="25"/>
        <v>-53.022825416409624</v>
      </c>
      <c r="I155" s="28">
        <f t="shared" si="25"/>
        <v>-23.651202278578086</v>
      </c>
      <c r="J155" s="28">
        <f t="shared" si="25"/>
        <v>-2.6079090204187034</v>
      </c>
      <c r="K155" s="28">
        <f t="shared" si="25"/>
        <v>-25.531914893617024</v>
      </c>
      <c r="L155" s="28">
        <f t="shared" si="25"/>
        <v>46.714753554698838</v>
      </c>
      <c r="M155" s="28">
        <f t="shared" si="25"/>
        <v>2.9133601478421469</v>
      </c>
      <c r="N155" s="28">
        <f t="shared" si="25"/>
        <v>-65.625</v>
      </c>
      <c r="O155" s="28">
        <f t="shared" si="25"/>
        <v>14.316544479355098</v>
      </c>
      <c r="P155" s="28">
        <f t="shared" si="25"/>
        <v>13.164751800340824</v>
      </c>
      <c r="Q155" s="28">
        <f t="shared" ref="Q155:Q157" si="35">(Q141-Q140)/Q140*100</f>
        <v>-3.8972028580612168</v>
      </c>
    </row>
    <row r="156" spans="1:17">
      <c r="A156" s="6">
        <v>2010</v>
      </c>
      <c r="B156" s="28">
        <f t="shared" si="27"/>
        <v>10.754716981132075</v>
      </c>
      <c r="C156" s="28">
        <f t="shared" si="27"/>
        <v>6.5422396856581537</v>
      </c>
      <c r="D156" s="28">
        <f t="shared" si="27"/>
        <v>10.616563298066399</v>
      </c>
      <c r="E156" s="28">
        <f t="shared" si="27"/>
        <v>4.3589048522634863</v>
      </c>
      <c r="F156" s="28">
        <f t="shared" si="27"/>
        <v>-16.30531427398947</v>
      </c>
      <c r="G156" s="28">
        <f t="shared" si="27"/>
        <v>-19.890260631001372</v>
      </c>
      <c r="H156" s="28">
        <f t="shared" si="27"/>
        <v>-28.102429415627057</v>
      </c>
      <c r="I156" s="28">
        <f t="shared" si="27"/>
        <v>-8.1210990745390568</v>
      </c>
      <c r="J156" s="28">
        <f t="shared" si="27"/>
        <v>26.979114142405979</v>
      </c>
      <c r="K156" s="28">
        <f t="shared" si="27"/>
        <v>-15.334821428571429</v>
      </c>
      <c r="L156" s="28">
        <f t="shared" si="27"/>
        <v>67.902350813743212</v>
      </c>
      <c r="M156" s="28">
        <f t="shared" si="27"/>
        <v>1.431287630717238</v>
      </c>
      <c r="N156" s="28">
        <f t="shared" si="27"/>
        <v>-28.391608391608397</v>
      </c>
      <c r="O156" s="28">
        <f t="shared" si="27"/>
        <v>40.145752359800106</v>
      </c>
      <c r="P156" s="28">
        <f t="shared" si="27"/>
        <v>19.746621457509548</v>
      </c>
      <c r="Q156" s="28">
        <f t="shared" si="35"/>
        <v>20.749664490349062</v>
      </c>
    </row>
    <row r="157" spans="1:17">
      <c r="A157" s="6">
        <v>2011</v>
      </c>
      <c r="B157" s="28">
        <f t="shared" si="27"/>
        <v>41.737649063032364</v>
      </c>
      <c r="C157" s="28">
        <f t="shared" si="27"/>
        <v>-1.3461183846579468</v>
      </c>
      <c r="D157" s="28">
        <f t="shared" si="27"/>
        <v>19.624010554089715</v>
      </c>
      <c r="E157" s="28">
        <f t="shared" si="27"/>
        <v>-3.8287703257311976</v>
      </c>
      <c r="F157" s="28">
        <f t="shared" si="27"/>
        <v>-23.968292882242377</v>
      </c>
      <c r="G157" s="28">
        <f t="shared" si="27"/>
        <v>52.853881278538807</v>
      </c>
      <c r="H157" s="28">
        <f t="shared" si="27"/>
        <v>-32.785388127853878</v>
      </c>
      <c r="I157" s="28">
        <f t="shared" si="27"/>
        <v>17.90427110174123</v>
      </c>
      <c r="J157" s="28">
        <f t="shared" si="27"/>
        <v>-20.530022780947608</v>
      </c>
      <c r="K157" s="28">
        <f t="shared" si="27"/>
        <v>36.778275771157396</v>
      </c>
      <c r="L157" s="28">
        <f t="shared" si="27"/>
        <v>19.857296715131927</v>
      </c>
      <c r="M157" s="28">
        <f t="shared" si="27"/>
        <v>8.3259567820879976</v>
      </c>
      <c r="N157" s="28">
        <f t="shared" si="27"/>
        <v>-35.9375</v>
      </c>
      <c r="O157" s="28">
        <f t="shared" si="27"/>
        <v>11.250879052307335</v>
      </c>
      <c r="P157" s="28">
        <f t="shared" si="27"/>
        <v>-0.19309718143020549</v>
      </c>
      <c r="Q157" s="28">
        <f t="shared" si="35"/>
        <v>3.0103146336927411</v>
      </c>
    </row>
    <row r="183" spans="1:17" ht="15.75" thickBot="1"/>
    <row r="184" spans="1:17" ht="24" thickBot="1">
      <c r="A184" s="75" t="s">
        <v>93</v>
      </c>
      <c r="B184" s="76"/>
      <c r="C184" s="76"/>
      <c r="D184" s="76"/>
      <c r="E184" s="76"/>
      <c r="F184" s="76"/>
      <c r="G184" s="76"/>
      <c r="H184" s="76"/>
      <c r="I184" s="76"/>
      <c r="J184" s="76"/>
      <c r="K184" s="76"/>
      <c r="L184" s="77"/>
      <c r="M184" s="77"/>
      <c r="N184" s="77"/>
      <c r="O184" s="77"/>
      <c r="P184" s="77"/>
      <c r="Q184" s="78" t="s">
        <v>94</v>
      </c>
    </row>
    <row r="185" spans="1:17" ht="16.5" thickBot="1">
      <c r="A185" s="14" t="s">
        <v>66</v>
      </c>
      <c r="B185" s="15" t="s">
        <v>5</v>
      </c>
      <c r="C185" s="16" t="s">
        <v>8</v>
      </c>
      <c r="D185" s="16" t="s">
        <v>44</v>
      </c>
      <c r="E185" s="16" t="s">
        <v>45</v>
      </c>
      <c r="F185" s="16" t="s">
        <v>12</v>
      </c>
      <c r="G185" s="16" t="s">
        <v>67</v>
      </c>
      <c r="H185" s="16" t="s">
        <v>16</v>
      </c>
      <c r="I185" s="16" t="s">
        <v>19</v>
      </c>
      <c r="J185" s="16" t="s">
        <v>39</v>
      </c>
      <c r="K185" s="16" t="s">
        <v>41</v>
      </c>
      <c r="L185" s="16" t="s">
        <v>43</v>
      </c>
      <c r="M185" s="16" t="s">
        <v>21</v>
      </c>
      <c r="N185" s="16" t="s">
        <v>24</v>
      </c>
      <c r="O185" s="16" t="s">
        <v>26</v>
      </c>
      <c r="P185" s="16" t="s">
        <v>64</v>
      </c>
      <c r="Q185" s="79"/>
    </row>
    <row r="186" spans="1:17">
      <c r="A186" s="6">
        <v>2000</v>
      </c>
      <c r="B186" s="13">
        <f>SUM(B2:B5)/4*12</f>
        <v>144</v>
      </c>
      <c r="C186" s="13">
        <f t="shared" ref="C186:P186" si="36">SUM(C2:C5)/4*12</f>
        <v>1206</v>
      </c>
      <c r="D186" s="13">
        <f t="shared" si="36"/>
        <v>9660</v>
      </c>
      <c r="E186" s="13">
        <f t="shared" si="36"/>
        <v>630</v>
      </c>
      <c r="F186" s="13">
        <f t="shared" si="36"/>
        <v>0</v>
      </c>
      <c r="G186" s="13">
        <f t="shared" si="36"/>
        <v>720</v>
      </c>
      <c r="H186" s="13">
        <f t="shared" si="36"/>
        <v>0</v>
      </c>
      <c r="I186" s="13">
        <f t="shared" si="36"/>
        <v>13275</v>
      </c>
      <c r="J186" s="13">
        <f t="shared" si="36"/>
        <v>4770</v>
      </c>
      <c r="K186" s="13">
        <f t="shared" si="36"/>
        <v>2100</v>
      </c>
      <c r="L186" s="13">
        <f t="shared" si="36"/>
        <v>5769</v>
      </c>
      <c r="M186" s="13">
        <f t="shared" si="36"/>
        <v>1899</v>
      </c>
      <c r="N186" s="13">
        <f t="shared" si="36"/>
        <v>0</v>
      </c>
      <c r="O186" s="13">
        <f t="shared" si="36"/>
        <v>0</v>
      </c>
      <c r="P186" s="13">
        <f t="shared" si="36"/>
        <v>41820</v>
      </c>
      <c r="Q186" s="13">
        <f>SUM(B186:P186)</f>
        <v>81993</v>
      </c>
    </row>
    <row r="187" spans="1:17">
      <c r="A187" s="6">
        <v>2001</v>
      </c>
      <c r="B187" s="13">
        <f>SUM(B6:B17)</f>
        <v>185</v>
      </c>
      <c r="C187" s="13">
        <f t="shared" ref="C187:P187" si="37">SUM(C6:C17)</f>
        <v>1758</v>
      </c>
      <c r="D187" s="13">
        <f t="shared" si="37"/>
        <v>9196</v>
      </c>
      <c r="E187" s="13">
        <f t="shared" si="37"/>
        <v>893</v>
      </c>
      <c r="F187" s="13">
        <f t="shared" si="37"/>
        <v>0</v>
      </c>
      <c r="G187" s="13">
        <f t="shared" si="37"/>
        <v>280</v>
      </c>
      <c r="H187" s="13">
        <f t="shared" si="37"/>
        <v>0</v>
      </c>
      <c r="I187" s="13">
        <f t="shared" si="37"/>
        <v>14475</v>
      </c>
      <c r="J187" s="13">
        <f t="shared" si="37"/>
        <v>6057</v>
      </c>
      <c r="K187" s="13">
        <f t="shared" si="37"/>
        <v>2460</v>
      </c>
      <c r="L187" s="13">
        <f t="shared" si="37"/>
        <v>4905</v>
      </c>
      <c r="M187" s="13">
        <f t="shared" si="37"/>
        <v>2905</v>
      </c>
      <c r="N187" s="13">
        <f t="shared" si="37"/>
        <v>0</v>
      </c>
      <c r="O187" s="13">
        <f t="shared" si="37"/>
        <v>0</v>
      </c>
      <c r="P187" s="13">
        <f t="shared" si="37"/>
        <v>53545</v>
      </c>
      <c r="Q187" s="13">
        <f t="shared" ref="Q187:Q197" si="38">SUM(B187:P187)</f>
        <v>96659</v>
      </c>
    </row>
    <row r="188" spans="1:17">
      <c r="A188" s="6">
        <v>2002</v>
      </c>
      <c r="B188" s="13">
        <f>SUM(B18:B29)</f>
        <v>309</v>
      </c>
      <c r="C188" s="13">
        <f t="shared" ref="C188:P188" si="39">SUM(C18:C29)</f>
        <v>2604</v>
      </c>
      <c r="D188" s="13">
        <f t="shared" si="39"/>
        <v>10253</v>
      </c>
      <c r="E188" s="13">
        <f t="shared" si="39"/>
        <v>1462</v>
      </c>
      <c r="F188" s="13">
        <f t="shared" si="39"/>
        <v>0</v>
      </c>
      <c r="G188" s="13">
        <f t="shared" si="39"/>
        <v>159</v>
      </c>
      <c r="H188" s="13">
        <f t="shared" si="39"/>
        <v>0</v>
      </c>
      <c r="I188" s="13">
        <f t="shared" si="39"/>
        <v>18060</v>
      </c>
      <c r="J188" s="13">
        <f t="shared" si="39"/>
        <v>10661</v>
      </c>
      <c r="K188" s="13">
        <f t="shared" si="39"/>
        <v>2342</v>
      </c>
      <c r="L188" s="13">
        <f t="shared" si="39"/>
        <v>6089</v>
      </c>
      <c r="M188" s="13">
        <f t="shared" si="39"/>
        <v>3292</v>
      </c>
      <c r="N188" s="13">
        <f t="shared" si="39"/>
        <v>0</v>
      </c>
      <c r="O188" s="13">
        <f t="shared" si="39"/>
        <v>0</v>
      </c>
      <c r="P188" s="13">
        <f t="shared" si="39"/>
        <v>61817</v>
      </c>
      <c r="Q188" s="13">
        <f t="shared" si="38"/>
        <v>117048</v>
      </c>
    </row>
    <row r="189" spans="1:17">
      <c r="A189" s="6">
        <v>2003</v>
      </c>
      <c r="B189" s="13">
        <f>SUM(B30:B41)</f>
        <v>308</v>
      </c>
      <c r="C189" s="13">
        <f t="shared" ref="C189:P189" si="40">SUM(C30:C41)</f>
        <v>3727</v>
      </c>
      <c r="D189" s="13">
        <f t="shared" si="40"/>
        <v>8656</v>
      </c>
      <c r="E189" s="13">
        <f t="shared" si="40"/>
        <v>1920</v>
      </c>
      <c r="F189" s="13">
        <f t="shared" si="40"/>
        <v>0</v>
      </c>
      <c r="G189" s="13">
        <f t="shared" si="40"/>
        <v>292</v>
      </c>
      <c r="H189" s="13">
        <f t="shared" si="40"/>
        <v>0</v>
      </c>
      <c r="I189" s="13">
        <f t="shared" si="40"/>
        <v>17441</v>
      </c>
      <c r="J189" s="13">
        <f t="shared" si="40"/>
        <v>14405</v>
      </c>
      <c r="K189" s="13">
        <f t="shared" si="40"/>
        <v>1729</v>
      </c>
      <c r="L189" s="13">
        <f t="shared" si="40"/>
        <v>7242</v>
      </c>
      <c r="M189" s="13">
        <f t="shared" si="40"/>
        <v>4875</v>
      </c>
      <c r="N189" s="13">
        <f t="shared" si="40"/>
        <v>0</v>
      </c>
      <c r="O189" s="13">
        <f t="shared" si="40"/>
        <v>0</v>
      </c>
      <c r="P189" s="13">
        <f t="shared" si="40"/>
        <v>41458</v>
      </c>
      <c r="Q189" s="13">
        <f t="shared" si="38"/>
        <v>102053</v>
      </c>
    </row>
    <row r="190" spans="1:17">
      <c r="A190" s="6">
        <v>2004</v>
      </c>
      <c r="B190" s="13">
        <f>SUM(B42:B53)</f>
        <v>396</v>
      </c>
      <c r="C190" s="13">
        <f t="shared" ref="C190:P190" si="41">SUM(C42:C53)</f>
        <v>6769</v>
      </c>
      <c r="D190" s="13">
        <f t="shared" si="41"/>
        <v>8665</v>
      </c>
      <c r="E190" s="13">
        <f t="shared" si="41"/>
        <v>5957</v>
      </c>
      <c r="F190" s="13">
        <f t="shared" si="41"/>
        <v>0</v>
      </c>
      <c r="G190" s="13">
        <f t="shared" si="41"/>
        <v>467</v>
      </c>
      <c r="H190" s="13">
        <f t="shared" si="41"/>
        <v>0</v>
      </c>
      <c r="I190" s="13">
        <f t="shared" si="41"/>
        <v>17740</v>
      </c>
      <c r="J190" s="13">
        <f t="shared" si="41"/>
        <v>15746</v>
      </c>
      <c r="K190" s="13">
        <f t="shared" si="41"/>
        <v>2045</v>
      </c>
      <c r="L190" s="13">
        <f t="shared" si="41"/>
        <v>10434</v>
      </c>
      <c r="M190" s="13">
        <f t="shared" si="41"/>
        <v>7070</v>
      </c>
      <c r="N190" s="13">
        <f t="shared" si="41"/>
        <v>0</v>
      </c>
      <c r="O190" s="13">
        <f t="shared" si="41"/>
        <v>6335</v>
      </c>
      <c r="P190" s="13">
        <f t="shared" si="41"/>
        <v>54879</v>
      </c>
      <c r="Q190" s="13">
        <f t="shared" si="38"/>
        <v>136503</v>
      </c>
    </row>
    <row r="191" spans="1:17">
      <c r="A191" s="6">
        <v>2005</v>
      </c>
      <c r="B191" s="13">
        <f>SUM(B54:B65)</f>
        <v>549</v>
      </c>
      <c r="C191" s="13">
        <f t="shared" ref="C191:P191" si="42">SUM(C54:C65)</f>
        <v>13273</v>
      </c>
      <c r="D191" s="13">
        <f t="shared" si="42"/>
        <v>10026</v>
      </c>
      <c r="E191" s="13">
        <f t="shared" si="42"/>
        <v>12095</v>
      </c>
      <c r="F191" s="13">
        <f t="shared" si="42"/>
        <v>0</v>
      </c>
      <c r="G191" s="13">
        <f t="shared" si="42"/>
        <v>688</v>
      </c>
      <c r="H191" s="13">
        <f t="shared" si="42"/>
        <v>0</v>
      </c>
      <c r="I191" s="13">
        <f t="shared" si="42"/>
        <v>17470</v>
      </c>
      <c r="J191" s="13">
        <f t="shared" si="42"/>
        <v>20540</v>
      </c>
      <c r="K191" s="13">
        <f t="shared" si="42"/>
        <v>2914</v>
      </c>
      <c r="L191" s="13">
        <f t="shared" si="42"/>
        <v>16318</v>
      </c>
      <c r="M191" s="13">
        <f t="shared" si="42"/>
        <v>9269</v>
      </c>
      <c r="N191" s="13">
        <f t="shared" si="42"/>
        <v>0</v>
      </c>
      <c r="O191" s="13">
        <f t="shared" si="42"/>
        <v>32006</v>
      </c>
      <c r="P191" s="13">
        <f t="shared" si="42"/>
        <v>78691</v>
      </c>
      <c r="Q191" s="13">
        <f t="shared" si="38"/>
        <v>213839</v>
      </c>
    </row>
    <row r="192" spans="1:17">
      <c r="A192" s="6">
        <v>2006</v>
      </c>
      <c r="B192" s="13">
        <f>SUM(B66:B77)</f>
        <v>727</v>
      </c>
      <c r="C192" s="13">
        <f t="shared" ref="C192:P192" si="43">SUM(C66:C77)</f>
        <v>17261</v>
      </c>
      <c r="D192" s="13">
        <f t="shared" si="43"/>
        <v>18735</v>
      </c>
      <c r="E192" s="13">
        <f t="shared" si="43"/>
        <v>16210</v>
      </c>
      <c r="F192" s="13">
        <f t="shared" si="43"/>
        <v>0</v>
      </c>
      <c r="G192" s="13">
        <f t="shared" si="43"/>
        <v>1167</v>
      </c>
      <c r="H192" s="13">
        <f t="shared" si="43"/>
        <v>4479</v>
      </c>
      <c r="I192" s="13">
        <f t="shared" si="43"/>
        <v>22800</v>
      </c>
      <c r="J192" s="13">
        <f t="shared" si="43"/>
        <v>25445</v>
      </c>
      <c r="K192" s="13">
        <f t="shared" si="43"/>
        <v>4275</v>
      </c>
      <c r="L192" s="13">
        <f t="shared" si="43"/>
        <v>24849</v>
      </c>
      <c r="M192" s="13">
        <f t="shared" si="43"/>
        <v>12825</v>
      </c>
      <c r="N192" s="13">
        <f>SUM(N66:N77)</f>
        <v>1129</v>
      </c>
      <c r="O192" s="13">
        <f t="shared" si="43"/>
        <v>44956</v>
      </c>
      <c r="P192" s="13">
        <f t="shared" si="43"/>
        <v>115845</v>
      </c>
      <c r="Q192" s="13">
        <f t="shared" si="38"/>
        <v>310703</v>
      </c>
    </row>
    <row r="193" spans="1:17">
      <c r="A193" s="6">
        <v>2007</v>
      </c>
      <c r="B193" s="13">
        <f>SUM(B78:B89)</f>
        <v>869</v>
      </c>
      <c r="C193" s="13">
        <f t="shared" ref="C193:P193" si="44">SUM(C78:C89)</f>
        <v>23156</v>
      </c>
      <c r="D193" s="13">
        <f t="shared" si="44"/>
        <v>50292</v>
      </c>
      <c r="E193" s="13">
        <f t="shared" si="44"/>
        <v>26368</v>
      </c>
      <c r="F193" s="13">
        <f t="shared" si="44"/>
        <v>16978</v>
      </c>
      <c r="G193" s="13">
        <f t="shared" si="44"/>
        <v>3271</v>
      </c>
      <c r="H193" s="13">
        <f t="shared" si="44"/>
        <v>4329</v>
      </c>
      <c r="I193" s="13">
        <f t="shared" si="44"/>
        <v>23589</v>
      </c>
      <c r="J193" s="13">
        <f t="shared" si="44"/>
        <v>46072</v>
      </c>
      <c r="K193" s="13">
        <f t="shared" si="44"/>
        <v>6775</v>
      </c>
      <c r="L193" s="13">
        <f t="shared" si="44"/>
        <v>33044</v>
      </c>
      <c r="M193" s="13">
        <f t="shared" si="44"/>
        <v>19574</v>
      </c>
      <c r="N193" s="13">
        <f t="shared" si="44"/>
        <v>3564</v>
      </c>
      <c r="O193" s="13">
        <f t="shared" si="44"/>
        <v>63691</v>
      </c>
      <c r="P193" s="13">
        <f t="shared" si="44"/>
        <v>131974</v>
      </c>
      <c r="Q193" s="13">
        <f t="shared" si="38"/>
        <v>453546</v>
      </c>
    </row>
    <row r="194" spans="1:17">
      <c r="A194" s="6">
        <v>2008</v>
      </c>
      <c r="B194" s="13">
        <f>SUM(B90:B101)</f>
        <v>627</v>
      </c>
      <c r="C194" s="13">
        <f t="shared" ref="C194:P194" si="45">SUM(C90:C101)</f>
        <v>15827</v>
      </c>
      <c r="D194" s="13">
        <f t="shared" si="45"/>
        <v>39384</v>
      </c>
      <c r="E194" s="13">
        <f t="shared" si="45"/>
        <v>25361</v>
      </c>
      <c r="F194" s="13">
        <f t="shared" si="45"/>
        <v>22963</v>
      </c>
      <c r="G194" s="13">
        <f t="shared" si="45"/>
        <v>7043</v>
      </c>
      <c r="H194" s="13">
        <f t="shared" si="45"/>
        <v>3242</v>
      </c>
      <c r="I194" s="13">
        <f t="shared" si="45"/>
        <v>18257</v>
      </c>
      <c r="J194" s="13">
        <f t="shared" si="45"/>
        <v>38690</v>
      </c>
      <c r="K194" s="13">
        <f t="shared" si="45"/>
        <v>6016</v>
      </c>
      <c r="L194" s="13">
        <f t="shared" si="45"/>
        <v>24123</v>
      </c>
      <c r="M194" s="13">
        <f t="shared" si="45"/>
        <v>18398</v>
      </c>
      <c r="N194" s="13">
        <f t="shared" si="45"/>
        <v>2080</v>
      </c>
      <c r="O194" s="13">
        <f t="shared" si="45"/>
        <v>63018</v>
      </c>
      <c r="P194" s="13">
        <f t="shared" si="45"/>
        <v>90955</v>
      </c>
      <c r="Q194" s="13">
        <f t="shared" si="38"/>
        <v>375984</v>
      </c>
    </row>
    <row r="195" spans="1:17">
      <c r="A195" s="6">
        <v>2009</v>
      </c>
      <c r="B195" s="13">
        <f>SUM(B102:B113)</f>
        <v>530</v>
      </c>
      <c r="C195" s="13">
        <f t="shared" ref="C195:P195" si="46">SUM(C102:C113)</f>
        <v>10180</v>
      </c>
      <c r="D195" s="13">
        <f t="shared" si="46"/>
        <v>10964</v>
      </c>
      <c r="E195" s="13">
        <f t="shared" si="46"/>
        <v>18445</v>
      </c>
      <c r="F195" s="13">
        <f t="shared" si="46"/>
        <v>14621</v>
      </c>
      <c r="G195" s="13">
        <f t="shared" si="46"/>
        <v>4374</v>
      </c>
      <c r="H195" s="13">
        <f t="shared" si="46"/>
        <v>1523</v>
      </c>
      <c r="I195" s="13">
        <f t="shared" si="46"/>
        <v>13939</v>
      </c>
      <c r="J195" s="13">
        <f t="shared" si="46"/>
        <v>37681</v>
      </c>
      <c r="K195" s="13">
        <f t="shared" si="46"/>
        <v>4480</v>
      </c>
      <c r="L195" s="13">
        <f t="shared" si="46"/>
        <v>35392</v>
      </c>
      <c r="M195" s="13">
        <f t="shared" si="46"/>
        <v>18934</v>
      </c>
      <c r="N195" s="13">
        <f t="shared" si="46"/>
        <v>715</v>
      </c>
      <c r="O195" s="13">
        <f t="shared" si="46"/>
        <v>72040</v>
      </c>
      <c r="P195" s="13">
        <f t="shared" si="46"/>
        <v>102929</v>
      </c>
      <c r="Q195" s="13">
        <f t="shared" si="38"/>
        <v>346747</v>
      </c>
    </row>
    <row r="196" spans="1:17">
      <c r="A196" s="6">
        <v>2010</v>
      </c>
      <c r="B196" s="13">
        <f>SUM(B114:B125)</f>
        <v>587</v>
      </c>
      <c r="C196" s="13">
        <f t="shared" ref="C196:P196" si="47">SUM(C114:C125)</f>
        <v>10846</v>
      </c>
      <c r="D196" s="13">
        <f t="shared" si="47"/>
        <v>12128</v>
      </c>
      <c r="E196" s="13">
        <f t="shared" si="47"/>
        <v>19249</v>
      </c>
      <c r="F196" s="13">
        <f t="shared" si="47"/>
        <v>12237</v>
      </c>
      <c r="G196" s="13">
        <f t="shared" si="47"/>
        <v>3504</v>
      </c>
      <c r="H196" s="13">
        <f t="shared" si="47"/>
        <v>1095</v>
      </c>
      <c r="I196" s="13">
        <f t="shared" si="47"/>
        <v>12807</v>
      </c>
      <c r="J196" s="13">
        <f t="shared" si="47"/>
        <v>47847</v>
      </c>
      <c r="K196" s="13">
        <f t="shared" si="47"/>
        <v>3793</v>
      </c>
      <c r="L196" s="13">
        <f t="shared" si="47"/>
        <v>59424</v>
      </c>
      <c r="M196" s="13">
        <f t="shared" si="47"/>
        <v>19205</v>
      </c>
      <c r="N196" s="13">
        <f t="shared" si="47"/>
        <v>512</v>
      </c>
      <c r="O196" s="13">
        <f t="shared" si="47"/>
        <v>100961</v>
      </c>
      <c r="P196" s="13">
        <f t="shared" si="47"/>
        <v>123254</v>
      </c>
      <c r="Q196" s="13">
        <f t="shared" si="38"/>
        <v>427449</v>
      </c>
    </row>
    <row r="197" spans="1:17">
      <c r="A197" s="6">
        <f>A157</f>
        <v>2011</v>
      </c>
      <c r="B197" s="13">
        <f>SUM(B126:B128)</f>
        <v>208</v>
      </c>
      <c r="C197" s="13">
        <f t="shared" ref="C197:P197" si="48">SUM(C126:C128)</f>
        <v>2675</v>
      </c>
      <c r="D197" s="13">
        <f t="shared" si="48"/>
        <v>3627</v>
      </c>
      <c r="E197" s="13">
        <f t="shared" si="48"/>
        <v>4628</v>
      </c>
      <c r="F197" s="13">
        <f t="shared" si="48"/>
        <v>2326</v>
      </c>
      <c r="G197" s="13">
        <f t="shared" si="48"/>
        <v>1339</v>
      </c>
      <c r="H197" s="13">
        <f t="shared" si="48"/>
        <v>184</v>
      </c>
      <c r="I197" s="13">
        <f t="shared" si="48"/>
        <v>3775</v>
      </c>
      <c r="J197" s="13">
        <f t="shared" si="48"/>
        <v>9506</v>
      </c>
      <c r="K197" s="13">
        <f t="shared" si="48"/>
        <v>1297</v>
      </c>
      <c r="L197" s="13">
        <f t="shared" si="48"/>
        <v>17806</v>
      </c>
      <c r="M197" s="13">
        <f t="shared" si="48"/>
        <v>5201</v>
      </c>
      <c r="N197" s="13">
        <f t="shared" si="48"/>
        <v>82</v>
      </c>
      <c r="O197" s="13">
        <f t="shared" si="48"/>
        <v>28080</v>
      </c>
      <c r="P197" s="13">
        <f t="shared" si="48"/>
        <v>30754</v>
      </c>
      <c r="Q197" s="13">
        <f t="shared" si="38"/>
        <v>111488</v>
      </c>
    </row>
    <row r="198" spans="1:17" ht="15.75" thickBot="1">
      <c r="A198" s="29" t="s">
        <v>93</v>
      </c>
      <c r="B198" s="30">
        <f>SUM(B186:B197)</f>
        <v>5439</v>
      </c>
      <c r="C198" s="30">
        <f t="shared" ref="C198:Q198" si="49">SUM(C186:C197)</f>
        <v>109282</v>
      </c>
      <c r="D198" s="30">
        <f t="shared" si="49"/>
        <v>191586</v>
      </c>
      <c r="E198" s="30">
        <f t="shared" si="49"/>
        <v>133218</v>
      </c>
      <c r="F198" s="30">
        <f t="shared" si="49"/>
        <v>69125</v>
      </c>
      <c r="G198" s="30">
        <f t="shared" si="49"/>
        <v>23304</v>
      </c>
      <c r="H198" s="30">
        <f t="shared" si="49"/>
        <v>14852</v>
      </c>
      <c r="I198" s="30">
        <f t="shared" si="49"/>
        <v>193628</v>
      </c>
      <c r="J198" s="30">
        <f t="shared" si="49"/>
        <v>277420</v>
      </c>
      <c r="K198" s="30">
        <f t="shared" si="49"/>
        <v>40226</v>
      </c>
      <c r="L198" s="30">
        <f t="shared" si="49"/>
        <v>245395</v>
      </c>
      <c r="M198" s="30">
        <f t="shared" si="49"/>
        <v>123447</v>
      </c>
      <c r="N198" s="30">
        <f t="shared" si="49"/>
        <v>8082</v>
      </c>
      <c r="O198" s="30">
        <f t="shared" si="49"/>
        <v>411087</v>
      </c>
      <c r="P198" s="30">
        <f t="shared" si="49"/>
        <v>927921</v>
      </c>
      <c r="Q198" s="31">
        <f t="shared" si="49"/>
        <v>2774012</v>
      </c>
    </row>
    <row r="199" spans="1:17" ht="15.75" thickTop="1"/>
    <row r="200" spans="1:17" ht="15.75" thickBot="1">
      <c r="Q200" s="13"/>
    </row>
    <row r="201" spans="1:17" ht="24" thickBot="1">
      <c r="A201" s="80" t="s">
        <v>95</v>
      </c>
      <c r="B201" s="77"/>
      <c r="C201" s="77"/>
      <c r="D201" s="77"/>
      <c r="E201" s="77"/>
      <c r="F201" s="77"/>
      <c r="G201" s="77"/>
      <c r="H201" s="77"/>
      <c r="I201" s="77"/>
      <c r="J201" s="77"/>
      <c r="K201" s="77"/>
      <c r="L201" s="77"/>
      <c r="M201" s="77"/>
      <c r="N201" s="77"/>
      <c r="O201" s="77"/>
      <c r="P201" s="81"/>
      <c r="Q201" s="32"/>
    </row>
    <row r="202" spans="1:17" ht="16.5" thickBot="1">
      <c r="A202" s="14" t="s">
        <v>96</v>
      </c>
      <c r="B202" s="15" t="s">
        <v>5</v>
      </c>
      <c r="C202" s="16" t="s">
        <v>8</v>
      </c>
      <c r="D202" s="16" t="s">
        <v>44</v>
      </c>
      <c r="E202" s="16" t="s">
        <v>45</v>
      </c>
      <c r="F202" s="16" t="s">
        <v>12</v>
      </c>
      <c r="G202" s="16" t="s">
        <v>67</v>
      </c>
      <c r="H202" s="16" t="s">
        <v>16</v>
      </c>
      <c r="I202" s="16" t="s">
        <v>19</v>
      </c>
      <c r="J202" s="16" t="s">
        <v>39</v>
      </c>
      <c r="K202" s="16" t="s">
        <v>41</v>
      </c>
      <c r="L202" s="16" t="s">
        <v>43</v>
      </c>
      <c r="M202" s="16" t="s">
        <v>21</v>
      </c>
      <c r="N202" s="16" t="s">
        <v>24</v>
      </c>
      <c r="O202" s="16" t="s">
        <v>26</v>
      </c>
      <c r="P202" s="17" t="s">
        <v>64</v>
      </c>
    </row>
    <row r="203" spans="1:17">
      <c r="A203" s="6">
        <v>2000</v>
      </c>
      <c r="B203" s="28">
        <f>B186/$Q186*100</f>
        <v>0.17562474845413634</v>
      </c>
      <c r="C203" s="28">
        <f t="shared" ref="C203:P203" si="50">C186/$Q186*100</f>
        <v>1.4708572683033918</v>
      </c>
      <c r="D203" s="28">
        <f t="shared" si="50"/>
        <v>11.781493542131646</v>
      </c>
      <c r="E203" s="28">
        <f t="shared" si="50"/>
        <v>0.76835827448684646</v>
      </c>
      <c r="F203" s="28">
        <f t="shared" si="50"/>
        <v>0</v>
      </c>
      <c r="G203" s="28">
        <f t="shared" si="50"/>
        <v>0.87812374227068168</v>
      </c>
      <c r="H203" s="28">
        <f t="shared" si="50"/>
        <v>0</v>
      </c>
      <c r="I203" s="28">
        <f t="shared" si="50"/>
        <v>16.190406498115692</v>
      </c>
      <c r="J203" s="28">
        <f t="shared" si="50"/>
        <v>5.8175697925432663</v>
      </c>
      <c r="K203" s="28">
        <f t="shared" si="50"/>
        <v>2.5611942482894881</v>
      </c>
      <c r="L203" s="28">
        <f t="shared" si="50"/>
        <v>7.0359664849438373</v>
      </c>
      <c r="M203" s="28">
        <f t="shared" si="50"/>
        <v>2.3160513702389229</v>
      </c>
      <c r="N203" s="28">
        <f t="shared" si="50"/>
        <v>0</v>
      </c>
      <c r="O203" s="28">
        <f t="shared" si="50"/>
        <v>0</v>
      </c>
      <c r="P203" s="28">
        <f t="shared" si="50"/>
        <v>51.004354030222089</v>
      </c>
    </row>
    <row r="204" spans="1:17">
      <c r="A204" s="6">
        <v>2001</v>
      </c>
      <c r="B204" s="28">
        <f>B187/$Q187*100</f>
        <v>0.19139448990782029</v>
      </c>
      <c r="C204" s="28">
        <f t="shared" ref="B204:P211" si="51">C187/$Q187*100</f>
        <v>1.8187649365294489</v>
      </c>
      <c r="D204" s="28">
        <f t="shared" si="51"/>
        <v>9.5138579956341367</v>
      </c>
      <c r="E204" s="28">
        <f t="shared" si="51"/>
        <v>0.92386637560910001</v>
      </c>
      <c r="F204" s="28">
        <f t="shared" si="51"/>
        <v>0</v>
      </c>
      <c r="G204" s="28">
        <f t="shared" si="51"/>
        <v>0.28967814688751176</v>
      </c>
      <c r="H204" s="28">
        <f t="shared" si="51"/>
        <v>0</v>
      </c>
      <c r="I204" s="28">
        <f t="shared" si="51"/>
        <v>14.975325629274048</v>
      </c>
      <c r="J204" s="28">
        <f t="shared" si="51"/>
        <v>6.2663590560630675</v>
      </c>
      <c r="K204" s="28">
        <f t="shared" si="51"/>
        <v>2.5450294333688532</v>
      </c>
      <c r="L204" s="28">
        <f t="shared" si="51"/>
        <v>5.0745403945830185</v>
      </c>
      <c r="M204" s="28">
        <f t="shared" si="51"/>
        <v>3.0054107739579345</v>
      </c>
      <c r="N204" s="28">
        <f t="shared" si="51"/>
        <v>0</v>
      </c>
      <c r="O204" s="28">
        <f t="shared" si="51"/>
        <v>0</v>
      </c>
      <c r="P204" s="28">
        <f t="shared" si="51"/>
        <v>55.395772768185061</v>
      </c>
    </row>
    <row r="205" spans="1:17">
      <c r="A205" s="6">
        <v>2002</v>
      </c>
      <c r="B205" s="28">
        <f t="shared" si="51"/>
        <v>0.26399425876563459</v>
      </c>
      <c r="C205" s="28">
        <f t="shared" si="51"/>
        <v>2.2247283165880662</v>
      </c>
      <c r="D205" s="28">
        <f t="shared" si="51"/>
        <v>8.7596541589775132</v>
      </c>
      <c r="E205" s="28">
        <f t="shared" si="51"/>
        <v>1.2490602146128083</v>
      </c>
      <c r="F205" s="28">
        <f t="shared" si="51"/>
        <v>0</v>
      </c>
      <c r="G205" s="28">
        <f t="shared" si="51"/>
        <v>0.13584170596678286</v>
      </c>
      <c r="H205" s="28">
        <f t="shared" si="51"/>
        <v>0</v>
      </c>
      <c r="I205" s="28">
        <f t="shared" si="51"/>
        <v>15.429567356981751</v>
      </c>
      <c r="J205" s="28">
        <f t="shared" si="51"/>
        <v>9.1082291025903892</v>
      </c>
      <c r="K205" s="28">
        <f t="shared" si="51"/>
        <v>2.0008885243660721</v>
      </c>
      <c r="L205" s="28">
        <f t="shared" si="51"/>
        <v>5.2021392932813892</v>
      </c>
      <c r="M205" s="28">
        <f t="shared" si="51"/>
        <v>2.8125213587587998</v>
      </c>
      <c r="N205" s="28">
        <f t="shared" si="51"/>
        <v>0</v>
      </c>
      <c r="O205" s="28">
        <f t="shared" si="51"/>
        <v>0</v>
      </c>
      <c r="P205" s="28">
        <f t="shared" si="51"/>
        <v>52.813375709110787</v>
      </c>
    </row>
    <row r="206" spans="1:17">
      <c r="A206" s="6">
        <v>2003</v>
      </c>
      <c r="B206" s="28">
        <f t="shared" si="51"/>
        <v>0.30180396460662595</v>
      </c>
      <c r="C206" s="28">
        <f t="shared" si="51"/>
        <v>3.6520239483405681</v>
      </c>
      <c r="D206" s="28">
        <f t="shared" si="51"/>
        <v>8.4818672650485532</v>
      </c>
      <c r="E206" s="28">
        <f t="shared" si="51"/>
        <v>1.8813753637815642</v>
      </c>
      <c r="F206" s="28">
        <f t="shared" si="51"/>
        <v>0</v>
      </c>
      <c r="G206" s="28">
        <f t="shared" si="51"/>
        <v>0.28612583657511292</v>
      </c>
      <c r="H206" s="28">
        <f t="shared" si="51"/>
        <v>0</v>
      </c>
      <c r="I206" s="28">
        <f t="shared" si="51"/>
        <v>17.09013943735118</v>
      </c>
      <c r="J206" s="28">
        <f t="shared" si="51"/>
        <v>14.115214643371582</v>
      </c>
      <c r="K206" s="28">
        <f t="shared" si="51"/>
        <v>1.6942177104053775</v>
      </c>
      <c r="L206" s="28">
        <f t="shared" si="51"/>
        <v>7.0963127002635877</v>
      </c>
      <c r="M206" s="28">
        <f t="shared" si="51"/>
        <v>4.776929634601629</v>
      </c>
      <c r="N206" s="28">
        <f t="shared" si="51"/>
        <v>0</v>
      </c>
      <c r="O206" s="28">
        <f t="shared" si="51"/>
        <v>0</v>
      </c>
      <c r="P206" s="28">
        <f t="shared" si="51"/>
        <v>40.623989495654214</v>
      </c>
    </row>
    <row r="207" spans="1:17">
      <c r="A207" s="6">
        <v>2004</v>
      </c>
      <c r="B207" s="28">
        <f t="shared" si="51"/>
        <v>0.29010351420847896</v>
      </c>
      <c r="C207" s="28">
        <f t="shared" si="51"/>
        <v>4.9588653729222072</v>
      </c>
      <c r="D207" s="28">
        <f t="shared" si="51"/>
        <v>6.3478458348900757</v>
      </c>
      <c r="E207" s="28">
        <f t="shared" si="51"/>
        <v>4.3640066518684577</v>
      </c>
      <c r="F207" s="28">
        <f t="shared" si="51"/>
        <v>0</v>
      </c>
      <c r="G207" s="28">
        <f t="shared" si="51"/>
        <v>0.34211702306909009</v>
      </c>
      <c r="H207" s="28">
        <f t="shared" si="51"/>
        <v>0</v>
      </c>
      <c r="I207" s="28">
        <f t="shared" si="51"/>
        <v>12.996051368834385</v>
      </c>
      <c r="J207" s="28">
        <f t="shared" si="51"/>
        <v>11.535277612946237</v>
      </c>
      <c r="K207" s="28">
        <f t="shared" si="51"/>
        <v>1.4981355721119682</v>
      </c>
      <c r="L207" s="28">
        <f t="shared" si="51"/>
        <v>7.6437880486143168</v>
      </c>
      <c r="M207" s="28">
        <f t="shared" si="51"/>
        <v>5.1793733471059245</v>
      </c>
      <c r="N207" s="28">
        <f t="shared" si="51"/>
        <v>0</v>
      </c>
      <c r="O207" s="28">
        <f t="shared" si="51"/>
        <v>4.6409236427038234</v>
      </c>
      <c r="P207" s="28">
        <f t="shared" si="51"/>
        <v>40.203512010725042</v>
      </c>
    </row>
    <row r="208" spans="1:17">
      <c r="A208" s="6">
        <v>2005</v>
      </c>
      <c r="B208" s="28">
        <f t="shared" si="51"/>
        <v>0.25673520732887828</v>
      </c>
      <c r="C208" s="28">
        <f t="shared" si="51"/>
        <v>6.2070062056032809</v>
      </c>
      <c r="D208" s="28">
        <f t="shared" si="51"/>
        <v>4.6885741141700059</v>
      </c>
      <c r="E208" s="28">
        <f t="shared" si="51"/>
        <v>5.6561244674731928</v>
      </c>
      <c r="F208" s="28">
        <f t="shared" si="51"/>
        <v>0</v>
      </c>
      <c r="G208" s="28">
        <f t="shared" si="51"/>
        <v>0.32173738186205508</v>
      </c>
      <c r="H208" s="28">
        <f t="shared" si="51"/>
        <v>0</v>
      </c>
      <c r="I208" s="28">
        <f t="shared" si="51"/>
        <v>8.1696977632704968</v>
      </c>
      <c r="J208" s="28">
        <f t="shared" si="51"/>
        <v>9.6053573015212379</v>
      </c>
      <c r="K208" s="28">
        <f t="shared" si="51"/>
        <v>1.3627074574796927</v>
      </c>
      <c r="L208" s="28">
        <f t="shared" si="51"/>
        <v>7.6309747052689172</v>
      </c>
      <c r="M208" s="28">
        <f t="shared" si="51"/>
        <v>4.3345694658130647</v>
      </c>
      <c r="N208" s="28">
        <f t="shared" si="51"/>
        <v>0</v>
      </c>
      <c r="O208" s="28">
        <f t="shared" si="51"/>
        <v>14.967335238193218</v>
      </c>
      <c r="P208" s="28">
        <f t="shared" si="51"/>
        <v>36.799180692015952</v>
      </c>
    </row>
    <row r="209" spans="1:16">
      <c r="A209" s="6">
        <v>2006</v>
      </c>
      <c r="B209" s="28">
        <f t="shared" si="51"/>
        <v>0.23398551027830433</v>
      </c>
      <c r="C209" s="28">
        <f t="shared" si="51"/>
        <v>5.5554661525637021</v>
      </c>
      <c r="D209" s="28">
        <f t="shared" si="51"/>
        <v>6.0298741885337446</v>
      </c>
      <c r="E209" s="28">
        <f t="shared" si="51"/>
        <v>5.2172009925877765</v>
      </c>
      <c r="F209" s="28">
        <f t="shared" si="51"/>
        <v>0</v>
      </c>
      <c r="G209" s="28">
        <f t="shared" si="51"/>
        <v>0.37559984937383933</v>
      </c>
      <c r="H209" s="28">
        <f t="shared" si="51"/>
        <v>1.4415696018384117</v>
      </c>
      <c r="I209" s="28">
        <f t="shared" si="51"/>
        <v>7.3381975713140841</v>
      </c>
      <c r="J209" s="28">
        <f t="shared" si="51"/>
        <v>8.1894928597406533</v>
      </c>
      <c r="K209" s="28">
        <f t="shared" si="51"/>
        <v>1.3759120446213908</v>
      </c>
      <c r="L209" s="28">
        <f t="shared" si="51"/>
        <v>7.9976698004203373</v>
      </c>
      <c r="M209" s="28">
        <f t="shared" si="51"/>
        <v>4.1277361338641727</v>
      </c>
      <c r="N209" s="28">
        <f t="shared" si="51"/>
        <v>0.36336952008831586</v>
      </c>
      <c r="O209" s="28">
        <f t="shared" si="51"/>
        <v>14.469123246315613</v>
      </c>
      <c r="P209" s="28">
        <f t="shared" si="51"/>
        <v>37.284802528459657</v>
      </c>
    </row>
    <row r="210" spans="1:16">
      <c r="A210" s="6">
        <v>2007</v>
      </c>
      <c r="B210" s="28">
        <f t="shared" si="51"/>
        <v>0.19160129292287884</v>
      </c>
      <c r="C210" s="28">
        <f t="shared" si="51"/>
        <v>5.1055460747090704</v>
      </c>
      <c r="D210" s="28">
        <f t="shared" si="51"/>
        <v>11.088621661308885</v>
      </c>
      <c r="E210" s="28">
        <f t="shared" si="51"/>
        <v>5.8137432586771798</v>
      </c>
      <c r="F210" s="28">
        <f t="shared" si="51"/>
        <v>3.7433909680605719</v>
      </c>
      <c r="G210" s="28">
        <f t="shared" si="51"/>
        <v>0.72120578728508244</v>
      </c>
      <c r="H210" s="28">
        <f t="shared" si="51"/>
        <v>0.95447870778267252</v>
      </c>
      <c r="I210" s="28">
        <f t="shared" si="51"/>
        <v>5.2010159939675358</v>
      </c>
      <c r="J210" s="28">
        <f t="shared" si="51"/>
        <v>10.158175796942317</v>
      </c>
      <c r="K210" s="28">
        <f t="shared" si="51"/>
        <v>1.4937845334321105</v>
      </c>
      <c r="L210" s="28">
        <f t="shared" si="51"/>
        <v>7.285699796713013</v>
      </c>
      <c r="M210" s="28">
        <f t="shared" si="51"/>
        <v>4.3157695140073997</v>
      </c>
      <c r="N210" s="28">
        <f t="shared" si="51"/>
        <v>0.78580783426598411</v>
      </c>
      <c r="O210" s="28">
        <f t="shared" si="51"/>
        <v>14.042897523073735</v>
      </c>
      <c r="P210" s="28">
        <f t="shared" si="51"/>
        <v>29.098261256851565</v>
      </c>
    </row>
    <row r="211" spans="1:16">
      <c r="A211" s="6">
        <v>2008</v>
      </c>
      <c r="B211" s="28">
        <f t="shared" si="51"/>
        <v>0.16676241542193285</v>
      </c>
      <c r="C211" s="28">
        <f t="shared" si="51"/>
        <v>4.2094876377718204</v>
      </c>
      <c r="D211" s="28">
        <f t="shared" si="51"/>
        <v>10.474913826120261</v>
      </c>
      <c r="E211" s="28">
        <f t="shared" si="51"/>
        <v>6.7452338397378613</v>
      </c>
      <c r="F211" s="28">
        <f t="shared" si="51"/>
        <v>6.1074407421592412</v>
      </c>
      <c r="G211" s="28">
        <f t="shared" si="51"/>
        <v>1.8732180092769903</v>
      </c>
      <c r="H211" s="28">
        <f t="shared" si="51"/>
        <v>0.86227073492489048</v>
      </c>
      <c r="I211" s="28">
        <f t="shared" si="51"/>
        <v>4.8557917358185456</v>
      </c>
      <c r="J211" s="28">
        <f t="shared" si="51"/>
        <v>10.290331503468233</v>
      </c>
      <c r="K211" s="28">
        <f t="shared" si="51"/>
        <v>1.600068088003745</v>
      </c>
      <c r="L211" s="28">
        <f t="shared" si="51"/>
        <v>6.4159645091280488</v>
      </c>
      <c r="M211" s="28">
        <f t="shared" si="51"/>
        <v>4.8932933316311331</v>
      </c>
      <c r="N211" s="28">
        <f t="shared" si="51"/>
        <v>0.55321503042682663</v>
      </c>
      <c r="O211" s="28">
        <f t="shared" si="51"/>
        <v>16.760819609345077</v>
      </c>
      <c r="P211" s="28">
        <f t="shared" si="51"/>
        <v>24.191188986765393</v>
      </c>
    </row>
    <row r="212" spans="1:16">
      <c r="A212" s="6">
        <v>2009</v>
      </c>
      <c r="B212" s="28">
        <f t="shared" ref="B212:P212" si="52">B195/$Q195*100</f>
        <v>0.15284919552296053</v>
      </c>
      <c r="C212" s="28">
        <f t="shared" si="52"/>
        <v>2.9358581328749778</v>
      </c>
      <c r="D212" s="28">
        <f t="shared" si="52"/>
        <v>3.1619595843655457</v>
      </c>
      <c r="E212" s="28">
        <f t="shared" si="52"/>
        <v>5.3194403989075605</v>
      </c>
      <c r="F212" s="28">
        <f t="shared" si="52"/>
        <v>4.2166190334739735</v>
      </c>
      <c r="G212" s="28">
        <f t="shared" si="52"/>
        <v>1.2614384551272253</v>
      </c>
      <c r="H212" s="28">
        <f t="shared" si="52"/>
        <v>0.43922514109711108</v>
      </c>
      <c r="I212" s="28">
        <f t="shared" si="52"/>
        <v>4.0199338422538622</v>
      </c>
      <c r="J212" s="28">
        <f t="shared" si="52"/>
        <v>10.867001012265428</v>
      </c>
      <c r="K212" s="28">
        <f t="shared" si="52"/>
        <v>1.2920082942318174</v>
      </c>
      <c r="L212" s="28">
        <f t="shared" si="52"/>
        <v>10.206865524431358</v>
      </c>
      <c r="M212" s="28">
        <f t="shared" si="52"/>
        <v>5.4604654113806319</v>
      </c>
      <c r="N212" s="28">
        <f t="shared" si="52"/>
        <v>0.20620221660172977</v>
      </c>
      <c r="O212" s="28">
        <f t="shared" si="52"/>
        <v>20.775954802781278</v>
      </c>
      <c r="P212" s="28">
        <f t="shared" si="52"/>
        <v>29.684178954684537</v>
      </c>
    </row>
    <row r="213" spans="1:16">
      <c r="A213" s="6">
        <v>2010</v>
      </c>
      <c r="B213" s="28">
        <f t="shared" ref="B213:P213" si="53">B196/$Q196*100</f>
        <v>0.13732632431003464</v>
      </c>
      <c r="C213" s="28">
        <f t="shared" si="53"/>
        <v>2.537378728222548</v>
      </c>
      <c r="D213" s="28">
        <f t="shared" si="53"/>
        <v>2.83729754894736</v>
      </c>
      <c r="E213" s="28">
        <f t="shared" si="53"/>
        <v>4.5032272855943054</v>
      </c>
      <c r="F213" s="28">
        <f t="shared" si="53"/>
        <v>2.862797667090109</v>
      </c>
      <c r="G213" s="28">
        <f t="shared" si="53"/>
        <v>0.81974691717608428</v>
      </c>
      <c r="H213" s="28">
        <f t="shared" si="53"/>
        <v>0.25617091161752631</v>
      </c>
      <c r="I213" s="28">
        <f t="shared" si="53"/>
        <v>2.9961469087540267</v>
      </c>
      <c r="J213" s="28">
        <f t="shared" si="53"/>
        <v>11.19361608051487</v>
      </c>
      <c r="K213" s="28">
        <f t="shared" si="53"/>
        <v>0.88735732216007057</v>
      </c>
      <c r="L213" s="28">
        <f t="shared" si="53"/>
        <v>13.90200936252044</v>
      </c>
      <c r="M213" s="28">
        <f t="shared" si="53"/>
        <v>4.4929336599220022</v>
      </c>
      <c r="N213" s="28">
        <f t="shared" si="53"/>
        <v>0.11978037145951916</v>
      </c>
      <c r="O213" s="28">
        <f t="shared" si="53"/>
        <v>23.61942594321194</v>
      </c>
      <c r="P213" s="28">
        <f t="shared" si="53"/>
        <v>28.834784968499168</v>
      </c>
    </row>
    <row r="214" spans="1:16">
      <c r="A214" s="6">
        <v>2011</v>
      </c>
      <c r="B214" s="28">
        <f t="shared" ref="B214:O214" si="54">B197/$Q197*100</f>
        <v>0.18656716417910446</v>
      </c>
      <c r="C214" s="28">
        <f t="shared" si="54"/>
        <v>2.399361366245695</v>
      </c>
      <c r="D214" s="28">
        <f t="shared" si="54"/>
        <v>3.2532649253731347</v>
      </c>
      <c r="E214" s="28">
        <f t="shared" si="54"/>
        <v>4.1511194029850751</v>
      </c>
      <c r="F214" s="28">
        <f t="shared" si="54"/>
        <v>2.0863231917336393</v>
      </c>
      <c r="G214" s="28">
        <f t="shared" si="54"/>
        <v>1.201026119402985</v>
      </c>
      <c r="H214" s="28">
        <f t="shared" si="54"/>
        <v>0.16504018369690013</v>
      </c>
      <c r="I214" s="28">
        <f t="shared" si="54"/>
        <v>3.3860146383467278</v>
      </c>
      <c r="J214" s="28">
        <f t="shared" si="54"/>
        <v>8.5264781859931116</v>
      </c>
      <c r="K214" s="28">
        <f t="shared" si="54"/>
        <v>1.1633539035591274</v>
      </c>
      <c r="L214" s="28">
        <f t="shared" si="54"/>
        <v>15.971225602755453</v>
      </c>
      <c r="M214" s="28">
        <f t="shared" si="54"/>
        <v>4.6650760619977039</v>
      </c>
      <c r="N214" s="28">
        <f t="shared" si="54"/>
        <v>7.355051664753158E-2</v>
      </c>
      <c r="O214" s="28">
        <f t="shared" si="54"/>
        <v>25.186567164179102</v>
      </c>
      <c r="P214" s="28">
        <f>P197/$Q197*100</f>
        <v>27.585031572904704</v>
      </c>
    </row>
    <row r="240" ht="19.5" customHeight="1" thickBot="1"/>
    <row r="241" spans="1:5" ht="27.75" customHeight="1" thickBot="1">
      <c r="A241" s="33"/>
      <c r="B241" s="67" t="s">
        <v>97</v>
      </c>
      <c r="C241" s="68" t="s">
        <v>98</v>
      </c>
      <c r="D241" s="68" t="s">
        <v>99</v>
      </c>
      <c r="E241" s="69" t="s">
        <v>100</v>
      </c>
    </row>
    <row r="242" spans="1:5">
      <c r="A242" s="54" t="s">
        <v>5</v>
      </c>
      <c r="B242" s="55">
        <f>STDEV(B147:B157)</f>
        <v>27.159102370663728</v>
      </c>
      <c r="C242" s="70">
        <f>AVERAGE(B147:B157)</f>
        <v>20.319281669521033</v>
      </c>
      <c r="D242" s="70">
        <f>MEDIAN(B147:B157)</f>
        <v>28.472222222222214</v>
      </c>
      <c r="E242" s="56">
        <f>SKEW(B147:B157)</f>
        <v>-0.28383268771596187</v>
      </c>
    </row>
    <row r="243" spans="1:5">
      <c r="A243" s="57" t="s">
        <v>8</v>
      </c>
      <c r="B243" s="58">
        <f>STDEV(C147:C157)</f>
        <v>41.749490028746337</v>
      </c>
      <c r="C243" s="71">
        <f>AVERAGE(C147:C157)</f>
        <v>28.799073314006456</v>
      </c>
      <c r="D243" s="71">
        <f>MEDIAN(C147:C157)</f>
        <v>34.152134870517351</v>
      </c>
      <c r="E243" s="59">
        <f>SKEW(C147:C157)</f>
        <v>-0.10106072585863186</v>
      </c>
    </row>
    <row r="244" spans="1:5">
      <c r="A244" s="57" t="s">
        <v>44</v>
      </c>
      <c r="B244" s="58">
        <f>STDEV(D147:D157)</f>
        <v>62.570515546049393</v>
      </c>
      <c r="C244" s="71">
        <f>AVERAGE(D147:D157)</f>
        <v>18.056235189076613</v>
      </c>
      <c r="D244" s="71">
        <f>MEDIAN(D147:D157)</f>
        <v>10.616563298066399</v>
      </c>
      <c r="E244" s="59">
        <f>SKEW(D147:D157)</f>
        <v>1.4334788254773403</v>
      </c>
    </row>
    <row r="245" spans="1:5">
      <c r="A245" s="57" t="s">
        <v>45</v>
      </c>
      <c r="B245" s="58">
        <f>STDEV(E147:E157)</f>
        <v>65.773267385149666</v>
      </c>
      <c r="C245" s="71">
        <f>AVERAGE(E147:E157)</f>
        <v>46.928898490889772</v>
      </c>
      <c r="D245" s="71">
        <f>MEDIAN(E147:E157)</f>
        <v>34.022323274080193</v>
      </c>
      <c r="E245" s="59">
        <f>SKEW(E147:E157)</f>
        <v>1.627651041654484</v>
      </c>
    </row>
    <row r="246" spans="1:5">
      <c r="A246" s="57" t="s">
        <v>12</v>
      </c>
      <c r="B246" s="58">
        <f>STDEV(F147:F157)</f>
        <v>8.5411391794103952</v>
      </c>
      <c r="C246" s="71">
        <f>AVERAGE(F147:F157)</f>
        <v>-24.426225902912343</v>
      </c>
      <c r="D246" s="71">
        <f>MEDIAN(F147:F157)</f>
        <v>-22.535791707544405</v>
      </c>
      <c r="E246" s="59">
        <f>SKEW(F147:F1159)</f>
        <v>4.020855276886798</v>
      </c>
    </row>
    <row r="247" spans="1:5">
      <c r="A247" s="57" t="s">
        <v>67</v>
      </c>
      <c r="B247" s="58">
        <f>STDEV(G147:G157)</f>
        <v>74.532754670765883</v>
      </c>
      <c r="C247" s="71">
        <f>AVERAGE(G147:G157)</f>
        <v>40.624994744428243</v>
      </c>
      <c r="D247" s="71">
        <f>MEDIAN(G147:G157)</f>
        <v>52.853881278538807</v>
      </c>
      <c r="E247" s="59">
        <f>SKEW(G147:G157)</f>
        <v>0.26757151364651238</v>
      </c>
    </row>
    <row r="248" spans="1:5">
      <c r="A248" s="57" t="s">
        <v>16</v>
      </c>
      <c r="B248" s="58">
        <f>STDEV(H147:H157)</f>
        <v>15.092456455876572</v>
      </c>
      <c r="C248" s="71">
        <f>AVERAGE(H147:H157)</f>
        <v>-30.084716614592924</v>
      </c>
      <c r="D248" s="71">
        <f>MEDIAN(H147:H157)</f>
        <v>-28.102429415627057</v>
      </c>
      <c r="E248" s="59">
        <f>SKEW(H147:H157)</f>
        <v>-0.65909538383426358</v>
      </c>
    </row>
    <row r="249" spans="1:5">
      <c r="A249" s="57" t="s">
        <v>19</v>
      </c>
      <c r="B249" s="58">
        <f>STDEV(I147:I157)</f>
        <v>17.435915916765545</v>
      </c>
      <c r="C249" s="71">
        <f>AVERAGE(I147:I157)</f>
        <v>2.551770477795344</v>
      </c>
      <c r="D249" s="71">
        <f>MEDIAN(I147:I157)</f>
        <v>1.714351241327895</v>
      </c>
      <c r="E249" s="59">
        <f>SKEW(I147:I157)</f>
        <v>3.0006330437353818E-2</v>
      </c>
    </row>
    <row r="250" spans="1:5">
      <c r="A250" s="57" t="s">
        <v>39</v>
      </c>
      <c r="B250" s="58">
        <f>STDEV(J147:J157)</f>
        <v>32.632931774473136</v>
      </c>
      <c r="C250" s="71">
        <f>AVERAGE(J147:J157)</f>
        <v>24.602711085783803</v>
      </c>
      <c r="D250" s="71">
        <f>MEDIAN(J147:J157)</f>
        <v>26.979114142405979</v>
      </c>
      <c r="E250" s="59">
        <f>SKEW(J147:J157)</f>
        <v>0.47321372868042938</v>
      </c>
    </row>
    <row r="251" spans="1:5">
      <c r="A251" s="57" t="s">
        <v>41</v>
      </c>
      <c r="B251" s="58">
        <f>STDEV(K147:K157)</f>
        <v>30.669194551855551</v>
      </c>
      <c r="C251" s="71">
        <f>AVERAGE(K147:K157)</f>
        <v>12.439629632960258</v>
      </c>
      <c r="D251" s="71">
        <f>MEDIAN(K147:K157)</f>
        <v>17.142857142857142</v>
      </c>
      <c r="E251" s="59">
        <f>SKEW(K147:K157)</f>
        <v>0.11695762586939776</v>
      </c>
    </row>
    <row r="252" spans="1:5">
      <c r="A252" s="57" t="s">
        <v>43</v>
      </c>
      <c r="B252" s="58">
        <f>STDEV(L147:L157)</f>
        <v>29.394386708530536</v>
      </c>
      <c r="C252" s="71">
        <f>AVERAGE(L147:L157)</f>
        <v>29.209323210156398</v>
      </c>
      <c r="D252" s="71">
        <f>MEDIAN(L147:L157)</f>
        <v>32.979194333776</v>
      </c>
      <c r="E252" s="59">
        <f>SKEW(L147:L157)</f>
        <v>-0.80303553826990992</v>
      </c>
    </row>
    <row r="253" spans="1:5">
      <c r="A253" s="57" t="s">
        <v>21</v>
      </c>
      <c r="B253" s="58">
        <f>STDEV(M147:M157)</f>
        <v>22.580959165794944</v>
      </c>
      <c r="C253" s="71">
        <f>AVERAGE(M147:M157)</f>
        <v>26.196648185305079</v>
      </c>
      <c r="D253" s="71">
        <f>MEDIAN(M147:M157)</f>
        <v>31.103253182461106</v>
      </c>
      <c r="E253" s="59">
        <f>SKEW(M147:M157)</f>
        <v>-0.13067515399077673</v>
      </c>
    </row>
    <row r="254" spans="1:5">
      <c r="A254" s="57" t="s">
        <v>24</v>
      </c>
      <c r="B254" s="58">
        <f>STDEV(N147:N157)</f>
        <v>58.500032407455819</v>
      </c>
      <c r="C254" s="71">
        <f>AVERAGE(N147:N157)</f>
        <v>-17.489491080740713</v>
      </c>
      <c r="D254" s="71">
        <f>MEDIAN(N147:N157)</f>
        <v>-35.9375</v>
      </c>
      <c r="E254" s="59">
        <f>SKEW(N147:N157)</f>
        <v>1.9077817197409386</v>
      </c>
    </row>
    <row r="255" spans="1:5">
      <c r="A255" s="57" t="s">
        <v>26</v>
      </c>
      <c r="B255" s="58">
        <f>STDEV(O147:O157)</f>
        <v>16.979301732443275</v>
      </c>
      <c r="C255" s="71">
        <f>AVERAGE(O147:O157)</f>
        <v>24.72828453452151</v>
      </c>
      <c r="D255" s="71">
        <f>MEDIAN(O147:O157)</f>
        <v>26.30623520126283</v>
      </c>
      <c r="E255" s="59">
        <f>SKEW(O147:O157)</f>
        <v>-0.39521357195070944</v>
      </c>
    </row>
    <row r="256" spans="1:5" ht="15.75" thickBot="1">
      <c r="A256" s="60" t="s">
        <v>64</v>
      </c>
      <c r="B256" s="61">
        <f>STDEV(P147:P157)</f>
        <v>26.404181855368329</v>
      </c>
      <c r="C256" s="72">
        <f>AVERAGE(P147:P157)</f>
        <v>13.553532372211963</v>
      </c>
      <c r="D256" s="72">
        <f>MEDIAN(P147:P157)</f>
        <v>15.44868801942293</v>
      </c>
      <c r="E256" s="62">
        <f>SKEW(P147:P157)</f>
        <v>-0.77905306977843303</v>
      </c>
    </row>
  </sheetData>
  <mergeCells count="5">
    <mergeCell ref="A184:P184"/>
    <mergeCell ref="Q184:Q185"/>
    <mergeCell ref="A201:P201"/>
    <mergeCell ref="A130:Q130"/>
    <mergeCell ref="A145:Q14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164"/>
  <sheetViews>
    <sheetView topLeftCell="A70" workbookViewId="0">
      <selection activeCell="A70" sqref="A70:J70"/>
    </sheetView>
  </sheetViews>
  <sheetFormatPr defaultRowHeight="15"/>
  <cols>
    <col min="2" max="2" width="13" customWidth="1"/>
    <col min="3" max="4" width="10.5703125" customWidth="1"/>
  </cols>
  <sheetData>
    <row r="1" spans="1:10" ht="28.5" customHeight="1" thickBot="1">
      <c r="A1" s="14" t="s">
        <v>66</v>
      </c>
      <c r="B1" s="15" t="s">
        <v>75</v>
      </c>
      <c r="C1" s="16" t="s">
        <v>77</v>
      </c>
      <c r="D1" s="16" t="s">
        <v>80</v>
      </c>
      <c r="E1" s="16" t="s">
        <v>81</v>
      </c>
      <c r="F1" s="16" t="s">
        <v>83</v>
      </c>
      <c r="G1" s="16" t="s">
        <v>86</v>
      </c>
      <c r="H1" s="16" t="s">
        <v>87</v>
      </c>
      <c r="I1" s="16" t="s">
        <v>71</v>
      </c>
      <c r="J1" s="50" t="s">
        <v>103</v>
      </c>
    </row>
    <row r="2" spans="1:10">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0">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0">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0">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0">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0">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0">
      <c r="A54" s="10">
        <v>40179</v>
      </c>
      <c r="B54" s="13">
        <v>3</v>
      </c>
      <c r="C54" s="13">
        <v>90</v>
      </c>
      <c r="D54" s="13">
        <v>150</v>
      </c>
      <c r="E54" s="13">
        <v>130</v>
      </c>
      <c r="F54" s="13">
        <v>3</v>
      </c>
      <c r="G54" s="13">
        <v>63</v>
      </c>
      <c r="H54" s="13">
        <v>4</v>
      </c>
      <c r="I54" s="13">
        <v>70</v>
      </c>
      <c r="J54" s="51">
        <f>AltX!B54*Listings!I$23+AltX!C54*Listings!I$24+AltX!D54*Listings!I$25+AltX!E54*Listings!I$26+AltX!F54*Listings!I$27+AltX!G54*Listings!I$28+AltX!H54*Listings!I$29+AltX!I54*Listings!I$30</f>
        <v>89.007530120481931</v>
      </c>
    </row>
    <row r="55" spans="1:10">
      <c r="A55" s="10">
        <v>40210</v>
      </c>
      <c r="B55" s="13">
        <v>2</v>
      </c>
      <c r="C55" s="13">
        <v>112</v>
      </c>
      <c r="D55" s="13">
        <v>170</v>
      </c>
      <c r="E55" s="13">
        <v>120</v>
      </c>
      <c r="F55" s="13">
        <v>3</v>
      </c>
      <c r="G55" s="13">
        <v>69</v>
      </c>
      <c r="H55" s="13">
        <v>3</v>
      </c>
      <c r="I55" s="13">
        <v>65</v>
      </c>
      <c r="J55" s="51">
        <f>AltX!B55*Listings!I$23+AltX!C55*Listings!I$24+AltX!D55*Listings!I$25+AltX!E55*Listings!I$26+AltX!F55*Listings!I$27+AltX!G55*Listings!I$28+AltX!H55*Listings!I$29+AltX!I55*Listings!I$30</f>
        <v>95.228162650602414</v>
      </c>
    </row>
    <row r="56" spans="1:10">
      <c r="A56" s="10">
        <v>40238</v>
      </c>
      <c r="B56" s="13">
        <v>1</v>
      </c>
      <c r="C56" s="13">
        <v>98</v>
      </c>
      <c r="D56" s="13">
        <v>142</v>
      </c>
      <c r="E56" s="13">
        <v>130</v>
      </c>
      <c r="F56" s="13">
        <v>3</v>
      </c>
      <c r="G56" s="13">
        <v>65</v>
      </c>
      <c r="H56" s="13">
        <v>4</v>
      </c>
      <c r="I56" s="13">
        <v>59</v>
      </c>
      <c r="J56" s="51">
        <f>AltX!B56*Listings!I$23+AltX!C56*Listings!I$24+AltX!D56*Listings!I$25+AltX!E56*Listings!I$26+AltX!F56*Listings!I$27+AltX!G56*Listings!I$28+AltX!H56*Listings!I$29+AltX!I56*Listings!I$30</f>
        <v>85.037650602409641</v>
      </c>
    </row>
    <row r="57" spans="1:10">
      <c r="A57" s="10">
        <v>40269</v>
      </c>
      <c r="B57" s="13">
        <v>1</v>
      </c>
      <c r="C57" s="13">
        <v>100</v>
      </c>
      <c r="D57" s="13">
        <v>145</v>
      </c>
      <c r="E57" s="13">
        <v>161</v>
      </c>
      <c r="F57" s="13">
        <v>3</v>
      </c>
      <c r="G57" s="13">
        <v>67</v>
      </c>
      <c r="H57" s="13">
        <v>3</v>
      </c>
      <c r="I57" s="13">
        <v>55</v>
      </c>
      <c r="J57" s="51">
        <f>AltX!B57*Listings!I$23+AltX!C57*Listings!I$24+AltX!D57*Listings!I$25+AltX!E57*Listings!I$26+AltX!F57*Listings!I$27+AltX!G57*Listings!I$28+AltX!H57*Listings!I$29+AltX!I57*Listings!I$30</f>
        <v>87.640813253012055</v>
      </c>
    </row>
    <row r="58" spans="1:10">
      <c r="A58" s="10">
        <v>40299</v>
      </c>
      <c r="B58" s="13">
        <v>1</v>
      </c>
      <c r="C58" s="13">
        <v>91</v>
      </c>
      <c r="D58" s="13">
        <v>140</v>
      </c>
      <c r="E58" s="13">
        <v>116</v>
      </c>
      <c r="F58" s="13">
        <v>3</v>
      </c>
      <c r="G58" s="13">
        <v>61</v>
      </c>
      <c r="H58" s="13">
        <v>3</v>
      </c>
      <c r="I58" s="13">
        <v>56</v>
      </c>
      <c r="J58" s="51">
        <f>AltX!B58*Listings!I$23+AltX!C58*Listings!I$24+AltX!D58*Listings!I$25+AltX!E58*Listings!I$26+AltX!F58*Listings!I$27+AltX!G58*Listings!I$28+AltX!H58*Listings!I$29+AltX!I58*Listings!I$30</f>
        <v>80.924698795180717</v>
      </c>
    </row>
    <row r="59" spans="1:10">
      <c r="A59" s="10">
        <v>40330</v>
      </c>
      <c r="B59" s="13">
        <v>1</v>
      </c>
      <c r="C59" s="13">
        <v>82</v>
      </c>
      <c r="D59" s="13">
        <v>147</v>
      </c>
      <c r="E59" s="13">
        <v>113</v>
      </c>
      <c r="F59" s="13">
        <v>1</v>
      </c>
      <c r="G59" s="13">
        <v>56</v>
      </c>
      <c r="H59" s="13">
        <v>3</v>
      </c>
      <c r="I59" s="13">
        <v>63</v>
      </c>
      <c r="J59" s="51">
        <f>AltX!B59*Listings!I$23+AltX!C59*Listings!I$24+AltX!D59*Listings!I$25+AltX!E59*Listings!I$26+AltX!F59*Listings!I$27+AltX!G59*Listings!I$28+AltX!H59*Listings!I$29+AltX!I59*Listings!I$30</f>
        <v>82.625753012048193</v>
      </c>
    </row>
    <row r="60" spans="1:10">
      <c r="A60" s="10">
        <v>40360</v>
      </c>
      <c r="B60" s="13">
        <v>1</v>
      </c>
      <c r="C60" s="13">
        <v>87</v>
      </c>
      <c r="D60" s="13">
        <v>140</v>
      </c>
      <c r="E60" s="13">
        <v>110</v>
      </c>
      <c r="F60" s="13">
        <v>2</v>
      </c>
      <c r="G60" s="13">
        <v>66</v>
      </c>
      <c r="H60" s="13">
        <v>4</v>
      </c>
      <c r="I60" s="13">
        <v>66</v>
      </c>
      <c r="J60" s="51">
        <f>AltX!B60*Listings!I$23+AltX!C60*Listings!I$24+AltX!D60*Listings!I$25+AltX!E60*Listings!I$26+AltX!F60*Listings!I$27+AltX!G60*Listings!I$28+AltX!H60*Listings!I$29+AltX!I60*Listings!I$30</f>
        <v>83.440512048192772</v>
      </c>
    </row>
    <row r="61" spans="1:10">
      <c r="A61" s="10">
        <v>40391</v>
      </c>
      <c r="B61" s="13">
        <v>1</v>
      </c>
      <c r="C61" s="13">
        <v>76</v>
      </c>
      <c r="D61" s="13">
        <v>140</v>
      </c>
      <c r="E61" s="13">
        <v>110</v>
      </c>
      <c r="F61" s="13">
        <v>1</v>
      </c>
      <c r="G61" s="13">
        <v>53</v>
      </c>
      <c r="H61" s="13">
        <v>6</v>
      </c>
      <c r="I61" s="13">
        <v>61</v>
      </c>
      <c r="J61" s="51">
        <f>AltX!B61*Listings!I$23+AltX!C61*Listings!I$24+AltX!D61*Listings!I$25+AltX!E61*Listings!I$26+AltX!F61*Listings!I$27+AltX!G61*Listings!I$28+AltX!H61*Listings!I$29+AltX!I61*Listings!I$30</f>
        <v>79.079819277108442</v>
      </c>
    </row>
    <row r="62" spans="1:10">
      <c r="A62" s="10">
        <v>40422</v>
      </c>
      <c r="B62" s="13">
        <v>1</v>
      </c>
      <c r="C62" s="13">
        <v>82</v>
      </c>
      <c r="D62" s="13">
        <v>133</v>
      </c>
      <c r="E62" s="13">
        <v>120</v>
      </c>
      <c r="F62" s="13">
        <v>2</v>
      </c>
      <c r="G62" s="13">
        <v>55</v>
      </c>
      <c r="H62" s="13">
        <v>5</v>
      </c>
      <c r="I62" s="13">
        <v>60</v>
      </c>
      <c r="J62" s="51">
        <f>AltX!B62*Listings!I$23+AltX!C62*Listings!I$24+AltX!D62*Listings!I$25+AltX!E62*Listings!I$26+AltX!F62*Listings!I$27+AltX!G62*Listings!I$28+AltX!H62*Listings!I$29+AltX!I62*Listings!I$30</f>
        <v>78.969126506024097</v>
      </c>
    </row>
    <row r="63" spans="1:10">
      <c r="A63" s="10">
        <v>40452</v>
      </c>
      <c r="B63" s="13">
        <v>1</v>
      </c>
      <c r="C63" s="13">
        <v>73</v>
      </c>
      <c r="D63" s="13">
        <v>110</v>
      </c>
      <c r="E63" s="13">
        <v>112</v>
      </c>
      <c r="F63" s="13">
        <v>3</v>
      </c>
      <c r="G63" s="13">
        <v>54</v>
      </c>
      <c r="H63" s="13">
        <v>6</v>
      </c>
      <c r="I63" s="13">
        <v>60</v>
      </c>
      <c r="J63" s="51">
        <f>AltX!B63*Listings!I$23+AltX!C63*Listings!I$24+AltX!D63*Listings!I$25+AltX!E63*Listings!I$26+AltX!F63*Listings!I$27+AltX!G63*Listings!I$28+AltX!H63*Listings!I$29+AltX!I63*Listings!I$30</f>
        <v>71.363704819277103</v>
      </c>
    </row>
    <row r="64" spans="1:10">
      <c r="A64" s="10">
        <v>40483</v>
      </c>
      <c r="B64" s="13">
        <v>1</v>
      </c>
      <c r="C64" s="13">
        <v>50</v>
      </c>
      <c r="D64" s="13">
        <v>130</v>
      </c>
      <c r="E64" s="13">
        <v>140</v>
      </c>
      <c r="F64" s="13">
        <v>3</v>
      </c>
      <c r="G64" s="13">
        <v>57</v>
      </c>
      <c r="H64" s="13">
        <v>8</v>
      </c>
      <c r="I64" s="13">
        <v>68</v>
      </c>
      <c r="J64" s="51">
        <f>AltX!B64*Listings!I$23+AltX!C64*Listings!I$24+AltX!D64*Listings!I$25+AltX!E64*Listings!I$26+AltX!F64*Listings!I$27+AltX!G64*Listings!I$28+AltX!H64*Listings!I$29+AltX!I64*Listings!I$30</f>
        <v>78.125</v>
      </c>
    </row>
    <row r="65" spans="1:16">
      <c r="A65" s="10">
        <v>40513</v>
      </c>
      <c r="B65" s="13">
        <v>1</v>
      </c>
      <c r="C65" s="13">
        <v>43</v>
      </c>
      <c r="D65" s="13">
        <v>127</v>
      </c>
      <c r="E65" s="13">
        <v>136</v>
      </c>
      <c r="F65" s="13">
        <v>3</v>
      </c>
      <c r="G65" s="13">
        <v>60</v>
      </c>
      <c r="H65" s="13">
        <v>8</v>
      </c>
      <c r="I65" s="13">
        <v>62</v>
      </c>
      <c r="J65" s="51">
        <f>AltX!B65*Listings!I$23+AltX!C65*Listings!I$24+AltX!D65*Listings!I$25+AltX!E65*Listings!I$26+AltX!F65*Listings!I$27+AltX!G65*Listings!I$28+AltX!H65*Listings!I$29+AltX!I65*Listings!I$30</f>
        <v>74.512801204819283</v>
      </c>
    </row>
    <row r="66" spans="1:16">
      <c r="A66" s="10">
        <v>40544</v>
      </c>
      <c r="B66" s="13">
        <v>1</v>
      </c>
      <c r="C66" s="13">
        <v>43</v>
      </c>
      <c r="D66" s="13">
        <v>130</v>
      </c>
      <c r="E66" s="13">
        <v>110</v>
      </c>
      <c r="F66" s="13">
        <v>2</v>
      </c>
      <c r="G66" s="13">
        <v>60</v>
      </c>
      <c r="H66" s="13">
        <v>6</v>
      </c>
      <c r="I66" s="13">
        <v>68</v>
      </c>
      <c r="J66" s="51">
        <f>AltX!B66*Listings!I$23+AltX!C66*Listings!I$24+AltX!D66*Listings!I$25+AltX!E66*Listings!I$26+AltX!F66*Listings!I$27+AltX!G66*Listings!I$28+AltX!H66*Listings!I$29+AltX!I66*Listings!I$30</f>
        <v>74.679969879518069</v>
      </c>
    </row>
    <row r="67" spans="1:16">
      <c r="A67" s="10">
        <v>40575</v>
      </c>
      <c r="B67" s="13">
        <v>1</v>
      </c>
      <c r="C67" s="13">
        <v>45</v>
      </c>
      <c r="D67" s="13">
        <v>115</v>
      </c>
      <c r="E67" s="13">
        <v>87</v>
      </c>
      <c r="F67" s="13">
        <v>4</v>
      </c>
      <c r="G67" s="13">
        <v>50</v>
      </c>
      <c r="H67" s="13">
        <v>8</v>
      </c>
      <c r="I67" s="13">
        <v>70</v>
      </c>
      <c r="J67" s="51">
        <f>AltX!B67*Listings!I$23+AltX!C67*Listings!I$24+AltX!D67*Listings!I$25+AltX!E67*Listings!I$26+AltX!F67*Listings!I$27+AltX!G67*Listings!I$28+AltX!H67*Listings!I$29+AltX!I67*Listings!I$30</f>
        <v>69.098644578313241</v>
      </c>
    </row>
    <row r="68" spans="1:16">
      <c r="A68" s="10">
        <v>40603</v>
      </c>
      <c r="B68" s="13">
        <v>1</v>
      </c>
      <c r="C68" s="13">
        <v>40</v>
      </c>
      <c r="D68" s="13">
        <v>100</v>
      </c>
      <c r="E68" s="13">
        <v>85</v>
      </c>
      <c r="F68" s="13">
        <v>7</v>
      </c>
      <c r="G68" s="13">
        <v>57</v>
      </c>
      <c r="H68" s="13">
        <v>7</v>
      </c>
      <c r="I68" s="13">
        <v>75</v>
      </c>
      <c r="J68" s="51">
        <f>[1]AltX!B68*[1]Listings!I$23+[1]AltX!C68*[1]Listings!I$24+[1]AltX!D68*[1]Listings!I$25+[1]AltX!E68*[1]Listings!I$26+[1]AltX!F68*[1]Listings!I$27+[1]AltX!G68*[1]Listings!I$28+[1]AltX!H68*[1]Listings!I$29+[1]AltX!I68*[1]Listings!I$30</f>
        <v>66.774849397590373</v>
      </c>
      <c r="K68" s="51"/>
    </row>
    <row r="69" spans="1:16" ht="15.75" thickBot="1"/>
    <row r="70" spans="1:16" ht="24" thickBot="1">
      <c r="A70" s="75" t="s">
        <v>92</v>
      </c>
      <c r="B70" s="77"/>
      <c r="C70" s="77"/>
      <c r="D70" s="77"/>
      <c r="E70" s="77"/>
      <c r="F70" s="77"/>
      <c r="G70" s="77"/>
      <c r="H70" s="77"/>
      <c r="I70" s="77"/>
      <c r="J70" s="88"/>
      <c r="L70" s="34"/>
      <c r="M70" s="34"/>
      <c r="N70" s="34"/>
      <c r="O70" s="34"/>
      <c r="P70" s="34"/>
    </row>
    <row r="71" spans="1:16" ht="16.5" thickBot="1">
      <c r="A71" s="64" t="s">
        <v>66</v>
      </c>
      <c r="B71" s="65" t="s">
        <v>75</v>
      </c>
      <c r="C71" s="66" t="s">
        <v>77</v>
      </c>
      <c r="D71" s="66" t="s">
        <v>80</v>
      </c>
      <c r="E71" s="66" t="s">
        <v>81</v>
      </c>
      <c r="F71" s="66" t="s">
        <v>83</v>
      </c>
      <c r="G71" s="66" t="s">
        <v>86</v>
      </c>
      <c r="H71" s="66" t="s">
        <v>87</v>
      </c>
      <c r="I71" s="66" t="s">
        <v>71</v>
      </c>
      <c r="J71" s="17" t="s">
        <v>104</v>
      </c>
    </row>
    <row r="72" spans="1:16">
      <c r="A72" s="1">
        <v>2005</v>
      </c>
      <c r="B72" s="35">
        <f>AVERAGE(B2:B5)</f>
        <v>59</v>
      </c>
      <c r="C72" s="35"/>
      <c r="D72" s="35"/>
      <c r="E72" s="35"/>
      <c r="F72" s="35"/>
      <c r="G72" s="35"/>
      <c r="H72" s="35">
        <f t="shared" ref="H72" si="0">AVERAGE(H2:H5)</f>
        <v>11.25</v>
      </c>
      <c r="I72" s="35"/>
      <c r="J72" s="35">
        <f>AVERAGE(J2:J5)</f>
        <v>2.7426581325301207</v>
      </c>
    </row>
    <row r="73" spans="1:16">
      <c r="A73" s="1">
        <v>2006</v>
      </c>
      <c r="B73" s="35">
        <f>AVERAGE(B6:B17)</f>
        <v>34.166666666666664</v>
      </c>
      <c r="C73" s="35"/>
      <c r="D73" s="35"/>
      <c r="E73" s="35">
        <f t="shared" ref="E73:H73" si="1">AVERAGE(E6:E17)</f>
        <v>596.66666666666663</v>
      </c>
      <c r="F73" s="35">
        <f t="shared" si="1"/>
        <v>120</v>
      </c>
      <c r="G73" s="35">
        <f t="shared" si="1"/>
        <v>84</v>
      </c>
      <c r="H73" s="35">
        <f t="shared" si="1"/>
        <v>14.75</v>
      </c>
      <c r="I73" s="35"/>
      <c r="J73" s="35">
        <f>AVERAGE(J6:J17)</f>
        <v>18.015122991967871</v>
      </c>
    </row>
    <row r="74" spans="1:16">
      <c r="A74" s="1">
        <v>2007</v>
      </c>
      <c r="B74" s="35">
        <f>AVERAGE(B18:B29)</f>
        <v>12.333333333333334</v>
      </c>
      <c r="C74" s="35">
        <f>AVERAGE(C18:C29)</f>
        <v>112</v>
      </c>
      <c r="D74" s="35">
        <f t="shared" ref="D74:H74" si="2">AVERAGE(D18:D29)</f>
        <v>270</v>
      </c>
      <c r="E74" s="35">
        <f t="shared" si="2"/>
        <v>837.75</v>
      </c>
      <c r="F74" s="35">
        <f t="shared" si="2"/>
        <v>36.166666666666664</v>
      </c>
      <c r="G74" s="35">
        <f t="shared" si="2"/>
        <v>98.666666666666671</v>
      </c>
      <c r="H74" s="35">
        <f t="shared" si="2"/>
        <v>13.583333333333334</v>
      </c>
      <c r="I74" s="35">
        <f>AVERAGE(I18:I29)</f>
        <v>95</v>
      </c>
      <c r="J74" s="35">
        <f>AVERAGE(J18:J29)</f>
        <v>99.440072791164667</v>
      </c>
    </row>
    <row r="75" spans="1:16">
      <c r="A75" s="1">
        <v>2008</v>
      </c>
      <c r="B75" s="35">
        <f t="shared" ref="B75:J75" si="3">AVERAGE(B30:B41)</f>
        <v>7.166666666666667</v>
      </c>
      <c r="C75" s="35">
        <f t="shared" si="3"/>
        <v>109</v>
      </c>
      <c r="D75" s="35">
        <f t="shared" si="3"/>
        <v>201.33333333333334</v>
      </c>
      <c r="E75" s="35">
        <f t="shared" si="3"/>
        <v>899.75</v>
      </c>
      <c r="F75" s="35">
        <f t="shared" si="3"/>
        <v>7.666666666666667</v>
      </c>
      <c r="G75" s="35">
        <f t="shared" si="3"/>
        <v>72.666666666666671</v>
      </c>
      <c r="H75" s="35">
        <f t="shared" si="3"/>
        <v>7.25</v>
      </c>
      <c r="I75" s="35">
        <f t="shared" si="3"/>
        <v>102.16666666666667</v>
      </c>
      <c r="J75" s="35">
        <f t="shared" si="3"/>
        <v>181.54122740963854</v>
      </c>
    </row>
    <row r="76" spans="1:16">
      <c r="A76" s="1">
        <v>2009</v>
      </c>
      <c r="B76" s="35">
        <f>AVERAGE(B42:B53)</f>
        <v>3.1666666666666665</v>
      </c>
      <c r="C76" s="35">
        <f t="shared" ref="C76:I76" si="4">AVERAGE(C42:C53)</f>
        <v>68.083333333333329</v>
      </c>
      <c r="D76" s="35">
        <f t="shared" si="4"/>
        <v>151.66666666666666</v>
      </c>
      <c r="E76" s="35">
        <f t="shared" si="4"/>
        <v>185.16666666666666</v>
      </c>
      <c r="F76" s="35">
        <f t="shared" si="4"/>
        <v>3.5</v>
      </c>
      <c r="G76" s="35">
        <f t="shared" si="4"/>
        <v>62.833333333333336</v>
      </c>
      <c r="H76" s="35">
        <f t="shared" si="4"/>
        <v>4.416666666666667</v>
      </c>
      <c r="I76" s="35">
        <f t="shared" si="4"/>
        <v>70.083333333333329</v>
      </c>
      <c r="J76" s="35">
        <f>AVERAGE(J42:J53)</f>
        <v>90.978664658634543</v>
      </c>
    </row>
    <row r="77" spans="1:16">
      <c r="A77" s="1">
        <v>2010</v>
      </c>
      <c r="B77" s="35">
        <f>AVERAGE(B54:B65)</f>
        <v>1.25</v>
      </c>
      <c r="C77" s="35">
        <f t="shared" ref="C77:I77" si="5">AVERAGE(C54:C65)</f>
        <v>82</v>
      </c>
      <c r="D77" s="35">
        <f t="shared" si="5"/>
        <v>139.5</v>
      </c>
      <c r="E77" s="35">
        <f t="shared" si="5"/>
        <v>124.83333333333333</v>
      </c>
      <c r="F77" s="35">
        <f t="shared" si="5"/>
        <v>2.5</v>
      </c>
      <c r="G77" s="35">
        <f t="shared" si="5"/>
        <v>60.5</v>
      </c>
      <c r="H77" s="35">
        <f t="shared" si="5"/>
        <v>4.75</v>
      </c>
      <c r="I77" s="35">
        <f t="shared" si="5"/>
        <v>62.083333333333336</v>
      </c>
      <c r="J77" s="35">
        <f>AVERAGE(J54:J65)</f>
        <v>82.162964357429715</v>
      </c>
    </row>
    <row r="78" spans="1:16" ht="15.75" thickBot="1">
      <c r="A78" s="1">
        <v>2011</v>
      </c>
      <c r="B78" s="35">
        <f>AVERAGE(B66:B68)</f>
        <v>1</v>
      </c>
      <c r="C78" s="35">
        <f t="shared" ref="C78:J78" si="6">AVERAGE(C66:C68)</f>
        <v>42.666666666666664</v>
      </c>
      <c r="D78" s="35">
        <f t="shared" si="6"/>
        <v>115</v>
      </c>
      <c r="E78" s="35">
        <f t="shared" si="6"/>
        <v>94</v>
      </c>
      <c r="F78" s="35">
        <f t="shared" si="6"/>
        <v>4.333333333333333</v>
      </c>
      <c r="G78" s="35">
        <f t="shared" si="6"/>
        <v>55.666666666666664</v>
      </c>
      <c r="H78" s="35">
        <f t="shared" si="6"/>
        <v>7</v>
      </c>
      <c r="I78" s="35">
        <f t="shared" si="6"/>
        <v>71</v>
      </c>
      <c r="J78" s="35">
        <f t="shared" si="6"/>
        <v>70.184487951807228</v>
      </c>
    </row>
    <row r="79" spans="1:16" ht="24" thickBot="1">
      <c r="A79" s="80" t="s">
        <v>91</v>
      </c>
      <c r="B79" s="77"/>
      <c r="C79" s="77"/>
      <c r="D79" s="77"/>
      <c r="E79" s="77"/>
      <c r="F79" s="77"/>
      <c r="G79" s="77"/>
      <c r="H79" s="77"/>
      <c r="I79" s="77"/>
      <c r="J79" s="88"/>
      <c r="L79" s="34"/>
      <c r="M79" s="34"/>
      <c r="N79" s="34"/>
      <c r="O79" s="34"/>
      <c r="P79" s="34"/>
    </row>
    <row r="80" spans="1:16" ht="16.5" thickBot="1">
      <c r="A80" s="14" t="s">
        <v>96</v>
      </c>
      <c r="B80" s="15" t="s">
        <v>75</v>
      </c>
      <c r="C80" s="16" t="s">
        <v>77</v>
      </c>
      <c r="D80" s="16" t="s">
        <v>80</v>
      </c>
      <c r="E80" s="16" t="s">
        <v>81</v>
      </c>
      <c r="F80" s="16" t="s">
        <v>83</v>
      </c>
      <c r="G80" s="16" t="s">
        <v>86</v>
      </c>
      <c r="H80" s="16" t="s">
        <v>87</v>
      </c>
      <c r="I80" s="16" t="s">
        <v>71</v>
      </c>
      <c r="J80" s="17" t="s">
        <v>103</v>
      </c>
    </row>
    <row r="81" spans="1:10">
      <c r="A81" s="1">
        <v>2006</v>
      </c>
      <c r="B81" s="39">
        <f>(B73-B72)/B72*100</f>
        <v>-42.090395480225993</v>
      </c>
      <c r="C81" s="39"/>
      <c r="D81" s="39"/>
      <c r="E81" s="39"/>
      <c r="F81" s="39"/>
      <c r="G81" s="39"/>
      <c r="H81" s="39">
        <f t="shared" ref="H81" si="7">(H73-H72)/H72*100</f>
        <v>31.111111111111111</v>
      </c>
      <c r="I81" s="39"/>
      <c r="J81" s="39">
        <f>(J73-J72)/J72*100</f>
        <v>556.84901731988009</v>
      </c>
    </row>
    <row r="82" spans="1:10">
      <c r="A82" s="1">
        <v>2007</v>
      </c>
      <c r="B82" s="39">
        <f t="shared" ref="B82:H84" si="8">(B74-B73)/B73*100</f>
        <v>-63.902439024390233</v>
      </c>
      <c r="C82" s="39"/>
      <c r="D82" s="39"/>
      <c r="E82" s="39">
        <f t="shared" si="8"/>
        <v>40.405027932960905</v>
      </c>
      <c r="F82" s="39">
        <f t="shared" si="8"/>
        <v>-69.861111111111114</v>
      </c>
      <c r="G82" s="39">
        <f t="shared" si="8"/>
        <v>17.460317460317466</v>
      </c>
      <c r="H82" s="39">
        <f t="shared" si="8"/>
        <v>-7.9096045197740077</v>
      </c>
      <c r="I82" s="39"/>
      <c r="J82" s="39">
        <f>(J74-J73)/J73*100</f>
        <v>451.98109297116929</v>
      </c>
    </row>
    <row r="83" spans="1:10">
      <c r="A83" s="1">
        <v>2008</v>
      </c>
      <c r="B83" s="39">
        <f t="shared" si="8"/>
        <v>-41.891891891891895</v>
      </c>
      <c r="C83" s="39">
        <f t="shared" si="8"/>
        <v>-2.6785714285714284</v>
      </c>
      <c r="D83" s="39">
        <f t="shared" si="8"/>
        <v>-25.432098765432094</v>
      </c>
      <c r="E83" s="39">
        <f t="shared" si="8"/>
        <v>7.4007758877946879</v>
      </c>
      <c r="F83" s="39">
        <f t="shared" si="8"/>
        <v>-78.801843317972342</v>
      </c>
      <c r="G83" s="39">
        <f t="shared" si="8"/>
        <v>-26.351351351351347</v>
      </c>
      <c r="H83" s="39">
        <f t="shared" si="8"/>
        <v>-46.625766871165645</v>
      </c>
      <c r="I83" s="39">
        <f>(I75-I74)/I74*100</f>
        <v>7.5438596491228127</v>
      </c>
      <c r="J83" s="39">
        <f t="shared" ref="J83:J86" si="9">(J75-J74)/J74*100</f>
        <v>82.563449838673719</v>
      </c>
    </row>
    <row r="84" spans="1:10">
      <c r="A84" s="1">
        <v>2009</v>
      </c>
      <c r="B84" s="39">
        <f t="shared" si="8"/>
        <v>-55.813953488372093</v>
      </c>
      <c r="C84" s="39">
        <f t="shared" si="8"/>
        <v>-37.538226299694195</v>
      </c>
      <c r="D84" s="39">
        <f t="shared" si="8"/>
        <v>-24.66887417218544</v>
      </c>
      <c r="E84" s="39">
        <f t="shared" si="8"/>
        <v>-79.420209317402993</v>
      </c>
      <c r="F84" s="39">
        <f t="shared" si="8"/>
        <v>-54.347826086956516</v>
      </c>
      <c r="G84" s="39">
        <f t="shared" si="8"/>
        <v>-13.532110091743121</v>
      </c>
      <c r="H84" s="39">
        <f t="shared" si="8"/>
        <v>-39.080459770114942</v>
      </c>
      <c r="I84" s="39">
        <f>(I76-I75)/I75*100</f>
        <v>-31.402936378466567</v>
      </c>
      <c r="J84" s="39">
        <f t="shared" si="9"/>
        <v>-49.885397407088242</v>
      </c>
    </row>
    <row r="85" spans="1:10">
      <c r="A85" s="1">
        <v>2010</v>
      </c>
      <c r="B85" s="39">
        <f t="shared" ref="B85:I85" si="10">(B77-B76)/B76*100</f>
        <v>-60.526315789473685</v>
      </c>
      <c r="C85" s="39">
        <f t="shared" si="10"/>
        <v>20.440636474908207</v>
      </c>
      <c r="D85" s="39">
        <f t="shared" si="10"/>
        <v>-8.0219780219780148</v>
      </c>
      <c r="E85" s="39">
        <f t="shared" si="10"/>
        <v>-32.583258325832581</v>
      </c>
      <c r="F85" s="39">
        <f t="shared" si="10"/>
        <v>-28.571428571428569</v>
      </c>
      <c r="G85" s="39">
        <f t="shared" si="10"/>
        <v>-3.7135278514588892</v>
      </c>
      <c r="H85" s="39">
        <f t="shared" si="10"/>
        <v>7.5471698113207477</v>
      </c>
      <c r="I85" s="39">
        <f t="shared" si="10"/>
        <v>-11.414982164090359</v>
      </c>
      <c r="J85" s="39">
        <f t="shared" si="9"/>
        <v>-9.6898545766555753</v>
      </c>
    </row>
    <row r="86" spans="1:10">
      <c r="A86" s="1">
        <v>2011</v>
      </c>
      <c r="B86" s="39">
        <f t="shared" ref="B86:I86" si="11">(B78-B77)/B77*100</f>
        <v>-20</v>
      </c>
      <c r="C86" s="39">
        <f t="shared" si="11"/>
        <v>-47.967479674796756</v>
      </c>
      <c r="D86" s="39">
        <f t="shared" si="11"/>
        <v>-17.562724014336915</v>
      </c>
      <c r="E86" s="39">
        <f t="shared" si="11"/>
        <v>-24.699599465954602</v>
      </c>
      <c r="F86" s="39">
        <f t="shared" si="11"/>
        <v>73.333333333333314</v>
      </c>
      <c r="G86" s="39">
        <f t="shared" si="11"/>
        <v>-7.9889807162534483</v>
      </c>
      <c r="H86" s="39">
        <f t="shared" si="11"/>
        <v>47.368421052631575</v>
      </c>
      <c r="I86" s="39">
        <f t="shared" si="11"/>
        <v>14.362416107382545</v>
      </c>
      <c r="J86" s="39">
        <f t="shared" si="9"/>
        <v>-14.578924335681318</v>
      </c>
    </row>
    <row r="114" spans="1:16" ht="15.75" thickBot="1"/>
    <row r="115" spans="1:16" ht="24" thickBot="1">
      <c r="A115" s="75" t="s">
        <v>93</v>
      </c>
      <c r="B115" s="77"/>
      <c r="C115" s="77"/>
      <c r="D115" s="77"/>
      <c r="E115" s="77"/>
      <c r="F115" s="77"/>
      <c r="G115" s="77"/>
      <c r="H115" s="77"/>
      <c r="I115" s="81"/>
      <c r="J115" s="86" t="s">
        <v>94</v>
      </c>
      <c r="L115" s="34"/>
      <c r="M115" s="34"/>
      <c r="N115" s="34"/>
      <c r="O115" s="34"/>
      <c r="P115" s="34"/>
    </row>
    <row r="116" spans="1:16" ht="16.5" thickBot="1">
      <c r="A116" s="14" t="s">
        <v>96</v>
      </c>
      <c r="B116" s="15" t="s">
        <v>75</v>
      </c>
      <c r="C116" s="16" t="s">
        <v>77</v>
      </c>
      <c r="D116" s="16" t="s">
        <v>80</v>
      </c>
      <c r="E116" s="16" t="s">
        <v>81</v>
      </c>
      <c r="F116" s="16" t="s">
        <v>83</v>
      </c>
      <c r="G116" s="16" t="s">
        <v>86</v>
      </c>
      <c r="H116" s="16" t="s">
        <v>87</v>
      </c>
      <c r="I116" s="17" t="s">
        <v>71</v>
      </c>
      <c r="J116" s="87"/>
    </row>
    <row r="117" spans="1:16">
      <c r="A117" s="1">
        <v>2005</v>
      </c>
      <c r="B117" s="35">
        <f>SUM(B2:B5)/4*12</f>
        <v>708</v>
      </c>
      <c r="C117" s="35">
        <f t="shared" ref="C117:I117" si="12">SUM(C2:C5)/4*12</f>
        <v>0</v>
      </c>
      <c r="D117" s="35">
        <f t="shared" si="12"/>
        <v>0</v>
      </c>
      <c r="E117" s="35">
        <f t="shared" si="12"/>
        <v>0</v>
      </c>
      <c r="F117" s="35">
        <f t="shared" si="12"/>
        <v>0</v>
      </c>
      <c r="G117" s="35">
        <f t="shared" si="12"/>
        <v>0</v>
      </c>
      <c r="H117" s="35">
        <f>SUM(H2:H5)/4*12</f>
        <v>135</v>
      </c>
      <c r="I117" s="35">
        <f t="shared" si="12"/>
        <v>0</v>
      </c>
      <c r="J117" s="35">
        <f>SUM(B117:I117)</f>
        <v>843</v>
      </c>
    </row>
    <row r="118" spans="1:16">
      <c r="A118" s="1">
        <v>2006</v>
      </c>
      <c r="B118" s="35">
        <f>SUM(B6:B17)</f>
        <v>410</v>
      </c>
      <c r="C118" s="35">
        <f t="shared" ref="C118:I118" si="13">SUM(C6:C17)</f>
        <v>0</v>
      </c>
      <c r="D118" s="35">
        <f t="shared" si="13"/>
        <v>0</v>
      </c>
      <c r="E118" s="35">
        <f t="shared" si="13"/>
        <v>1790</v>
      </c>
      <c r="F118" s="35">
        <f t="shared" si="13"/>
        <v>120</v>
      </c>
      <c r="G118" s="35">
        <f t="shared" si="13"/>
        <v>336</v>
      </c>
      <c r="H118" s="35">
        <f t="shared" si="13"/>
        <v>177</v>
      </c>
      <c r="I118" s="35">
        <f t="shared" si="13"/>
        <v>0</v>
      </c>
      <c r="J118" s="35">
        <f>SUM(B118:I118)</f>
        <v>2833</v>
      </c>
    </row>
    <row r="119" spans="1:16">
      <c r="A119" s="1">
        <v>2007</v>
      </c>
      <c r="B119" s="35">
        <f>SUM(B18:B29)</f>
        <v>148</v>
      </c>
      <c r="C119" s="35">
        <f t="shared" ref="C119:I119" si="14">SUM(C18:C29)</f>
        <v>224</v>
      </c>
      <c r="D119" s="35">
        <f t="shared" si="14"/>
        <v>270</v>
      </c>
      <c r="E119" s="35">
        <f t="shared" si="14"/>
        <v>10053</v>
      </c>
      <c r="F119" s="35">
        <f t="shared" si="14"/>
        <v>434</v>
      </c>
      <c r="G119" s="35">
        <f t="shared" si="14"/>
        <v>1184</v>
      </c>
      <c r="H119" s="35">
        <f t="shared" si="14"/>
        <v>163</v>
      </c>
      <c r="I119" s="35">
        <f t="shared" si="14"/>
        <v>285</v>
      </c>
      <c r="J119" s="35">
        <f t="shared" ref="J119:J123" si="15">SUM(B119:I119)</f>
        <v>12761</v>
      </c>
    </row>
    <row r="120" spans="1:16">
      <c r="A120" s="1">
        <v>2008</v>
      </c>
      <c r="B120" s="35">
        <f>SUM(B30:B41)</f>
        <v>86</v>
      </c>
      <c r="C120" s="35">
        <f t="shared" ref="C120:I120" si="16">SUM(C30:C41)</f>
        <v>1308</v>
      </c>
      <c r="D120" s="35">
        <f t="shared" si="16"/>
        <v>2416</v>
      </c>
      <c r="E120" s="35">
        <f t="shared" si="16"/>
        <v>10797</v>
      </c>
      <c r="F120" s="35">
        <f t="shared" si="16"/>
        <v>92</v>
      </c>
      <c r="G120" s="35">
        <f t="shared" si="16"/>
        <v>872</v>
      </c>
      <c r="H120" s="35">
        <f t="shared" si="16"/>
        <v>87</v>
      </c>
      <c r="I120" s="35">
        <f t="shared" si="16"/>
        <v>1226</v>
      </c>
      <c r="J120" s="35">
        <f t="shared" si="15"/>
        <v>16884</v>
      </c>
    </row>
    <row r="121" spans="1:16">
      <c r="A121" s="1">
        <v>2009</v>
      </c>
      <c r="B121" s="35">
        <f>SUM(B42:B53)</f>
        <v>38</v>
      </c>
      <c r="C121" s="35">
        <f t="shared" ref="C121:I121" si="17">SUM(C42:C53)</f>
        <v>817</v>
      </c>
      <c r="D121" s="35">
        <f t="shared" si="17"/>
        <v>1820</v>
      </c>
      <c r="E121" s="35">
        <f t="shared" si="17"/>
        <v>2222</v>
      </c>
      <c r="F121" s="35">
        <f t="shared" si="17"/>
        <v>42</v>
      </c>
      <c r="G121" s="35">
        <f>SUM(G42:G53)</f>
        <v>754</v>
      </c>
      <c r="H121" s="35">
        <f t="shared" si="17"/>
        <v>53</v>
      </c>
      <c r="I121" s="35">
        <f t="shared" si="17"/>
        <v>841</v>
      </c>
      <c r="J121" s="35">
        <f t="shared" si="15"/>
        <v>6587</v>
      </c>
    </row>
    <row r="122" spans="1:16">
      <c r="A122" s="1">
        <v>2010</v>
      </c>
      <c r="B122" s="35">
        <f>SUM(B54:B65)</f>
        <v>15</v>
      </c>
      <c r="C122" s="35">
        <f t="shared" ref="C122:I122" si="18">SUM(C54:C65)</f>
        <v>984</v>
      </c>
      <c r="D122" s="35">
        <f t="shared" si="18"/>
        <v>1674</v>
      </c>
      <c r="E122" s="35">
        <f t="shared" si="18"/>
        <v>1498</v>
      </c>
      <c r="F122" s="35">
        <f t="shared" si="18"/>
        <v>30</v>
      </c>
      <c r="G122" s="35">
        <f t="shared" si="18"/>
        <v>726</v>
      </c>
      <c r="H122" s="35">
        <f t="shared" si="18"/>
        <v>57</v>
      </c>
      <c r="I122" s="35">
        <f t="shared" si="18"/>
        <v>745</v>
      </c>
      <c r="J122" s="35">
        <f t="shared" si="15"/>
        <v>5729</v>
      </c>
    </row>
    <row r="123" spans="1:16" ht="15.75" thickBot="1">
      <c r="A123" s="1">
        <v>2011</v>
      </c>
      <c r="B123" s="35">
        <f>SUM(B66:B68)</f>
        <v>3</v>
      </c>
      <c r="C123" s="35">
        <f t="shared" ref="C123:J123" si="19">SUM(C66:C68)</f>
        <v>128</v>
      </c>
      <c r="D123" s="35">
        <f t="shared" si="19"/>
        <v>345</v>
      </c>
      <c r="E123" s="35">
        <f t="shared" si="19"/>
        <v>282</v>
      </c>
      <c r="F123" s="35">
        <f t="shared" si="19"/>
        <v>13</v>
      </c>
      <c r="G123" s="35">
        <f t="shared" si="19"/>
        <v>167</v>
      </c>
      <c r="H123" s="35">
        <f t="shared" si="19"/>
        <v>21</v>
      </c>
      <c r="I123" s="35">
        <f t="shared" si="19"/>
        <v>213</v>
      </c>
      <c r="J123" s="35">
        <f t="shared" si="15"/>
        <v>1172</v>
      </c>
    </row>
    <row r="124" spans="1:16" ht="15.75" thickBot="1">
      <c r="A124" s="38" t="s">
        <v>93</v>
      </c>
      <c r="B124" s="36">
        <f>SUM(B117:B123)</f>
        <v>1408</v>
      </c>
      <c r="C124" s="36">
        <f t="shared" ref="C124:J124" si="20">SUM(C117:C123)</f>
        <v>3461</v>
      </c>
      <c r="D124" s="36">
        <f t="shared" si="20"/>
        <v>6525</v>
      </c>
      <c r="E124" s="36">
        <f t="shared" si="20"/>
        <v>26642</v>
      </c>
      <c r="F124" s="36">
        <f t="shared" si="20"/>
        <v>731</v>
      </c>
      <c r="G124" s="36">
        <f t="shared" si="20"/>
        <v>4039</v>
      </c>
      <c r="H124" s="36">
        <f t="shared" si="20"/>
        <v>693</v>
      </c>
      <c r="I124" s="36">
        <f t="shared" si="20"/>
        <v>3310</v>
      </c>
      <c r="J124" s="37">
        <f t="shared" si="20"/>
        <v>46809</v>
      </c>
    </row>
    <row r="125" spans="1:16" ht="16.5" thickTop="1" thickBot="1"/>
    <row r="126" spans="1:16" ht="24" thickBot="1">
      <c r="A126" s="80" t="s">
        <v>95</v>
      </c>
      <c r="B126" s="77"/>
      <c r="C126" s="77"/>
      <c r="D126" s="77"/>
      <c r="E126" s="77"/>
      <c r="F126" s="77"/>
      <c r="G126" s="77"/>
      <c r="H126" s="77"/>
      <c r="I126" s="77"/>
      <c r="J126" s="32"/>
      <c r="K126" s="34"/>
      <c r="L126" s="34"/>
      <c r="M126" s="34"/>
      <c r="N126" s="34"/>
      <c r="O126" s="34"/>
      <c r="P126" s="34"/>
    </row>
    <row r="127" spans="1:16" ht="16.5" thickBot="1">
      <c r="A127" s="14" t="s">
        <v>96</v>
      </c>
      <c r="B127" s="15" t="s">
        <v>75</v>
      </c>
      <c r="C127" s="16" t="s">
        <v>77</v>
      </c>
      <c r="D127" s="16" t="s">
        <v>80</v>
      </c>
      <c r="E127" s="16" t="s">
        <v>81</v>
      </c>
      <c r="F127" s="16" t="s">
        <v>83</v>
      </c>
      <c r="G127" s="16" t="s">
        <v>86</v>
      </c>
      <c r="H127" s="16" t="s">
        <v>87</v>
      </c>
      <c r="I127" s="17" t="s">
        <v>71</v>
      </c>
    </row>
    <row r="128" spans="1:16">
      <c r="A128" s="1">
        <v>2005</v>
      </c>
      <c r="B128" s="39">
        <f>B117/$J117*100</f>
        <v>83.985765124555158</v>
      </c>
      <c r="C128" s="39">
        <f t="shared" ref="C128:I128" si="21">C117/$J117*100</f>
        <v>0</v>
      </c>
      <c r="D128" s="39">
        <f t="shared" si="21"/>
        <v>0</v>
      </c>
      <c r="E128" s="39">
        <f t="shared" si="21"/>
        <v>0</v>
      </c>
      <c r="F128" s="39">
        <f t="shared" si="21"/>
        <v>0</v>
      </c>
      <c r="G128" s="39">
        <f t="shared" si="21"/>
        <v>0</v>
      </c>
      <c r="H128" s="39">
        <f t="shared" si="21"/>
        <v>16.014234875444842</v>
      </c>
      <c r="I128" s="39">
        <f t="shared" si="21"/>
        <v>0</v>
      </c>
    </row>
    <row r="129" spans="1:9">
      <c r="A129" s="1">
        <v>2006</v>
      </c>
      <c r="B129" s="39">
        <f t="shared" ref="B129:I132" si="22">B118/$J118*100</f>
        <v>14.472290857747971</v>
      </c>
      <c r="C129" s="39">
        <f t="shared" si="22"/>
        <v>0</v>
      </c>
      <c r="D129" s="39">
        <f t="shared" si="22"/>
        <v>0</v>
      </c>
      <c r="E129" s="39">
        <f t="shared" si="22"/>
        <v>63.18390398870455</v>
      </c>
      <c r="F129" s="39">
        <f t="shared" si="22"/>
        <v>4.2357924461701373</v>
      </c>
      <c r="G129" s="39">
        <f t="shared" si="22"/>
        <v>11.860218849276386</v>
      </c>
      <c r="H129" s="39">
        <f t="shared" si="22"/>
        <v>6.2477938581009527</v>
      </c>
      <c r="I129" s="39">
        <f t="shared" si="22"/>
        <v>0</v>
      </c>
    </row>
    <row r="130" spans="1:9">
      <c r="A130" s="1">
        <v>2007</v>
      </c>
      <c r="B130" s="39">
        <f t="shared" si="22"/>
        <v>1.1597837160097171</v>
      </c>
      <c r="C130" s="39">
        <f t="shared" si="22"/>
        <v>1.7553483269336261</v>
      </c>
      <c r="D130" s="39">
        <f t="shared" si="22"/>
        <v>2.1158216440717812</v>
      </c>
      <c r="E130" s="39">
        <f t="shared" si="22"/>
        <v>78.779092547605984</v>
      </c>
      <c r="F130" s="39">
        <f t="shared" si="22"/>
        <v>3.4009873834339004</v>
      </c>
      <c r="G130" s="39">
        <f t="shared" si="22"/>
        <v>9.2782697280777366</v>
      </c>
      <c r="H130" s="39">
        <f t="shared" si="22"/>
        <v>1.2773293629025939</v>
      </c>
      <c r="I130" s="39">
        <f t="shared" si="22"/>
        <v>2.233367290964658</v>
      </c>
    </row>
    <row r="131" spans="1:9">
      <c r="A131" s="1">
        <v>2008</v>
      </c>
      <c r="B131" s="39">
        <f t="shared" si="22"/>
        <v>0.50935797204453914</v>
      </c>
      <c r="C131" s="39">
        <f t="shared" si="22"/>
        <v>7.7469793887704332</v>
      </c>
      <c r="D131" s="39">
        <f t="shared" si="22"/>
        <v>14.309405354181473</v>
      </c>
      <c r="E131" s="39">
        <f t="shared" si="22"/>
        <v>63.948116560056853</v>
      </c>
      <c r="F131" s="39">
        <f t="shared" si="22"/>
        <v>0.54489457474532099</v>
      </c>
      <c r="G131" s="39">
        <f t="shared" si="22"/>
        <v>5.1646529258469558</v>
      </c>
      <c r="H131" s="39">
        <f t="shared" si="22"/>
        <v>0.51528073916133621</v>
      </c>
      <c r="I131" s="39">
        <f t="shared" si="22"/>
        <v>7.2613124851930815</v>
      </c>
    </row>
    <row r="132" spans="1:9">
      <c r="A132" s="1">
        <v>2009</v>
      </c>
      <c r="B132" s="39">
        <f t="shared" si="22"/>
        <v>0.57689388188856838</v>
      </c>
      <c r="C132" s="39">
        <f t="shared" si="22"/>
        <v>12.40321846060422</v>
      </c>
      <c r="D132" s="39">
        <f t="shared" si="22"/>
        <v>27.630180658873538</v>
      </c>
      <c r="E132" s="39">
        <f t="shared" si="22"/>
        <v>33.733110672536817</v>
      </c>
      <c r="F132" s="39">
        <f t="shared" si="22"/>
        <v>0.6376195536663124</v>
      </c>
      <c r="G132" s="39">
        <f t="shared" si="22"/>
        <v>11.446789130104753</v>
      </c>
      <c r="H132" s="39">
        <f t="shared" si="22"/>
        <v>0.8046151510551085</v>
      </c>
      <c r="I132" s="39">
        <f t="shared" si="22"/>
        <v>12.767572491270684</v>
      </c>
    </row>
    <row r="133" spans="1:9">
      <c r="A133" s="1">
        <v>2010</v>
      </c>
      <c r="B133" s="39">
        <f t="shared" ref="B133:I133" si="23">B122/$J122*100</f>
        <v>0.26182579856868565</v>
      </c>
      <c r="C133" s="39">
        <f t="shared" si="23"/>
        <v>17.175772386105777</v>
      </c>
      <c r="D133" s="39">
        <f t="shared" si="23"/>
        <v>29.219759120265316</v>
      </c>
      <c r="E133" s="39">
        <f t="shared" si="23"/>
        <v>26.147669750392737</v>
      </c>
      <c r="F133" s="39">
        <f t="shared" si="23"/>
        <v>0.52365159713737131</v>
      </c>
      <c r="G133" s="39">
        <f t="shared" si="23"/>
        <v>12.672368650724387</v>
      </c>
      <c r="H133" s="39">
        <f t="shared" si="23"/>
        <v>0.99493803456100538</v>
      </c>
      <c r="I133" s="39">
        <f t="shared" si="23"/>
        <v>13.004014662244719</v>
      </c>
    </row>
    <row r="134" spans="1:9">
      <c r="A134" s="1">
        <v>2011</v>
      </c>
      <c r="B134" s="39">
        <f t="shared" ref="B134:H134" si="24">B123/$J123*100</f>
        <v>0.25597269624573377</v>
      </c>
      <c r="C134" s="39">
        <f t="shared" si="24"/>
        <v>10.921501706484642</v>
      </c>
      <c r="D134" s="39">
        <f t="shared" si="24"/>
        <v>29.436860068259385</v>
      </c>
      <c r="E134" s="39">
        <f t="shared" si="24"/>
        <v>24.061433447098977</v>
      </c>
      <c r="F134" s="39">
        <f t="shared" si="24"/>
        <v>1.1092150170648465</v>
      </c>
      <c r="G134" s="39">
        <f t="shared" si="24"/>
        <v>14.249146757679181</v>
      </c>
      <c r="H134" s="39">
        <f t="shared" si="24"/>
        <v>1.7918088737201365</v>
      </c>
      <c r="I134" s="39">
        <f>I123/$J123*100</f>
        <v>18.1740614334471</v>
      </c>
    </row>
    <row r="156" spans="1:5" ht="26.25" customHeight="1" thickBot="1">
      <c r="A156" s="40" t="s">
        <v>101</v>
      </c>
      <c r="B156" s="41" t="s">
        <v>97</v>
      </c>
      <c r="C156" s="42" t="s">
        <v>98</v>
      </c>
      <c r="D156" s="42" t="s">
        <v>99</v>
      </c>
      <c r="E156" s="43" t="s">
        <v>100</v>
      </c>
    </row>
    <row r="157" spans="1:5">
      <c r="A157" s="44" t="s">
        <v>75</v>
      </c>
      <c r="B157" s="46">
        <f>STDEV(B81:B86)</f>
        <v>16.277047176507182</v>
      </c>
      <c r="C157" s="46">
        <f>AVERAGE(B81:B86)</f>
        <v>-47.37083261239232</v>
      </c>
      <c r="D157" s="46">
        <f>MEDIAN(B81:B86)</f>
        <v>-48.952174484299043</v>
      </c>
      <c r="E157" s="47">
        <f>SKEW(B81:B86)</f>
        <v>0.93358827139506428</v>
      </c>
    </row>
    <row r="158" spans="1:5">
      <c r="A158" s="44" t="s">
        <v>77</v>
      </c>
      <c r="B158" s="46">
        <f>STDEV(C81:C86)</f>
        <v>31.557839400724337</v>
      </c>
      <c r="C158" s="46">
        <f>AVERAGE(C81:C86)</f>
        <v>-16.935910232038545</v>
      </c>
      <c r="D158" s="46">
        <f>MEDIAN(C81:C86)</f>
        <v>-20.108398864132813</v>
      </c>
      <c r="E158" s="47">
        <f>SKEW(C81:C86)</f>
        <v>0.34971615784106891</v>
      </c>
    </row>
    <row r="159" spans="1:5">
      <c r="A159" s="44" t="s">
        <v>80</v>
      </c>
      <c r="B159" s="46">
        <f>STDEV(D81:D86)</f>
        <v>8.0842657399366207</v>
      </c>
      <c r="C159" s="46">
        <f>AVERAGE(D81:D86)</f>
        <v>-18.921418743483116</v>
      </c>
      <c r="D159" s="46">
        <f>MEDIAN(D81:D86)</f>
        <v>-21.115799093261177</v>
      </c>
      <c r="E159" s="47">
        <f>SKEW(D81:D86)</f>
        <v>1.0491780227625276</v>
      </c>
    </row>
    <row r="160" spans="1:5">
      <c r="A160" s="44" t="s">
        <v>81</v>
      </c>
      <c r="B160" s="46">
        <f>STDEV(E81:E86)</f>
        <v>44.961376944263755</v>
      </c>
      <c r="C160" s="46">
        <f>AVERAGE(E81:E86)</f>
        <v>-17.779452657686917</v>
      </c>
      <c r="D160" s="46">
        <f>MEDIAN(E81:E92)</f>
        <v>-24.699599465954602</v>
      </c>
      <c r="E160" s="47">
        <f>SKEW(E81:E86)</f>
        <v>-0.11387217492877279</v>
      </c>
    </row>
    <row r="161" spans="1:5">
      <c r="A161" s="44" t="s">
        <v>83</v>
      </c>
      <c r="B161" s="46">
        <f>STDEV(F81:F86)</f>
        <v>61.704040648218133</v>
      </c>
      <c r="C161" s="46">
        <f>AVERAGE(F81:F86)</f>
        <v>-31.649775150827043</v>
      </c>
      <c r="D161" s="46">
        <f>MEDIAN(F81:F86)</f>
        <v>-54.347826086956516</v>
      </c>
      <c r="E161" s="47">
        <f>SKEW(F81:F86)</f>
        <v>1.7465656111551513</v>
      </c>
    </row>
    <row r="162" spans="1:5">
      <c r="A162" s="44" t="s">
        <v>86</v>
      </c>
      <c r="B162" s="46">
        <f>STDEV(G81:G86)</f>
        <v>16.024016950981547</v>
      </c>
      <c r="C162" s="46">
        <f>AVERAGE(G81:G86)</f>
        <v>-6.8251305100978685</v>
      </c>
      <c r="D162" s="46">
        <f>MEDIAN(G81:G86)</f>
        <v>-7.9889807162534483</v>
      </c>
      <c r="E162" s="47">
        <f>SKEW(G81:G86)</f>
        <v>0.66889531236043964</v>
      </c>
    </row>
    <row r="163" spans="1:5">
      <c r="A163" s="44" t="s">
        <v>87</v>
      </c>
      <c r="B163" s="46">
        <f>STDEV(H81:H86)</f>
        <v>37.477554585667271</v>
      </c>
      <c r="C163" s="46">
        <f>AVERAGE(H81:H86)</f>
        <v>-1.2648548643318602</v>
      </c>
      <c r="D163" s="46">
        <f>MEDIAN(H81:H86)</f>
        <v>-0.18121735422662955</v>
      </c>
      <c r="E163" s="47">
        <f>SKEW(H81:H86)</f>
        <v>1.1070191946037112E-2</v>
      </c>
    </row>
    <row r="164" spans="1:5">
      <c r="A164" s="45" t="s">
        <v>71</v>
      </c>
      <c r="B164" s="48">
        <f>STDEV(I81:I86)</f>
        <v>20.577583635604782</v>
      </c>
      <c r="C164" s="48">
        <f>AVERAGE(I81:I86)</f>
        <v>-5.2279106965128932</v>
      </c>
      <c r="D164" s="48">
        <f>MEDIAN(I81:I86)</f>
        <v>-1.9355612574837728</v>
      </c>
      <c r="E164" s="49">
        <f>SKEW(I81:I86)</f>
        <v>-0.655586099763942</v>
      </c>
    </row>
  </sheetData>
  <mergeCells count="5">
    <mergeCell ref="A126:I126"/>
    <mergeCell ref="A115:I115"/>
    <mergeCell ref="J115:J116"/>
    <mergeCell ref="A70:J70"/>
    <mergeCell ref="A79:J7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ANubieZ</cp:lastModifiedBy>
  <dcterms:created xsi:type="dcterms:W3CDTF">2011-01-19T05:26:58Z</dcterms:created>
  <dcterms:modified xsi:type="dcterms:W3CDTF">2011-04-11T11:39:12Z</dcterms:modified>
</cp:coreProperties>
</file>